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malet\BUL\REUNION PREPARATOIRE CA 2022\08-CA 08-10-2022\14-TARIFS INSTALLATIONS SUAPS\"/>
    </mc:Choice>
  </mc:AlternateContent>
  <bookViews>
    <workbookView xWindow="0" yWindow="1365" windowWidth="28800" windowHeight="11865"/>
  </bookViews>
  <sheets>
    <sheet name="Feuil1" sheetId="1" r:id="rId1"/>
    <sheet name="Feuil2" sheetId="2" r:id="rId2"/>
  </sheets>
  <definedNames>
    <definedName name="_xlnm.Print_Area" localSheetId="0">Feuil1!$A$1:$R$25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M10" i="1"/>
  <c r="M9" i="1"/>
  <c r="M8" i="1"/>
  <c r="M7" i="1"/>
  <c r="M6" i="1"/>
  <c r="M5" i="1"/>
  <c r="M4" i="1"/>
  <c r="M3" i="1"/>
  <c r="K11" i="1"/>
  <c r="K10" i="1"/>
  <c r="K9" i="1"/>
  <c r="K8" i="1"/>
  <c r="K7" i="1"/>
  <c r="K6" i="1"/>
  <c r="K5" i="1"/>
  <c r="K4" i="1"/>
  <c r="K3" i="1"/>
  <c r="H11" i="1"/>
  <c r="H10" i="1"/>
  <c r="H9" i="1"/>
  <c r="H8" i="1"/>
  <c r="H7" i="1"/>
  <c r="H6" i="1"/>
  <c r="H5" i="1"/>
  <c r="H4" i="1"/>
  <c r="H3" i="1"/>
  <c r="F4" i="1"/>
  <c r="F5" i="1"/>
  <c r="F6" i="1"/>
  <c r="F7" i="1"/>
  <c r="F8" i="1"/>
  <c r="F9" i="1"/>
  <c r="F10" i="1"/>
  <c r="F11" i="1"/>
  <c r="F3" i="1"/>
  <c r="H17" i="2" l="1"/>
  <c r="I17" i="2" s="1"/>
  <c r="B17" i="2"/>
  <c r="J17" i="2" s="1"/>
  <c r="K17" i="2" s="1"/>
  <c r="O9" i="1"/>
  <c r="P9" i="1" s="1"/>
  <c r="O8" i="1"/>
  <c r="P8" i="1" s="1"/>
  <c r="Q8" i="1"/>
  <c r="R8" i="1" s="1"/>
  <c r="Q9" i="1"/>
  <c r="R9" i="1" s="1"/>
  <c r="O10" i="1"/>
  <c r="P10" i="1" s="1"/>
  <c r="Q10" i="1"/>
  <c r="R10" i="1" s="1"/>
  <c r="O11" i="1"/>
  <c r="P11" i="1" s="1"/>
  <c r="Q11" i="1"/>
  <c r="R11" i="1" s="1"/>
  <c r="Q7" i="1"/>
  <c r="R7" i="1" s="1"/>
  <c r="O7" i="1"/>
  <c r="P7" i="1" s="1"/>
  <c r="Q6" i="1"/>
  <c r="R6" i="1" s="1"/>
  <c r="O6" i="1"/>
  <c r="P6" i="1" s="1"/>
  <c r="O5" i="1"/>
  <c r="P5" i="1" s="1"/>
  <c r="Q5" i="1"/>
  <c r="R5" i="1" s="1"/>
  <c r="Q4" i="1"/>
  <c r="R4" i="1" s="1"/>
  <c r="O4" i="1"/>
  <c r="P4" i="1" s="1"/>
  <c r="Q3" i="1"/>
  <c r="R3" i="1" s="1"/>
  <c r="O3" i="1"/>
  <c r="P3" i="1" s="1"/>
  <c r="D17" i="2" l="1"/>
  <c r="E17" i="2" s="1"/>
</calcChain>
</file>

<file path=xl/sharedStrings.xml><?xml version="1.0" encoding="utf-8"?>
<sst xmlns="http://schemas.openxmlformats.org/spreadsheetml/2006/main" count="77" uniqueCount="53">
  <si>
    <t>SUAPS ??</t>
  </si>
  <si>
    <t>*soirs</t>
  </si>
  <si>
    <t>à compter de 18h jusqu'à la fermeture du campus</t>
  </si>
  <si>
    <t>Redevance 0</t>
  </si>
  <si>
    <t>redevance 1</t>
  </si>
  <si>
    <t>redevance 2</t>
  </si>
  <si>
    <t>Campus PdA</t>
  </si>
  <si>
    <t>Fluides : 13€/ m2</t>
  </si>
  <si>
    <t>Nettoyage : 20€/m2</t>
  </si>
  <si>
    <t>Maintenance : 34€/m2</t>
  </si>
  <si>
    <t>Sécurité : 50€/heure</t>
  </si>
  <si>
    <t>m2</t>
  </si>
  <si>
    <t>heure</t>
  </si>
  <si>
    <t>coûts</t>
  </si>
  <si>
    <t>NB: 1 personne pour 1m2 dans le calcul</t>
  </si>
  <si>
    <t>les coûts au m2 sont à l'année</t>
  </si>
  <si>
    <t>cout direct</t>
  </si>
  <si>
    <t>cout avec charges indirectes à 40%</t>
  </si>
  <si>
    <t>80m2 demie journée</t>
  </si>
  <si>
    <t>OK</t>
  </si>
  <si>
    <t>200m2 demie journée</t>
  </si>
  <si>
    <t>400m2 demie journée</t>
  </si>
  <si>
    <t>Tarifs journée</t>
  </si>
  <si>
    <t>grand amphi, amphi culturel haute valeur =&gt; 600/1200</t>
  </si>
  <si>
    <t>salle de réception, lirondelle et colloques = &gt; haute valeur également 400/800</t>
  </si>
  <si>
    <t>Halle 1 ou 2</t>
  </si>
  <si>
    <t>salle d'escalade</t>
  </si>
  <si>
    <t>Tir à l'arc (1/3 de halle)</t>
  </si>
  <si>
    <t xml:space="preserve"> Tennis couverts  2 courts</t>
  </si>
  <si>
    <t xml:space="preserve">   Tennis exterieurs 3 courts</t>
  </si>
  <si>
    <t>Locaux sportifs</t>
  </si>
  <si>
    <t>Terrain Foot Synthétique</t>
  </si>
  <si>
    <t>Salles de danse PdA et BdR</t>
  </si>
  <si>
    <t>Salles de musculation PdA et BdR</t>
  </si>
  <si>
    <t>187 / 115</t>
  </si>
  <si>
    <t>Tarifs horaires</t>
  </si>
  <si>
    <t>surface utile (m2)</t>
  </si>
  <si>
    <t>Terrain Foot Herbe</t>
  </si>
  <si>
    <t xml:space="preserve">Techniciens audiovisuels : 150€/h </t>
  </si>
  <si>
    <t>Tarifs 1 journée weekend</t>
  </si>
  <si>
    <t>** Possibilité de techniciens audiovisuels : 150€/h en plus des tarifs indiqués</t>
  </si>
  <si>
    <t>- les entités internes à l’Université (les composantes de formation, laboratoires de recherche, services centraux) ;</t>
  </si>
  <si>
    <t>- les associations agréées d’étudiant-es de Lyon 2i) ;</t>
  </si>
  <si>
    <t>- les partenaires institutionnels et académiques ;</t>
  </si>
  <si>
    <t>- les associations étudiantes hors Lyon 2 ;</t>
  </si>
  <si>
    <t>- les associations et fédérations sportives ;</t>
  </si>
  <si>
    <t>- les entités extérieures non partenaires de l’Université et souhaitant organiser des séminaires, colloques ou manifestations culturelles, sportives.</t>
  </si>
  <si>
    <t xml:space="preserve">Redevance de niveau 0 : </t>
  </si>
  <si>
    <t>Redevance de niveau 1 :</t>
  </si>
  <si>
    <t>Redevance de niveau 2 (ou tarif hors partenariat) :</t>
  </si>
  <si>
    <t>- les partenaires culturels</t>
  </si>
  <si>
    <t>- les associations d’intérêt général ou reconnues d’utilité publique</t>
  </si>
  <si>
    <t>Augmentation de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</si>
</sst>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5" borderId="0" xfId="0" applyFill="1"/>
    <xf numFmtId="0" fontId="0" fillId="0" borderId="0" xfId="0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6" borderId="1" xfId="0" applyFill="1" applyBorder="1" applyAlignment="1">
      <alignment horizontal="center" wrapText="1"/>
    </xf>
    <xf numFmtId="0" fontId="0" fillId="7" borderId="1" xfId="0" applyFill="1" applyBorder="1" applyAlignment="1">
      <alignment horizontal="center" wrapText="1"/>
    </xf>
    <xf numFmtId="0" fontId="0" fillId="7" borderId="3" xfId="0" applyFont="1" applyFill="1" applyBorder="1"/>
    <xf numFmtId="0" fontId="0" fillId="7" borderId="1" xfId="0" applyFont="1" applyFill="1" applyBorder="1"/>
    <xf numFmtId="0" fontId="0" fillId="7" borderId="0" xfId="0" applyFill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7" borderId="0" xfId="0" applyFill="1" applyBorder="1" applyAlignment="1">
      <alignment horizontal="center" wrapText="1"/>
    </xf>
    <xf numFmtId="0" fontId="0" fillId="4" borderId="0" xfId="0" applyFill="1" applyBorder="1"/>
    <xf numFmtId="1" fontId="1" fillId="6" borderId="3" xfId="0" applyNumberFormat="1" applyFont="1" applyFill="1" applyBorder="1" applyAlignment="1">
      <alignment horizontal="left" wrapText="1"/>
    </xf>
    <xf numFmtId="1" fontId="1" fillId="7" borderId="3" xfId="0" applyNumberFormat="1" applyFont="1" applyFill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7" borderId="6" xfId="0" applyFill="1" applyBorder="1" applyAlignment="1">
      <alignment horizontal="center" wrapText="1"/>
    </xf>
    <xf numFmtId="0" fontId="1" fillId="0" borderId="0" xfId="0" applyFont="1"/>
    <xf numFmtId="49" fontId="0" fillId="0" borderId="0" xfId="0" applyNumberFormat="1"/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6" fillId="7" borderId="1" xfId="0" applyFont="1" applyFill="1" applyBorder="1" applyAlignment="1">
      <alignment wrapText="1"/>
    </xf>
    <xf numFmtId="0" fontId="0" fillId="6" borderId="3" xfId="0" applyFill="1" applyBorder="1" applyAlignment="1">
      <alignment horizontal="center" wrapText="1"/>
    </xf>
    <xf numFmtId="0" fontId="0" fillId="6" borderId="5" xfId="0" applyFill="1" applyBorder="1" applyAlignment="1">
      <alignment horizontal="center" wrapText="1"/>
    </xf>
    <xf numFmtId="164" fontId="6" fillId="0" borderId="1" xfId="1" applyNumberFormat="1" applyFont="1" applyBorder="1" applyAlignment="1">
      <alignment horizontal="center" wrapText="1"/>
    </xf>
    <xf numFmtId="164" fontId="6" fillId="0" borderId="6" xfId="1" applyNumberFormat="1" applyFont="1" applyBorder="1" applyAlignment="1">
      <alignment horizontal="center" wrapText="1"/>
    </xf>
    <xf numFmtId="164" fontId="6" fillId="0" borderId="2" xfId="1" applyNumberFormat="1" applyFont="1" applyBorder="1" applyAlignment="1">
      <alignment horizontal="center" wrapText="1"/>
    </xf>
    <xf numFmtId="164" fontId="6" fillId="0" borderId="13" xfId="1" applyNumberFormat="1" applyFont="1" applyBorder="1" applyAlignment="1">
      <alignment horizontal="center" wrapText="1"/>
    </xf>
    <xf numFmtId="164" fontId="6" fillId="0" borderId="4" xfId="1" applyNumberFormat="1" applyFont="1" applyBorder="1" applyAlignment="1">
      <alignment horizontal="center" wrapText="1"/>
    </xf>
    <xf numFmtId="164" fontId="6" fillId="0" borderId="7" xfId="1" applyNumberFormat="1" applyFont="1" applyBorder="1" applyAlignment="1">
      <alignment horizontal="center" wrapText="1"/>
    </xf>
    <xf numFmtId="0" fontId="6" fillId="7" borderId="2" xfId="0" applyFont="1" applyFill="1" applyBorder="1" applyAlignment="1">
      <alignment wrapText="1"/>
    </xf>
    <xf numFmtId="0" fontId="6" fillId="7" borderId="4" xfId="0" applyFont="1" applyFill="1" applyBorder="1" applyAlignment="1">
      <alignment wrapText="1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2</xdr:row>
      <xdr:rowOff>0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AB586F6-3978-9549-9D2C-515FDB9B2542}"/>
            </a:ext>
          </a:extLst>
        </xdr:cNvPr>
        <xdr:cNvSpPr txBox="1"/>
      </xdr:nvSpPr>
      <xdr:spPr>
        <a:xfrm>
          <a:off x="438150" y="9963150"/>
          <a:ext cx="184731" cy="264560"/>
        </a:xfrm>
        <a:prstGeom prst="rect">
          <a:avLst/>
        </a:prstGeom>
        <a:noFill/>
        <a:ln w="6350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workbookViewId="0">
      <selection sqref="A1:R25"/>
    </sheetView>
  </sheetViews>
  <sheetFormatPr baseColWidth="10" defaultRowHeight="15" x14ac:dyDescent="0.25"/>
  <cols>
    <col min="1" max="3" width="27.42578125" customWidth="1"/>
    <col min="4" max="4" width="11" bestFit="1" customWidth="1"/>
    <col min="5" max="6" width="12.140625" customWidth="1"/>
    <col min="7" max="7" width="10.5703125" bestFit="1" customWidth="1"/>
    <col min="8" max="8" width="10.5703125" customWidth="1"/>
    <col min="9" max="9" width="12.7109375" customWidth="1"/>
  </cols>
  <sheetData>
    <row r="1" spans="1:18" s="10" customFormat="1" x14ac:dyDescent="0.25">
      <c r="A1" s="21" t="s">
        <v>30</v>
      </c>
      <c r="B1" s="11"/>
      <c r="C1" s="34" t="s">
        <v>36</v>
      </c>
      <c r="D1" s="48" t="s">
        <v>35</v>
      </c>
      <c r="E1" s="49"/>
      <c r="F1" s="49"/>
      <c r="G1" s="49"/>
      <c r="H1" s="50"/>
      <c r="I1" s="48" t="s">
        <v>22</v>
      </c>
      <c r="J1" s="49"/>
      <c r="K1" s="49"/>
      <c r="L1" s="49"/>
      <c r="M1" s="50"/>
      <c r="N1" s="48" t="s">
        <v>39</v>
      </c>
      <c r="O1" s="49"/>
      <c r="P1" s="49"/>
      <c r="Q1" s="49"/>
      <c r="R1" s="50"/>
    </row>
    <row r="2" spans="1:18" s="15" customFormat="1" ht="30" x14ac:dyDescent="0.25">
      <c r="A2" s="22"/>
      <c r="B2" s="12"/>
      <c r="C2" s="33"/>
      <c r="D2" s="13" t="s">
        <v>3</v>
      </c>
      <c r="E2" s="14" t="s">
        <v>4</v>
      </c>
      <c r="F2" s="37" t="s">
        <v>52</v>
      </c>
      <c r="G2" s="14" t="s">
        <v>5</v>
      </c>
      <c r="H2" s="37" t="s">
        <v>52</v>
      </c>
      <c r="I2" s="13" t="s">
        <v>3</v>
      </c>
      <c r="J2" s="14" t="s">
        <v>4</v>
      </c>
      <c r="K2" s="37" t="s">
        <v>52</v>
      </c>
      <c r="L2" s="14" t="s">
        <v>5</v>
      </c>
      <c r="M2" s="46" t="s">
        <v>52</v>
      </c>
      <c r="N2" s="13" t="s">
        <v>3</v>
      </c>
      <c r="O2" s="14" t="s">
        <v>4</v>
      </c>
      <c r="P2" s="37" t="s">
        <v>52</v>
      </c>
      <c r="Q2" s="14" t="s">
        <v>5</v>
      </c>
      <c r="R2" s="47" t="s">
        <v>52</v>
      </c>
    </row>
    <row r="3" spans="1:18" s="10" customFormat="1" x14ac:dyDescent="0.25">
      <c r="A3" s="23" t="s">
        <v>6</v>
      </c>
      <c r="B3" s="9" t="s">
        <v>25</v>
      </c>
      <c r="C3" s="35">
        <v>2012</v>
      </c>
      <c r="D3" s="51">
        <v>0</v>
      </c>
      <c r="E3" s="9">
        <v>65</v>
      </c>
      <c r="F3" s="40">
        <f>MROUND((E3+(5*E3/100)),1)</f>
        <v>68</v>
      </c>
      <c r="G3" s="9">
        <v>165</v>
      </c>
      <c r="H3" s="42">
        <f>MROUND((G3+(5*G3/100)),1)</f>
        <v>173</v>
      </c>
      <c r="I3" s="38"/>
      <c r="J3" s="12">
        <v>500</v>
      </c>
      <c r="K3" s="40">
        <f>MROUND((J3+(5*J3/100)),1)</f>
        <v>525</v>
      </c>
      <c r="L3" s="12">
        <v>1300</v>
      </c>
      <c r="M3" s="42">
        <f>MROUND((L3+(5*L3/100)),1)</f>
        <v>1365</v>
      </c>
      <c r="N3" s="38"/>
      <c r="O3" s="12">
        <f>J3+(75+50)</f>
        <v>625</v>
      </c>
      <c r="P3" s="40">
        <f>MROUND((O3+(5*O3/100)),1)</f>
        <v>656</v>
      </c>
      <c r="Q3" s="12">
        <f>L3+(75+50)</f>
        <v>1425</v>
      </c>
      <c r="R3" s="44">
        <f>MROUND((Q3+(5*Q3/100)),1)</f>
        <v>1496</v>
      </c>
    </row>
    <row r="4" spans="1:18" s="10" customFormat="1" x14ac:dyDescent="0.25">
      <c r="A4" s="53" t="s">
        <v>32</v>
      </c>
      <c r="B4" s="54"/>
      <c r="C4" s="35" t="s">
        <v>34</v>
      </c>
      <c r="D4" s="51"/>
      <c r="E4" s="9">
        <v>20</v>
      </c>
      <c r="F4" s="40">
        <f t="shared" ref="F4:H11" si="0">MROUND((E4+(5*E4/100)),1)</f>
        <v>21</v>
      </c>
      <c r="G4" s="9">
        <v>45</v>
      </c>
      <c r="H4" s="42">
        <f t="shared" si="0"/>
        <v>47</v>
      </c>
      <c r="I4" s="38"/>
      <c r="J4" s="12">
        <v>150</v>
      </c>
      <c r="K4" s="40">
        <f t="shared" ref="K4" si="1">MROUND((J4+(5*J4/100)),1)</f>
        <v>158</v>
      </c>
      <c r="L4" s="12">
        <v>350</v>
      </c>
      <c r="M4" s="42">
        <f t="shared" ref="M4" si="2">MROUND((L4+(5*L4/100)),1)</f>
        <v>368</v>
      </c>
      <c r="N4" s="38"/>
      <c r="O4" s="12">
        <f>(J4+15+50)</f>
        <v>215</v>
      </c>
      <c r="P4" s="40">
        <f t="shared" ref="P4" si="3">MROUND((O4+(5*O4/100)),1)</f>
        <v>226</v>
      </c>
      <c r="Q4" s="12">
        <f>(L4+15+50)</f>
        <v>415</v>
      </c>
      <c r="R4" s="44">
        <f t="shared" ref="R4" si="4">MROUND((Q4+(5*Q4/100)),1)</f>
        <v>436</v>
      </c>
    </row>
    <row r="5" spans="1:18" s="10" customFormat="1" x14ac:dyDescent="0.25">
      <c r="A5" s="53" t="s">
        <v>33</v>
      </c>
      <c r="B5" s="54"/>
      <c r="C5" s="35" t="s">
        <v>34</v>
      </c>
      <c r="D5" s="51"/>
      <c r="E5" s="9">
        <v>45</v>
      </c>
      <c r="F5" s="40">
        <f t="shared" si="0"/>
        <v>47</v>
      </c>
      <c r="G5" s="9">
        <v>90</v>
      </c>
      <c r="H5" s="42">
        <f t="shared" si="0"/>
        <v>95</v>
      </c>
      <c r="I5" s="38"/>
      <c r="J5" s="12">
        <v>350</v>
      </c>
      <c r="K5" s="40">
        <f t="shared" ref="K5" si="5">MROUND((J5+(5*J5/100)),1)</f>
        <v>368</v>
      </c>
      <c r="L5" s="12">
        <v>700</v>
      </c>
      <c r="M5" s="42">
        <f t="shared" ref="M5" si="6">MROUND((L5+(5*L5/100)),1)</f>
        <v>735</v>
      </c>
      <c r="N5" s="38"/>
      <c r="O5" s="12">
        <f>(J5+15+50)</f>
        <v>415</v>
      </c>
      <c r="P5" s="40">
        <f t="shared" ref="P5" si="7">MROUND((O5+(5*O5/100)),1)</f>
        <v>436</v>
      </c>
      <c r="Q5" s="12">
        <f>(L5+15+50)</f>
        <v>765</v>
      </c>
      <c r="R5" s="44">
        <f t="shared" ref="R5" si="8">MROUND((Q5+(5*Q5/100)),1)</f>
        <v>803</v>
      </c>
    </row>
    <row r="6" spans="1:18" s="10" customFormat="1" x14ac:dyDescent="0.25">
      <c r="A6" s="23" t="s">
        <v>6</v>
      </c>
      <c r="B6" s="9" t="s">
        <v>26</v>
      </c>
      <c r="C6" s="35">
        <v>229</v>
      </c>
      <c r="D6" s="51"/>
      <c r="E6" s="9">
        <v>35</v>
      </c>
      <c r="F6" s="40">
        <f t="shared" si="0"/>
        <v>37</v>
      </c>
      <c r="G6" s="9">
        <v>70</v>
      </c>
      <c r="H6" s="42">
        <f t="shared" si="0"/>
        <v>74</v>
      </c>
      <c r="I6" s="38"/>
      <c r="J6" s="12">
        <v>275</v>
      </c>
      <c r="K6" s="40">
        <f t="shared" ref="K6" si="9">MROUND((J6+(5*J6/100)),1)</f>
        <v>289</v>
      </c>
      <c r="L6" s="12">
        <v>550</v>
      </c>
      <c r="M6" s="42">
        <f t="shared" ref="M6" si="10">MROUND((L6+(5*L6/100)),1)</f>
        <v>578</v>
      </c>
      <c r="N6" s="38"/>
      <c r="O6" s="12">
        <f>(J6+30+50)</f>
        <v>355</v>
      </c>
      <c r="P6" s="40">
        <f t="shared" ref="P6" si="11">MROUND((O6+(5*O6/100)),1)</f>
        <v>373</v>
      </c>
      <c r="Q6" s="12">
        <f>(L6+30+50)</f>
        <v>630</v>
      </c>
      <c r="R6" s="44">
        <f t="shared" ref="R6" si="12">MROUND((Q6+(5*Q6/100)),1)</f>
        <v>662</v>
      </c>
    </row>
    <row r="7" spans="1:18" s="10" customFormat="1" x14ac:dyDescent="0.25">
      <c r="A7" s="23" t="s">
        <v>6</v>
      </c>
      <c r="B7" s="9" t="s">
        <v>27</v>
      </c>
      <c r="C7" s="35">
        <v>670</v>
      </c>
      <c r="D7" s="51"/>
      <c r="E7" s="9">
        <v>35</v>
      </c>
      <c r="F7" s="40">
        <f t="shared" si="0"/>
        <v>37</v>
      </c>
      <c r="G7" s="9">
        <v>70</v>
      </c>
      <c r="H7" s="42">
        <f t="shared" si="0"/>
        <v>74</v>
      </c>
      <c r="I7" s="38"/>
      <c r="J7" s="12">
        <v>275</v>
      </c>
      <c r="K7" s="40">
        <f t="shared" ref="K7" si="13">MROUND((J7+(5*J7/100)),1)</f>
        <v>289</v>
      </c>
      <c r="L7" s="12">
        <v>550</v>
      </c>
      <c r="M7" s="42">
        <f t="shared" ref="M7" si="14">MROUND((L7+(5*L7/100)),1)</f>
        <v>578</v>
      </c>
      <c r="N7" s="38"/>
      <c r="O7" s="12">
        <f>(J7+75+50)</f>
        <v>400</v>
      </c>
      <c r="P7" s="40">
        <f t="shared" ref="P7" si="15">MROUND((O7+(5*O7/100)),1)</f>
        <v>420</v>
      </c>
      <c r="Q7" s="12">
        <f t="shared" ref="Q7:Q11" si="16">(L7+75+50)</f>
        <v>675</v>
      </c>
      <c r="R7" s="44">
        <f t="shared" ref="R7" si="17">MROUND((Q7+(5*Q7/100)),1)</f>
        <v>709</v>
      </c>
    </row>
    <row r="8" spans="1:18" s="10" customFormat="1" x14ac:dyDescent="0.25">
      <c r="A8" s="23" t="s">
        <v>6</v>
      </c>
      <c r="B8" s="9" t="s">
        <v>28</v>
      </c>
      <c r="C8" s="35">
        <v>1235</v>
      </c>
      <c r="D8" s="51"/>
      <c r="E8" s="9">
        <v>40</v>
      </c>
      <c r="F8" s="40">
        <f t="shared" si="0"/>
        <v>42</v>
      </c>
      <c r="G8" s="9">
        <v>90</v>
      </c>
      <c r="H8" s="42">
        <f t="shared" si="0"/>
        <v>95</v>
      </c>
      <c r="I8" s="38"/>
      <c r="J8" s="12">
        <v>300</v>
      </c>
      <c r="K8" s="40">
        <f t="shared" ref="K8" si="18">MROUND((J8+(5*J8/100)),1)</f>
        <v>315</v>
      </c>
      <c r="L8" s="12">
        <v>700</v>
      </c>
      <c r="M8" s="42">
        <f t="shared" ref="M8" si="19">MROUND((L8+(5*L8/100)),1)</f>
        <v>735</v>
      </c>
      <c r="N8" s="38"/>
      <c r="O8" s="12">
        <f>(J8+75+50)</f>
        <v>425</v>
      </c>
      <c r="P8" s="40">
        <f t="shared" ref="P8" si="20">MROUND((O8+(5*O8/100)),1)</f>
        <v>446</v>
      </c>
      <c r="Q8" s="12">
        <f t="shared" si="16"/>
        <v>825</v>
      </c>
      <c r="R8" s="44">
        <f t="shared" ref="R8" si="21">MROUND((Q8+(5*Q8/100)),1)</f>
        <v>866</v>
      </c>
    </row>
    <row r="9" spans="1:18" s="10" customFormat="1" x14ac:dyDescent="0.25">
      <c r="A9" s="23" t="s">
        <v>6</v>
      </c>
      <c r="B9" s="9" t="s">
        <v>29</v>
      </c>
      <c r="C9" s="35">
        <v>1940</v>
      </c>
      <c r="D9" s="51"/>
      <c r="E9" s="9">
        <v>30</v>
      </c>
      <c r="F9" s="40">
        <f t="shared" si="0"/>
        <v>32</v>
      </c>
      <c r="G9" s="9">
        <v>75</v>
      </c>
      <c r="H9" s="42">
        <f t="shared" si="0"/>
        <v>79</v>
      </c>
      <c r="I9" s="38"/>
      <c r="J9" s="12">
        <v>225</v>
      </c>
      <c r="K9" s="40">
        <f t="shared" ref="K9" si="22">MROUND((J9+(5*J9/100)),1)</f>
        <v>236</v>
      </c>
      <c r="L9" s="12">
        <v>550</v>
      </c>
      <c r="M9" s="42">
        <f t="shared" ref="M9" si="23">MROUND((L9+(5*L9/100)),1)</f>
        <v>578</v>
      </c>
      <c r="N9" s="38"/>
      <c r="O9" s="12">
        <f>(J9+75+50)</f>
        <v>350</v>
      </c>
      <c r="P9" s="40">
        <f t="shared" ref="P9" si="24">MROUND((O9+(5*O9/100)),1)</f>
        <v>368</v>
      </c>
      <c r="Q9" s="12">
        <f t="shared" si="16"/>
        <v>675</v>
      </c>
      <c r="R9" s="44">
        <f t="shared" ref="R9" si="25">MROUND((Q9+(5*Q9/100)),1)</f>
        <v>709</v>
      </c>
    </row>
    <row r="10" spans="1:18" s="10" customFormat="1" x14ac:dyDescent="0.25">
      <c r="A10" s="23" t="s">
        <v>6</v>
      </c>
      <c r="B10" s="9" t="s">
        <v>37</v>
      </c>
      <c r="C10" s="35">
        <v>8300</v>
      </c>
      <c r="D10" s="51"/>
      <c r="E10" s="9">
        <v>40</v>
      </c>
      <c r="F10" s="40">
        <f t="shared" si="0"/>
        <v>42</v>
      </c>
      <c r="G10" s="9">
        <v>80</v>
      </c>
      <c r="H10" s="42">
        <f t="shared" si="0"/>
        <v>84</v>
      </c>
      <c r="I10" s="38"/>
      <c r="J10" s="12">
        <v>300</v>
      </c>
      <c r="K10" s="40">
        <f t="shared" ref="K10" si="26">MROUND((J10+(5*J10/100)),1)</f>
        <v>315</v>
      </c>
      <c r="L10" s="12">
        <v>600</v>
      </c>
      <c r="M10" s="42">
        <f t="shared" ref="M10" si="27">MROUND((L10+(5*L10/100)),1)</f>
        <v>630</v>
      </c>
      <c r="N10" s="38"/>
      <c r="O10" s="12">
        <f>(J10+75+50)</f>
        <v>425</v>
      </c>
      <c r="P10" s="40">
        <f t="shared" ref="P10" si="28">MROUND((O10+(5*O10/100)),1)</f>
        <v>446</v>
      </c>
      <c r="Q10" s="12">
        <f t="shared" si="16"/>
        <v>725</v>
      </c>
      <c r="R10" s="44">
        <f t="shared" ref="R10" si="29">MROUND((Q10+(5*Q10/100)),1)</f>
        <v>761</v>
      </c>
    </row>
    <row r="11" spans="1:18" s="10" customFormat="1" ht="15.75" thickBot="1" x14ac:dyDescent="0.3">
      <c r="A11" s="24" t="s">
        <v>6</v>
      </c>
      <c r="B11" s="25" t="s">
        <v>31</v>
      </c>
      <c r="C11" s="36">
        <v>8470</v>
      </c>
      <c r="D11" s="52"/>
      <c r="E11" s="25">
        <v>40</v>
      </c>
      <c r="F11" s="41">
        <f t="shared" si="0"/>
        <v>42</v>
      </c>
      <c r="G11" s="25">
        <v>80</v>
      </c>
      <c r="H11" s="43">
        <f t="shared" si="0"/>
        <v>84</v>
      </c>
      <c r="I11" s="39"/>
      <c r="J11" s="26">
        <v>300</v>
      </c>
      <c r="K11" s="41">
        <f t="shared" ref="K11" si="30">MROUND((J11+(5*J11/100)),1)</f>
        <v>315</v>
      </c>
      <c r="L11" s="26">
        <v>600</v>
      </c>
      <c r="M11" s="43">
        <f t="shared" ref="M11" si="31">MROUND((L11+(5*L11/100)),1)</f>
        <v>630</v>
      </c>
      <c r="N11" s="39"/>
      <c r="O11" s="26">
        <f>(J11+75+50)</f>
        <v>425</v>
      </c>
      <c r="P11" s="41">
        <f t="shared" ref="P11" si="32">MROUND((O11+(5*O11/100)),1)</f>
        <v>446</v>
      </c>
      <c r="Q11" s="26">
        <f t="shared" si="16"/>
        <v>725</v>
      </c>
      <c r="R11" s="45">
        <f t="shared" ref="R11" si="33">MROUND((Q11+(5*Q11/100)),1)</f>
        <v>761</v>
      </c>
    </row>
    <row r="12" spans="1:18" s="10" customFormat="1" x14ac:dyDescent="0.25">
      <c r="A12" s="29" t="s">
        <v>1</v>
      </c>
      <c r="B12" s="30" t="s">
        <v>2</v>
      </c>
      <c r="C12" s="17"/>
      <c r="D12" s="18"/>
      <c r="E12" s="17"/>
      <c r="F12" s="17"/>
      <c r="G12" s="17"/>
      <c r="H12" s="17"/>
      <c r="I12"/>
      <c r="J12"/>
      <c r="K12"/>
      <c r="L12"/>
      <c r="M12"/>
      <c r="N12"/>
      <c r="O12" s="19"/>
      <c r="P12" s="19"/>
      <c r="Q12" s="19"/>
      <c r="R12" s="19"/>
    </row>
    <row r="13" spans="1:18" s="10" customFormat="1" x14ac:dyDescent="0.25">
      <c r="A13" s="31" t="s">
        <v>40</v>
      </c>
      <c r="B13" s="32"/>
      <c r="C13" s="17"/>
      <c r="D13" s="18"/>
      <c r="E13" s="17"/>
      <c r="F13" s="17"/>
      <c r="G13" s="17"/>
      <c r="H13" s="17"/>
      <c r="I13"/>
      <c r="J13"/>
      <c r="K13"/>
      <c r="L13"/>
      <c r="M13"/>
      <c r="N13"/>
      <c r="O13" s="19"/>
      <c r="P13" s="19"/>
      <c r="Q13" s="19"/>
      <c r="R13" s="19"/>
    </row>
    <row r="14" spans="1:18" s="10" customFormat="1" x14ac:dyDescent="0.25">
      <c r="A14" s="16"/>
      <c r="B14" s="17"/>
      <c r="C14" s="17"/>
      <c r="D14" s="18"/>
      <c r="E14" s="17"/>
      <c r="F14" s="17"/>
      <c r="G14" s="17"/>
      <c r="H14" s="17"/>
      <c r="I14"/>
      <c r="J14"/>
      <c r="K14"/>
      <c r="L14"/>
      <c r="M14"/>
      <c r="N14"/>
      <c r="O14" s="19"/>
      <c r="P14" s="19"/>
      <c r="Q14" s="19"/>
      <c r="R14" s="19"/>
    </row>
    <row r="15" spans="1:18" x14ac:dyDescent="0.25">
      <c r="A15" s="27" t="s">
        <v>47</v>
      </c>
    </row>
    <row r="16" spans="1:18" x14ac:dyDescent="0.25">
      <c r="A16" t="s">
        <v>41</v>
      </c>
    </row>
    <row r="17" spans="1:1" x14ac:dyDescent="0.25">
      <c r="A17" t="s">
        <v>42</v>
      </c>
    </row>
    <row r="18" spans="1:1" x14ac:dyDescent="0.25">
      <c r="A18" t="s">
        <v>43</v>
      </c>
    </row>
    <row r="19" spans="1:1" x14ac:dyDescent="0.25">
      <c r="A19" s="28" t="s">
        <v>50</v>
      </c>
    </row>
    <row r="20" spans="1:1" x14ac:dyDescent="0.25">
      <c r="A20" s="27" t="s">
        <v>48</v>
      </c>
    </row>
    <row r="21" spans="1:1" x14ac:dyDescent="0.25">
      <c r="A21" t="s">
        <v>44</v>
      </c>
    </row>
    <row r="22" spans="1:1" x14ac:dyDescent="0.25">
      <c r="A22" t="s">
        <v>45</v>
      </c>
    </row>
    <row r="23" spans="1:1" x14ac:dyDescent="0.25">
      <c r="A23" s="28" t="s">
        <v>51</v>
      </c>
    </row>
    <row r="24" spans="1:1" x14ac:dyDescent="0.25">
      <c r="A24" s="27" t="s">
        <v>49</v>
      </c>
    </row>
    <row r="25" spans="1:1" x14ac:dyDescent="0.25">
      <c r="A25" t="s">
        <v>46</v>
      </c>
    </row>
  </sheetData>
  <mergeCells count="6">
    <mergeCell ref="N1:R1"/>
    <mergeCell ref="D3:D11"/>
    <mergeCell ref="A4:B4"/>
    <mergeCell ref="A5:B5"/>
    <mergeCell ref="D1:H1"/>
    <mergeCell ref="I1:M1"/>
  </mergeCells>
  <pageMargins left="0.7" right="0.7" top="0.75" bottom="0.75" header="0.3" footer="0.3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3"/>
  <sheetViews>
    <sheetView workbookViewId="0">
      <selection activeCell="H11" sqref="H11"/>
    </sheetView>
  </sheetViews>
  <sheetFormatPr baseColWidth="10" defaultRowHeight="15" x14ac:dyDescent="0.25"/>
  <sheetData>
    <row r="3" spans="1:11" x14ac:dyDescent="0.25">
      <c r="A3" s="8"/>
      <c r="B3" s="20" t="s">
        <v>23</v>
      </c>
      <c r="C3" s="8"/>
    </row>
    <row r="4" spans="1:11" x14ac:dyDescent="0.25">
      <c r="A4" s="8" t="s">
        <v>0</v>
      </c>
      <c r="B4" s="20" t="s">
        <v>24</v>
      </c>
      <c r="C4" s="8"/>
    </row>
    <row r="7" spans="1:11" x14ac:dyDescent="0.25">
      <c r="A7" s="1" t="s">
        <v>1</v>
      </c>
      <c r="B7" s="55" t="s">
        <v>2</v>
      </c>
      <c r="C7" s="55"/>
    </row>
    <row r="8" spans="1:11" x14ac:dyDescent="0.25">
      <c r="A8" s="2" t="s">
        <v>38</v>
      </c>
    </row>
    <row r="15" spans="1:11" x14ac:dyDescent="0.25">
      <c r="D15" t="s">
        <v>18</v>
      </c>
      <c r="H15" t="s">
        <v>20</v>
      </c>
      <c r="J15" t="s">
        <v>21</v>
      </c>
    </row>
    <row r="16" spans="1:11" x14ac:dyDescent="0.25">
      <c r="A16" t="s">
        <v>13</v>
      </c>
      <c r="D16" t="s">
        <v>16</v>
      </c>
      <c r="E16" t="s">
        <v>17</v>
      </c>
      <c r="H16" t="s">
        <v>16</v>
      </c>
      <c r="I16" t="s">
        <v>17</v>
      </c>
      <c r="J16" t="s">
        <v>16</v>
      </c>
      <c r="K16" t="s">
        <v>17</v>
      </c>
    </row>
    <row r="17" spans="1:11" x14ac:dyDescent="0.25">
      <c r="A17" s="4" t="s">
        <v>7</v>
      </c>
      <c r="B17" s="3">
        <f>13+20+34</f>
        <v>67</v>
      </c>
      <c r="C17" s="3" t="s">
        <v>11</v>
      </c>
      <c r="D17">
        <f>(80*B17/365/2)+(B18*4)</f>
        <v>207.34246575342465</v>
      </c>
      <c r="E17" s="7">
        <f>D17*1.4</f>
        <v>290.27945205479449</v>
      </c>
      <c r="F17" t="s">
        <v>19</v>
      </c>
      <c r="H17">
        <f>(200*B17/365/2)+(B18*4)</f>
        <v>218.35616438356163</v>
      </c>
      <c r="I17" s="7">
        <f>H17*1.4</f>
        <v>305.69863013698625</v>
      </c>
      <c r="J17">
        <f>(400*B17/365/2)+(B18*4)</f>
        <v>236.7123287671233</v>
      </c>
      <c r="K17" s="7">
        <f>J17*1.4</f>
        <v>331.39726027397262</v>
      </c>
    </row>
    <row r="18" spans="1:11" x14ac:dyDescent="0.25">
      <c r="A18" s="4" t="s">
        <v>8</v>
      </c>
      <c r="B18" s="6">
        <v>50</v>
      </c>
      <c r="C18" s="6" t="s">
        <v>12</v>
      </c>
    </row>
    <row r="19" spans="1:11" x14ac:dyDescent="0.25">
      <c r="A19" s="4" t="s">
        <v>9</v>
      </c>
    </row>
    <row r="20" spans="1:11" x14ac:dyDescent="0.25">
      <c r="A20" s="5" t="s">
        <v>10</v>
      </c>
    </row>
    <row r="22" spans="1:11" x14ac:dyDescent="0.25">
      <c r="A22" s="2" t="s">
        <v>14</v>
      </c>
    </row>
    <row r="23" spans="1:11" x14ac:dyDescent="0.25">
      <c r="A23" t="s">
        <v>15</v>
      </c>
    </row>
  </sheetData>
  <mergeCells count="1"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>Universite lyon 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Brigitte Malet</cp:lastModifiedBy>
  <cp:lastPrinted>2022-10-20T09:42:48Z</cp:lastPrinted>
  <dcterms:created xsi:type="dcterms:W3CDTF">2022-02-02T14:11:41Z</dcterms:created>
  <dcterms:modified xsi:type="dcterms:W3CDTF">2022-10-20T09:42:49Z</dcterms:modified>
</cp:coreProperties>
</file>