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aupetign\Documents\DEVELOPPEMENT\LP-MASTER ALTERNANCE\23 24 DROIT_M2 Droit des affaires_propriété intellectuelle PI. CAE\"/>
    </mc:Choice>
  </mc:AlternateContent>
  <bookViews>
    <workbookView xWindow="3264" yWindow="504" windowWidth="24180" windowHeight="15636" activeTab="2"/>
  </bookViews>
  <sheets>
    <sheet name="début" sheetId="41" state="hidden" r:id="rId1"/>
    <sheet name="Synthèse" sheetId="37" r:id="rId2"/>
    <sheet name="M2-PI" sheetId="46" r:id="rId3"/>
    <sheet name="Paramétrage" sheetId="36" r:id="rId4"/>
    <sheet name="fin" sheetId="42" state="hidden"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3" i="46" l="1"/>
  <c r="I4" i="46" l="1"/>
  <c r="E142" i="46" l="1"/>
  <c r="E279" i="46"/>
  <c r="AF277" i="46"/>
  <c r="AE277" i="46"/>
  <c r="AE276" i="46"/>
  <c r="AE275" i="46"/>
  <c r="AE274" i="46"/>
  <c r="AE273" i="46"/>
  <c r="AE272" i="46"/>
  <c r="AE271" i="46"/>
  <c r="AE270" i="46"/>
  <c r="AE269" i="46"/>
  <c r="AF268" i="46"/>
  <c r="AE268" i="46"/>
  <c r="AF267" i="46"/>
  <c r="AE267" i="46"/>
  <c r="AF266" i="46"/>
  <c r="AE266" i="46"/>
  <c r="AF264" i="46"/>
  <c r="AE264" i="46"/>
  <c r="AF263" i="46"/>
  <c r="AE263" i="46"/>
  <c r="AF262" i="46"/>
  <c r="AE262" i="46"/>
  <c r="AF261" i="46"/>
  <c r="AE261" i="46"/>
  <c r="AF260" i="46"/>
  <c r="AE260" i="46"/>
  <c r="AF259" i="46"/>
  <c r="AE259" i="46"/>
  <c r="AF258" i="46"/>
  <c r="AE258" i="46"/>
  <c r="AF257" i="46"/>
  <c r="AE257" i="46"/>
  <c r="AF256" i="46"/>
  <c r="AE256" i="46"/>
  <c r="AF255" i="46"/>
  <c r="AE255" i="46"/>
  <c r="AF254" i="46"/>
  <c r="AE254" i="46"/>
  <c r="AF253" i="46"/>
  <c r="AE253" i="46"/>
  <c r="AF251" i="46"/>
  <c r="AE251" i="46"/>
  <c r="AF250" i="46"/>
  <c r="AE250" i="46"/>
  <c r="AF249" i="46"/>
  <c r="AE249" i="46"/>
  <c r="AF248" i="46"/>
  <c r="AE248" i="46"/>
  <c r="AF247" i="46"/>
  <c r="AE247" i="46"/>
  <c r="AF246" i="46"/>
  <c r="AE246" i="46"/>
  <c r="AF245" i="46"/>
  <c r="AE245" i="46"/>
  <c r="AF244" i="46"/>
  <c r="AE244" i="46"/>
  <c r="AF243" i="46"/>
  <c r="AE243" i="46"/>
  <c r="AF242" i="46"/>
  <c r="AE242" i="46"/>
  <c r="AF241" i="46"/>
  <c r="AE241" i="46"/>
  <c r="AF240" i="46"/>
  <c r="AE240" i="46"/>
  <c r="AF238" i="46"/>
  <c r="AE238" i="46"/>
  <c r="AF237" i="46"/>
  <c r="AE237" i="46"/>
  <c r="AF236" i="46"/>
  <c r="AE236" i="46"/>
  <c r="AF235" i="46"/>
  <c r="AE235" i="46"/>
  <c r="AF234" i="46"/>
  <c r="AE234" i="46"/>
  <c r="AF233" i="46"/>
  <c r="AE233" i="46"/>
  <c r="AF232" i="46"/>
  <c r="AE232" i="46"/>
  <c r="AF231" i="46"/>
  <c r="AE231" i="46"/>
  <c r="AF230" i="46"/>
  <c r="AE230" i="46"/>
  <c r="AF229" i="46"/>
  <c r="AE229" i="46"/>
  <c r="AF228" i="46"/>
  <c r="AE228" i="46"/>
  <c r="AF227" i="46"/>
  <c r="AE227" i="46"/>
  <c r="AF225" i="46"/>
  <c r="AE225" i="46"/>
  <c r="AF224" i="46"/>
  <c r="AE224" i="46"/>
  <c r="AF223" i="46"/>
  <c r="AE223" i="46"/>
  <c r="AF222" i="46"/>
  <c r="AE222" i="46"/>
  <c r="AF221" i="46"/>
  <c r="AE221" i="46"/>
  <c r="AF220" i="46"/>
  <c r="AE220" i="46"/>
  <c r="AF219" i="46"/>
  <c r="AE219" i="46"/>
  <c r="AF218" i="46"/>
  <c r="AE218" i="46"/>
  <c r="AF217" i="46"/>
  <c r="AE217" i="46"/>
  <c r="AF216" i="46"/>
  <c r="AE216" i="46"/>
  <c r="AF215" i="46"/>
  <c r="AE215" i="46"/>
  <c r="AF214" i="46"/>
  <c r="AE214" i="46"/>
  <c r="AF212" i="46"/>
  <c r="AE212" i="46"/>
  <c r="AF211" i="46"/>
  <c r="AE211" i="46"/>
  <c r="AF210" i="46"/>
  <c r="AE210" i="46"/>
  <c r="AF209" i="46"/>
  <c r="AE209" i="46"/>
  <c r="AF208" i="46"/>
  <c r="AE208" i="46"/>
  <c r="AF207" i="46"/>
  <c r="AE207" i="46"/>
  <c r="AF206" i="46"/>
  <c r="AE206" i="46"/>
  <c r="AF205" i="46"/>
  <c r="AE205" i="46"/>
  <c r="AF204" i="46"/>
  <c r="AE204" i="46"/>
  <c r="AF203" i="46"/>
  <c r="AE203" i="46"/>
  <c r="AF202" i="46"/>
  <c r="AE202" i="46"/>
  <c r="AF201" i="46"/>
  <c r="AE201" i="46"/>
  <c r="AF199" i="46"/>
  <c r="AE199" i="46"/>
  <c r="AF198" i="46"/>
  <c r="AE198" i="46"/>
  <c r="AF197" i="46"/>
  <c r="AE197" i="46"/>
  <c r="AF196" i="46"/>
  <c r="AE196" i="46"/>
  <c r="AF195" i="46"/>
  <c r="AE195" i="46"/>
  <c r="AF194" i="46"/>
  <c r="AE194" i="46"/>
  <c r="AF193" i="46"/>
  <c r="AE193" i="46"/>
  <c r="AF192" i="46"/>
  <c r="AE192" i="46"/>
  <c r="AF191" i="46"/>
  <c r="AE191" i="46"/>
  <c r="AF190" i="46"/>
  <c r="AE190" i="46"/>
  <c r="AF189" i="46"/>
  <c r="AE189" i="46"/>
  <c r="AF188" i="46"/>
  <c r="AE188" i="46" s="1"/>
  <c r="AF186" i="46"/>
  <c r="AE186" i="46"/>
  <c r="AF185" i="46"/>
  <c r="AE185" i="46"/>
  <c r="AF184" i="46"/>
  <c r="AE184" i="46"/>
  <c r="AF183" i="46"/>
  <c r="AE183" i="46"/>
  <c r="AF182" i="46"/>
  <c r="AE182" i="46"/>
  <c r="AF181" i="46"/>
  <c r="AE181" i="46"/>
  <c r="AF180" i="46"/>
  <c r="AE180" i="46"/>
  <c r="AF179" i="46"/>
  <c r="AE179" i="46"/>
  <c r="AF178" i="46"/>
  <c r="AE178" i="46"/>
  <c r="AF177" i="46"/>
  <c r="AE177" i="46"/>
  <c r="AF176" i="46"/>
  <c r="AE176" i="46"/>
  <c r="AF175" i="46"/>
  <c r="AE175" i="46"/>
  <c r="AF173" i="46"/>
  <c r="AE173" i="46"/>
  <c r="AF167" i="46"/>
  <c r="AE167" i="46"/>
  <c r="AF166" i="46"/>
  <c r="AE166" i="46"/>
  <c r="AF165" i="46"/>
  <c r="AE165" i="46"/>
  <c r="AF164" i="46"/>
  <c r="AE164" i="46"/>
  <c r="AF163" i="46"/>
  <c r="AE163" i="46"/>
  <c r="AF162" i="46"/>
  <c r="AE162" i="46"/>
  <c r="AF161" i="46"/>
  <c r="AE161" i="46"/>
  <c r="AF160" i="46"/>
  <c r="AE160" i="46" s="1"/>
  <c r="AF159" i="46"/>
  <c r="AE159" i="46" s="1"/>
  <c r="AF158" i="46"/>
  <c r="AE158" i="46"/>
  <c r="AF156" i="46"/>
  <c r="AE156" i="46" s="1"/>
  <c r="AF154" i="46"/>
  <c r="AE154" i="46"/>
  <c r="AF153" i="46"/>
  <c r="AE153" i="46"/>
  <c r="AF152" i="46"/>
  <c r="AE152" i="46"/>
  <c r="AF151" i="46"/>
  <c r="AE151" i="46"/>
  <c r="AF150" i="46"/>
  <c r="AE150" i="46"/>
  <c r="AF149" i="46"/>
  <c r="AE149" i="46" s="1"/>
  <c r="AF148" i="46"/>
  <c r="AE148" i="46" s="1"/>
  <c r="AF147" i="46"/>
  <c r="AE147" i="46" s="1"/>
  <c r="AF146" i="46"/>
  <c r="AE146" i="46"/>
  <c r="AF145" i="46"/>
  <c r="AE145" i="46" s="1"/>
  <c r="AF144" i="46"/>
  <c r="AE144" i="46"/>
  <c r="AF143" i="46"/>
  <c r="AE143" i="46" s="1"/>
  <c r="AF140" i="46"/>
  <c r="AE140" i="46"/>
  <c r="AF139" i="46"/>
  <c r="AE139" i="46"/>
  <c r="AF138" i="46"/>
  <c r="AE138" i="46"/>
  <c r="AF137" i="46"/>
  <c r="AE137" i="46"/>
  <c r="AF136" i="46"/>
  <c r="AE136" i="46"/>
  <c r="AF135" i="46"/>
  <c r="AE135" i="46"/>
  <c r="AF134" i="46"/>
  <c r="AE134" i="46"/>
  <c r="AF133" i="46"/>
  <c r="AE133" i="46"/>
  <c r="AF132" i="46"/>
  <c r="AE132" i="46"/>
  <c r="AF131" i="46"/>
  <c r="AE131" i="46"/>
  <c r="AF130" i="46"/>
  <c r="AE130" i="46"/>
  <c r="AF129" i="46"/>
  <c r="AE129" i="46"/>
  <c r="AF127" i="46"/>
  <c r="AE127" i="46"/>
  <c r="AF126" i="46"/>
  <c r="AE126" i="46"/>
  <c r="AF125" i="46"/>
  <c r="AE125" i="46"/>
  <c r="AF124" i="46"/>
  <c r="AE124" i="46"/>
  <c r="AF123" i="46"/>
  <c r="AE123" i="46"/>
  <c r="AF122" i="46"/>
  <c r="AE122" i="46"/>
  <c r="AF121" i="46"/>
  <c r="AE121" i="46"/>
  <c r="AF120" i="46"/>
  <c r="AE120" i="46"/>
  <c r="AF119" i="46"/>
  <c r="AE119" i="46"/>
  <c r="AF118" i="46"/>
  <c r="AE118" i="46"/>
  <c r="AF117" i="46"/>
  <c r="AE117" i="46"/>
  <c r="AF116" i="46"/>
  <c r="AE116" i="46"/>
  <c r="AF114" i="46"/>
  <c r="AE114" i="46"/>
  <c r="AF113" i="46"/>
  <c r="AE113" i="46"/>
  <c r="AF112" i="46"/>
  <c r="AE112" i="46"/>
  <c r="AF111" i="46"/>
  <c r="AE111" i="46"/>
  <c r="AF110" i="46"/>
  <c r="AE110" i="46"/>
  <c r="AF109" i="46"/>
  <c r="AE109" i="46"/>
  <c r="AF108" i="46"/>
  <c r="AE108" i="46"/>
  <c r="AF107" i="46"/>
  <c r="AE107" i="46"/>
  <c r="AF106" i="46"/>
  <c r="AE106" i="46"/>
  <c r="AF105" i="46"/>
  <c r="AE105" i="46"/>
  <c r="AF104" i="46"/>
  <c r="AE104" i="46"/>
  <c r="AF103" i="46"/>
  <c r="AE103" i="46"/>
  <c r="AF101" i="46"/>
  <c r="AE101" i="46"/>
  <c r="AF100" i="46"/>
  <c r="AE100" i="46"/>
  <c r="AF99" i="46"/>
  <c r="AE99" i="46"/>
  <c r="AF98" i="46"/>
  <c r="AE98" i="46"/>
  <c r="AF97" i="46"/>
  <c r="AE97" i="46"/>
  <c r="AF96" i="46"/>
  <c r="AE96" i="46"/>
  <c r="AF95" i="46"/>
  <c r="AE95" i="46"/>
  <c r="AF94" i="46"/>
  <c r="AE94" i="46"/>
  <c r="AF93" i="46"/>
  <c r="AE93" i="46"/>
  <c r="AF92" i="46"/>
  <c r="AE92" i="46"/>
  <c r="AF91" i="46"/>
  <c r="AE91" i="46"/>
  <c r="AF90" i="46"/>
  <c r="AE90" i="46"/>
  <c r="AF88" i="46"/>
  <c r="AE88" i="46"/>
  <c r="AF87" i="46"/>
  <c r="AE87" i="46"/>
  <c r="AF86" i="46"/>
  <c r="AE86" i="46"/>
  <c r="AF85" i="46"/>
  <c r="AE85" i="46"/>
  <c r="AF84" i="46"/>
  <c r="AE84" i="46"/>
  <c r="AF83" i="46"/>
  <c r="AE83" i="46"/>
  <c r="AF82" i="46"/>
  <c r="AE82" i="46"/>
  <c r="AF81" i="46"/>
  <c r="AE81" i="46"/>
  <c r="AF80" i="46"/>
  <c r="AE80" i="46"/>
  <c r="AF79" i="46"/>
  <c r="AE79" i="46"/>
  <c r="AF78" i="46"/>
  <c r="AE78" i="46"/>
  <c r="AF77" i="46"/>
  <c r="AE77" i="46"/>
  <c r="AF75" i="46"/>
  <c r="AE75" i="46"/>
  <c r="AF74" i="46"/>
  <c r="AE74" i="46"/>
  <c r="AF73" i="46"/>
  <c r="AE73" i="46"/>
  <c r="AF72" i="46"/>
  <c r="AE72" i="46"/>
  <c r="AF71" i="46"/>
  <c r="AE71" i="46"/>
  <c r="AF70" i="46"/>
  <c r="AE70" i="46"/>
  <c r="AF69" i="46"/>
  <c r="AE69" i="46"/>
  <c r="AF68" i="46"/>
  <c r="AE68" i="46"/>
  <c r="AF67" i="46"/>
  <c r="AE67" i="46" s="1"/>
  <c r="AF66" i="46"/>
  <c r="AE66" i="46" s="1"/>
  <c r="AF65" i="46"/>
  <c r="AE65" i="46" s="1"/>
  <c r="AF64" i="46"/>
  <c r="AE64" i="46" s="1"/>
  <c r="AF62" i="46"/>
  <c r="AE62" i="46"/>
  <c r="AF61" i="46"/>
  <c r="AE61" i="46"/>
  <c r="AF60" i="46"/>
  <c r="AE60" i="46"/>
  <c r="AF59" i="46"/>
  <c r="AE59" i="46"/>
  <c r="AF58" i="46"/>
  <c r="AE58" i="46"/>
  <c r="AF57" i="46"/>
  <c r="AE57" i="46"/>
  <c r="AF56" i="46"/>
  <c r="AE56" i="46"/>
  <c r="AF55" i="46"/>
  <c r="AE55" i="46"/>
  <c r="AF54" i="46"/>
  <c r="AE54" i="46"/>
  <c r="AF53" i="46"/>
  <c r="AE53" i="46" s="1"/>
  <c r="AF52" i="46"/>
  <c r="AE52" i="46" s="1"/>
  <c r="AF51" i="46"/>
  <c r="AE51" i="46" s="1"/>
  <c r="AF49" i="46"/>
  <c r="AE49" i="46"/>
  <c r="AF48" i="46"/>
  <c r="AE48" i="46"/>
  <c r="AF47" i="46"/>
  <c r="AE47" i="46"/>
  <c r="AF46" i="46"/>
  <c r="AE46" i="46"/>
  <c r="AF45" i="46"/>
  <c r="AE45" i="46"/>
  <c r="AF44" i="46"/>
  <c r="AE44" i="46"/>
  <c r="AF43" i="46"/>
  <c r="AE43" i="46"/>
  <c r="AF42" i="46"/>
  <c r="AE42" i="46"/>
  <c r="AF41" i="46"/>
  <c r="AE41" i="46"/>
  <c r="AF40" i="46"/>
  <c r="AE40" i="46"/>
  <c r="AF39" i="46"/>
  <c r="AE39" i="46"/>
  <c r="AF38" i="46"/>
  <c r="AE38" i="46"/>
  <c r="AF36" i="46"/>
  <c r="AE36" i="46"/>
  <c r="AF35" i="46"/>
  <c r="AE35" i="46"/>
  <c r="AF34" i="46"/>
  <c r="AE34" i="46"/>
  <c r="AF33" i="46"/>
  <c r="AE33" i="46"/>
  <c r="AF32" i="46"/>
  <c r="AE32" i="46"/>
  <c r="AF31" i="46"/>
  <c r="AE31" i="46"/>
  <c r="AF30" i="46"/>
  <c r="AE30" i="46"/>
  <c r="AF29" i="46"/>
  <c r="AE29" i="46"/>
  <c r="AF28" i="46"/>
  <c r="AE28" i="46"/>
  <c r="AF27" i="46"/>
  <c r="AE27" i="46"/>
  <c r="AF26" i="46"/>
  <c r="AE26" i="46"/>
  <c r="AF25" i="46"/>
  <c r="AE25" i="46"/>
  <c r="AF23" i="46"/>
  <c r="AE23" i="46"/>
  <c r="AF22" i="46"/>
  <c r="AE22" i="46"/>
  <c r="AF21" i="46"/>
  <c r="AE21" i="46"/>
  <c r="AF20" i="46"/>
  <c r="AE20" i="46"/>
  <c r="AF19" i="46"/>
  <c r="AE19" i="46"/>
  <c r="AF18" i="46"/>
  <c r="AE18" i="46"/>
  <c r="AF17" i="46"/>
  <c r="AE17" i="46"/>
  <c r="AF16" i="46"/>
  <c r="AE16" i="46"/>
  <c r="AF15" i="46"/>
  <c r="AE15" i="46" s="1"/>
  <c r="AF14" i="46"/>
  <c r="AE14" i="46" s="1"/>
  <c r="AF13" i="46"/>
  <c r="AE13" i="46" s="1"/>
  <c r="AF12" i="46"/>
  <c r="AE12" i="46" s="1"/>
  <c r="AF8" i="46"/>
  <c r="AE8" i="46"/>
  <c r="AF7" i="46"/>
  <c r="AE7" i="46"/>
  <c r="AF6" i="46"/>
  <c r="AE6" i="46"/>
  <c r="AF5" i="46"/>
  <c r="AE5" i="46"/>
  <c r="AF4" i="46"/>
  <c r="AE4" i="46"/>
  <c r="AE3" i="46"/>
  <c r="AE37" i="46" l="1"/>
  <c r="AE89" i="46"/>
  <c r="AE102" i="46"/>
  <c r="AE115" i="46"/>
  <c r="AE128" i="46"/>
  <c r="AE141" i="46"/>
  <c r="AE200" i="46"/>
  <c r="N200" i="46" s="1"/>
  <c r="AE213" i="46"/>
  <c r="AE226" i="46"/>
  <c r="AE239" i="46"/>
  <c r="AE252" i="46"/>
  <c r="AE265" i="46"/>
  <c r="N265" i="46" s="1"/>
  <c r="AE278" i="46"/>
  <c r="AF37" i="46"/>
  <c r="AF50" i="46"/>
  <c r="AF63" i="46"/>
  <c r="AF89" i="46"/>
  <c r="AF102" i="46"/>
  <c r="AF115" i="46"/>
  <c r="AF128" i="46"/>
  <c r="AF141" i="46"/>
  <c r="AF187" i="46"/>
  <c r="AF200" i="46"/>
  <c r="AF213" i="46"/>
  <c r="AF239" i="46"/>
  <c r="AF252" i="46"/>
  <c r="AF265" i="46"/>
  <c r="AF278" i="46"/>
  <c r="AF226" i="46"/>
  <c r="AE50" i="46"/>
  <c r="N50" i="46" s="1"/>
  <c r="AF174" i="46"/>
  <c r="AE187" i="46"/>
  <c r="N187" i="46" s="1"/>
  <c r="AE174" i="46"/>
  <c r="AE63" i="46"/>
  <c r="AE155" i="46"/>
  <c r="AE76" i="46"/>
  <c r="AF76" i="46"/>
  <c r="AE24" i="46"/>
  <c r="AF155" i="46"/>
  <c r="AF24" i="46"/>
  <c r="W278" i="46"/>
  <c r="Y277" i="46"/>
  <c r="X277" i="46"/>
  <c r="V277" i="46"/>
  <c r="U277" i="46"/>
  <c r="Y268" i="46"/>
  <c r="X268" i="46"/>
  <c r="V268" i="46"/>
  <c r="U268" i="46"/>
  <c r="Y267" i="46"/>
  <c r="X267" i="46"/>
  <c r="V267" i="46"/>
  <c r="U267" i="46"/>
  <c r="Y266" i="46"/>
  <c r="X266" i="46"/>
  <c r="V266" i="46"/>
  <c r="U266" i="46"/>
  <c r="W265" i="46"/>
  <c r="Y264" i="46"/>
  <c r="X264" i="46"/>
  <c r="V264" i="46"/>
  <c r="U264" i="46"/>
  <c r="Y263" i="46"/>
  <c r="X263" i="46"/>
  <c r="V263" i="46"/>
  <c r="U263" i="46"/>
  <c r="Y262" i="46"/>
  <c r="X262" i="46"/>
  <c r="V262" i="46"/>
  <c r="U262" i="46"/>
  <c r="Y261" i="46"/>
  <c r="X261" i="46"/>
  <c r="V261" i="46"/>
  <c r="U261" i="46"/>
  <c r="Y260" i="46"/>
  <c r="X260" i="46"/>
  <c r="V260" i="46"/>
  <c r="U260" i="46"/>
  <c r="Y259" i="46"/>
  <c r="X259" i="46"/>
  <c r="V259" i="46"/>
  <c r="U259" i="46"/>
  <c r="Y258" i="46"/>
  <c r="X258" i="46"/>
  <c r="V258" i="46"/>
  <c r="U258" i="46"/>
  <c r="Y257" i="46"/>
  <c r="X257" i="46"/>
  <c r="V257" i="46"/>
  <c r="U257" i="46"/>
  <c r="Y256" i="46"/>
  <c r="X256" i="46"/>
  <c r="V256" i="46"/>
  <c r="U256" i="46"/>
  <c r="Y255" i="46"/>
  <c r="X255" i="46"/>
  <c r="V255" i="46"/>
  <c r="U255" i="46"/>
  <c r="Y254" i="46"/>
  <c r="X254" i="46"/>
  <c r="V254" i="46"/>
  <c r="U254" i="46"/>
  <c r="Y253" i="46"/>
  <c r="X253" i="46"/>
  <c r="V253" i="46"/>
  <c r="U253" i="46"/>
  <c r="W252" i="46"/>
  <c r="Y251" i="46"/>
  <c r="X251" i="46"/>
  <c r="V251" i="46"/>
  <c r="U251" i="46"/>
  <c r="Y250" i="46"/>
  <c r="X250" i="46"/>
  <c r="V250" i="46"/>
  <c r="U250" i="46"/>
  <c r="Y249" i="46"/>
  <c r="X249" i="46"/>
  <c r="V249" i="46"/>
  <c r="U249" i="46"/>
  <c r="Y248" i="46"/>
  <c r="X248" i="46"/>
  <c r="V248" i="46"/>
  <c r="U248" i="46"/>
  <c r="Y247" i="46"/>
  <c r="X247" i="46"/>
  <c r="V247" i="46"/>
  <c r="U247" i="46"/>
  <c r="Y246" i="46"/>
  <c r="X246" i="46"/>
  <c r="V246" i="46"/>
  <c r="U246" i="46"/>
  <c r="Y245" i="46"/>
  <c r="X245" i="46"/>
  <c r="V245" i="46"/>
  <c r="U245" i="46"/>
  <c r="Y244" i="46"/>
  <c r="X244" i="46"/>
  <c r="V244" i="46"/>
  <c r="U244" i="46"/>
  <c r="Y243" i="46"/>
  <c r="X243" i="46"/>
  <c r="V243" i="46"/>
  <c r="U243" i="46"/>
  <c r="Y242" i="46"/>
  <c r="X242" i="46"/>
  <c r="V242" i="46"/>
  <c r="U242" i="46"/>
  <c r="Y241" i="46"/>
  <c r="X241" i="46"/>
  <c r="V241" i="46"/>
  <c r="U241" i="46"/>
  <c r="Y240" i="46"/>
  <c r="X240" i="46"/>
  <c r="V240" i="46"/>
  <c r="U240" i="46"/>
  <c r="W239" i="46"/>
  <c r="Y238" i="46"/>
  <c r="X238" i="46"/>
  <c r="V238" i="46"/>
  <c r="U238" i="46"/>
  <c r="Y237" i="46"/>
  <c r="X237" i="46"/>
  <c r="V237" i="46"/>
  <c r="U237" i="46"/>
  <c r="Y236" i="46"/>
  <c r="X236" i="46"/>
  <c r="V236" i="46"/>
  <c r="U236" i="46"/>
  <c r="Y235" i="46"/>
  <c r="X235" i="46"/>
  <c r="V235" i="46"/>
  <c r="U235" i="46"/>
  <c r="Y234" i="46"/>
  <c r="X234" i="46"/>
  <c r="V234" i="46"/>
  <c r="U234" i="46"/>
  <c r="Y233" i="46"/>
  <c r="X233" i="46"/>
  <c r="V233" i="46"/>
  <c r="U233" i="46"/>
  <c r="Y232" i="46"/>
  <c r="X232" i="46"/>
  <c r="V232" i="46"/>
  <c r="U232" i="46"/>
  <c r="Y231" i="46"/>
  <c r="X231" i="46"/>
  <c r="V231" i="46"/>
  <c r="U231" i="46"/>
  <c r="Y230" i="46"/>
  <c r="X230" i="46"/>
  <c r="V230" i="46"/>
  <c r="U230" i="46"/>
  <c r="Y229" i="46"/>
  <c r="X229" i="46"/>
  <c r="V229" i="46"/>
  <c r="U229" i="46"/>
  <c r="Y228" i="46"/>
  <c r="X228" i="46"/>
  <c r="V228" i="46"/>
  <c r="U228" i="46"/>
  <c r="Y227" i="46"/>
  <c r="X227" i="46"/>
  <c r="V227" i="46"/>
  <c r="U227" i="46"/>
  <c r="W226" i="46"/>
  <c r="Y225" i="46"/>
  <c r="X225" i="46"/>
  <c r="V225" i="46"/>
  <c r="U225" i="46"/>
  <c r="Y224" i="46"/>
  <c r="X224" i="46"/>
  <c r="V224" i="46"/>
  <c r="U224" i="46"/>
  <c r="Y223" i="46"/>
  <c r="X223" i="46"/>
  <c r="V223" i="46"/>
  <c r="U223" i="46"/>
  <c r="Y222" i="46"/>
  <c r="X222" i="46"/>
  <c r="V222" i="46"/>
  <c r="U222" i="46"/>
  <c r="Y221" i="46"/>
  <c r="X221" i="46"/>
  <c r="V221" i="46"/>
  <c r="U221" i="46"/>
  <c r="Y220" i="46"/>
  <c r="X220" i="46"/>
  <c r="V220" i="46"/>
  <c r="U220" i="46"/>
  <c r="Y219" i="46"/>
  <c r="X219" i="46"/>
  <c r="V219" i="46"/>
  <c r="U219" i="46"/>
  <c r="Y218" i="46"/>
  <c r="X218" i="46"/>
  <c r="V218" i="46"/>
  <c r="U218" i="46"/>
  <c r="Y217" i="46"/>
  <c r="X217" i="46"/>
  <c r="V217" i="46"/>
  <c r="U217" i="46"/>
  <c r="Y216" i="46"/>
  <c r="X216" i="46"/>
  <c r="V216" i="46"/>
  <c r="U216" i="46"/>
  <c r="Y215" i="46"/>
  <c r="X215" i="46"/>
  <c r="V215" i="46"/>
  <c r="U215" i="46"/>
  <c r="Y214" i="46"/>
  <c r="X214" i="46"/>
  <c r="V214" i="46"/>
  <c r="U214" i="46"/>
  <c r="W213" i="46"/>
  <c r="Y212" i="46"/>
  <c r="X212" i="46"/>
  <c r="V212" i="46"/>
  <c r="U212" i="46"/>
  <c r="Y211" i="46"/>
  <c r="X211" i="46"/>
  <c r="V211" i="46"/>
  <c r="U211" i="46"/>
  <c r="Y210" i="46"/>
  <c r="X210" i="46"/>
  <c r="V210" i="46"/>
  <c r="U210" i="46"/>
  <c r="Y209" i="46"/>
  <c r="X209" i="46"/>
  <c r="V209" i="46"/>
  <c r="U209" i="46"/>
  <c r="Y208" i="46"/>
  <c r="X208" i="46"/>
  <c r="V208" i="46"/>
  <c r="U208" i="46"/>
  <c r="Y207" i="46"/>
  <c r="X207" i="46"/>
  <c r="V207" i="46"/>
  <c r="U207" i="46"/>
  <c r="Y206" i="46"/>
  <c r="X206" i="46"/>
  <c r="V206" i="46"/>
  <c r="U206" i="46"/>
  <c r="Y205" i="46"/>
  <c r="X205" i="46"/>
  <c r="V205" i="46"/>
  <c r="U205" i="46"/>
  <c r="Y204" i="46"/>
  <c r="X204" i="46"/>
  <c r="V204" i="46"/>
  <c r="U204" i="46"/>
  <c r="Y203" i="46"/>
  <c r="X203" i="46"/>
  <c r="V203" i="46"/>
  <c r="U203" i="46"/>
  <c r="Y202" i="46"/>
  <c r="X202" i="46"/>
  <c r="V202" i="46"/>
  <c r="U202" i="46"/>
  <c r="Y201" i="46"/>
  <c r="X201" i="46"/>
  <c r="V201" i="46"/>
  <c r="U201" i="46"/>
  <c r="W200" i="46"/>
  <c r="Y199" i="46"/>
  <c r="X199" i="46"/>
  <c r="V199" i="46"/>
  <c r="U199" i="46"/>
  <c r="Y198" i="46"/>
  <c r="X198" i="46"/>
  <c r="V198" i="46"/>
  <c r="U198" i="46"/>
  <c r="Y197" i="46"/>
  <c r="X197" i="46"/>
  <c r="V197" i="46"/>
  <c r="U197" i="46"/>
  <c r="Y196" i="46"/>
  <c r="X196" i="46"/>
  <c r="V196" i="46"/>
  <c r="U196" i="46"/>
  <c r="Y195" i="46"/>
  <c r="X195" i="46"/>
  <c r="V195" i="46"/>
  <c r="U195" i="46"/>
  <c r="Y194" i="46"/>
  <c r="X194" i="46"/>
  <c r="V194" i="46"/>
  <c r="U194" i="46"/>
  <c r="Y193" i="46"/>
  <c r="X193" i="46"/>
  <c r="V193" i="46"/>
  <c r="U193" i="46"/>
  <c r="Y192" i="46"/>
  <c r="X192" i="46"/>
  <c r="V192" i="46"/>
  <c r="U192" i="46"/>
  <c r="Y191" i="46"/>
  <c r="X191" i="46"/>
  <c r="V191" i="46"/>
  <c r="U191" i="46"/>
  <c r="Y190" i="46"/>
  <c r="X190" i="46"/>
  <c r="V190" i="46"/>
  <c r="U190" i="46"/>
  <c r="Y189" i="46"/>
  <c r="X189" i="46"/>
  <c r="V189" i="46"/>
  <c r="U189" i="46"/>
  <c r="U188" i="46"/>
  <c r="V188" i="46" s="1"/>
  <c r="W187" i="46"/>
  <c r="Y186" i="46"/>
  <c r="X186" i="46"/>
  <c r="V186" i="46"/>
  <c r="U186" i="46"/>
  <c r="Y185" i="46"/>
  <c r="X185" i="46"/>
  <c r="V185" i="46"/>
  <c r="U185" i="46"/>
  <c r="Y184" i="46"/>
  <c r="X184" i="46"/>
  <c r="V184" i="46"/>
  <c r="U184" i="46"/>
  <c r="Y183" i="46"/>
  <c r="X183" i="46"/>
  <c r="V183" i="46"/>
  <c r="U183" i="46"/>
  <c r="Y182" i="46"/>
  <c r="X182" i="46"/>
  <c r="V182" i="46"/>
  <c r="U182" i="46"/>
  <c r="Y181" i="46"/>
  <c r="X181" i="46"/>
  <c r="V181" i="46"/>
  <c r="U181" i="46"/>
  <c r="Y180" i="46"/>
  <c r="X180" i="46"/>
  <c r="V180" i="46"/>
  <c r="U180" i="46"/>
  <c r="Y179" i="46"/>
  <c r="X179" i="46"/>
  <c r="V179" i="46"/>
  <c r="U179" i="46"/>
  <c r="Y178" i="46"/>
  <c r="X178" i="46"/>
  <c r="V178" i="46"/>
  <c r="U178" i="46"/>
  <c r="Y177" i="46"/>
  <c r="X177" i="46"/>
  <c r="V177" i="46"/>
  <c r="U177" i="46"/>
  <c r="Y176" i="46"/>
  <c r="X176" i="46"/>
  <c r="V176" i="46"/>
  <c r="U176" i="46"/>
  <c r="Y175" i="46"/>
  <c r="X175" i="46"/>
  <c r="V175" i="46"/>
  <c r="U175" i="46"/>
  <c r="W174" i="46"/>
  <c r="V173" i="46"/>
  <c r="Y173" i="46" s="1"/>
  <c r="U173" i="46"/>
  <c r="Y167" i="46"/>
  <c r="X167" i="46"/>
  <c r="V167" i="46"/>
  <c r="U167" i="46"/>
  <c r="Y166" i="46"/>
  <c r="X166" i="46"/>
  <c r="V166" i="46"/>
  <c r="U166" i="46"/>
  <c r="Y165" i="46"/>
  <c r="X165" i="46"/>
  <c r="V165" i="46"/>
  <c r="U165" i="46"/>
  <c r="Y164" i="46"/>
  <c r="X164" i="46"/>
  <c r="V164" i="46"/>
  <c r="U164" i="46"/>
  <c r="Y163" i="46"/>
  <c r="X163" i="46"/>
  <c r="V163" i="46"/>
  <c r="U163" i="46"/>
  <c r="Y162" i="46"/>
  <c r="V162" i="46"/>
  <c r="X162" i="46" s="1"/>
  <c r="U162" i="46"/>
  <c r="V161" i="46"/>
  <c r="X161" i="46" s="1"/>
  <c r="U161" i="46"/>
  <c r="U160" i="46"/>
  <c r="V160" i="46" s="1"/>
  <c r="U159" i="46"/>
  <c r="V159" i="46" s="1"/>
  <c r="V158" i="46"/>
  <c r="Y158" i="46" s="1"/>
  <c r="U158" i="46"/>
  <c r="V156" i="46"/>
  <c r="X156" i="46" s="1"/>
  <c r="U156" i="46"/>
  <c r="W155" i="46"/>
  <c r="Y154" i="46"/>
  <c r="X154" i="46"/>
  <c r="V154" i="46"/>
  <c r="U154" i="46"/>
  <c r="Y153" i="46"/>
  <c r="X153" i="46"/>
  <c r="V153" i="46"/>
  <c r="U153" i="46"/>
  <c r="Y152" i="46"/>
  <c r="X152" i="46"/>
  <c r="V152" i="46"/>
  <c r="U152" i="46"/>
  <c r="Y151" i="46"/>
  <c r="X151" i="46"/>
  <c r="V151" i="46"/>
  <c r="U151" i="46"/>
  <c r="V150" i="46"/>
  <c r="X150" i="46" s="1"/>
  <c r="Y150" i="46" s="1"/>
  <c r="U150" i="46"/>
  <c r="U149" i="46"/>
  <c r="V149" i="46" s="1"/>
  <c r="X149" i="46" s="1"/>
  <c r="Y149" i="46" s="1"/>
  <c r="U148" i="46"/>
  <c r="V148" i="46" s="1"/>
  <c r="U147" i="46"/>
  <c r="V147" i="46" s="1"/>
  <c r="U146" i="46"/>
  <c r="V146" i="46" s="1"/>
  <c r="U145" i="46"/>
  <c r="V145" i="46" s="1"/>
  <c r="Y145" i="46" s="1"/>
  <c r="U144" i="46"/>
  <c r="V144" i="46" s="1"/>
  <c r="U143" i="46"/>
  <c r="V143" i="46" s="1"/>
  <c r="W141" i="46"/>
  <c r="Y140" i="46"/>
  <c r="X140" i="46"/>
  <c r="V140" i="46"/>
  <c r="U140" i="46"/>
  <c r="Y139" i="46"/>
  <c r="X139" i="46"/>
  <c r="V139" i="46"/>
  <c r="U139" i="46"/>
  <c r="Y138" i="46"/>
  <c r="X138" i="46"/>
  <c r="V138" i="46"/>
  <c r="U138" i="46"/>
  <c r="Y137" i="46"/>
  <c r="X137" i="46"/>
  <c r="V137" i="46"/>
  <c r="U137" i="46"/>
  <c r="Y136" i="46"/>
  <c r="X136" i="46"/>
  <c r="V136" i="46"/>
  <c r="U136" i="46"/>
  <c r="Y135" i="46"/>
  <c r="X135" i="46"/>
  <c r="V135" i="46"/>
  <c r="U135" i="46"/>
  <c r="Y134" i="46"/>
  <c r="X134" i="46"/>
  <c r="V134" i="46"/>
  <c r="U134" i="46"/>
  <c r="Y133" i="46"/>
  <c r="X133" i="46"/>
  <c r="V133" i="46"/>
  <c r="U133" i="46"/>
  <c r="Y132" i="46"/>
  <c r="X132" i="46"/>
  <c r="V132" i="46"/>
  <c r="U132" i="46"/>
  <c r="Y131" i="46"/>
  <c r="X131" i="46"/>
  <c r="V131" i="46"/>
  <c r="U131" i="46"/>
  <c r="Y130" i="46"/>
  <c r="X130" i="46"/>
  <c r="V130" i="46"/>
  <c r="U130" i="46"/>
  <c r="Y129" i="46"/>
  <c r="X129" i="46"/>
  <c r="V129" i="46"/>
  <c r="U129" i="46"/>
  <c r="W128" i="46"/>
  <c r="Y127" i="46"/>
  <c r="X127" i="46"/>
  <c r="V127" i="46"/>
  <c r="U127" i="46"/>
  <c r="Y126" i="46"/>
  <c r="X126" i="46"/>
  <c r="V126" i="46"/>
  <c r="U126" i="46"/>
  <c r="Y125" i="46"/>
  <c r="X125" i="46"/>
  <c r="V125" i="46"/>
  <c r="U125" i="46"/>
  <c r="Y124" i="46"/>
  <c r="X124" i="46"/>
  <c r="V124" i="46"/>
  <c r="U124" i="46"/>
  <c r="Y123" i="46"/>
  <c r="X123" i="46"/>
  <c r="V123" i="46"/>
  <c r="U123" i="46"/>
  <c r="Y122" i="46"/>
  <c r="X122" i="46"/>
  <c r="V122" i="46"/>
  <c r="U122" i="46"/>
  <c r="Y121" i="46"/>
  <c r="X121" i="46"/>
  <c r="V121" i="46"/>
  <c r="U121" i="46"/>
  <c r="Y120" i="46"/>
  <c r="X120" i="46"/>
  <c r="V120" i="46"/>
  <c r="U120" i="46"/>
  <c r="Y119" i="46"/>
  <c r="X119" i="46"/>
  <c r="V119" i="46"/>
  <c r="U119" i="46"/>
  <c r="Y118" i="46"/>
  <c r="X118" i="46"/>
  <c r="V118" i="46"/>
  <c r="U118" i="46"/>
  <c r="Y117" i="46"/>
  <c r="X117" i="46"/>
  <c r="V117" i="46"/>
  <c r="U117" i="46"/>
  <c r="Y116" i="46"/>
  <c r="X116" i="46"/>
  <c r="V116" i="46"/>
  <c r="U116" i="46"/>
  <c r="W115" i="46"/>
  <c r="Y114" i="46"/>
  <c r="X114" i="46"/>
  <c r="V114" i="46"/>
  <c r="U114" i="46"/>
  <c r="Y113" i="46"/>
  <c r="X113" i="46"/>
  <c r="V113" i="46"/>
  <c r="U113" i="46"/>
  <c r="Y112" i="46"/>
  <c r="X112" i="46"/>
  <c r="V112" i="46"/>
  <c r="U112" i="46"/>
  <c r="Y111" i="46"/>
  <c r="X111" i="46"/>
  <c r="V111" i="46"/>
  <c r="U111" i="46"/>
  <c r="Y110" i="46"/>
  <c r="X110" i="46"/>
  <c r="V110" i="46"/>
  <c r="U110" i="46"/>
  <c r="Y109" i="46"/>
  <c r="X109" i="46"/>
  <c r="V109" i="46"/>
  <c r="U109" i="46"/>
  <c r="Y108" i="46"/>
  <c r="X108" i="46"/>
  <c r="V108" i="46"/>
  <c r="U108" i="46"/>
  <c r="Y107" i="46"/>
  <c r="X107" i="46"/>
  <c r="V107" i="46"/>
  <c r="U107" i="46"/>
  <c r="Y106" i="46"/>
  <c r="X106" i="46"/>
  <c r="V106" i="46"/>
  <c r="U106" i="46"/>
  <c r="Y105" i="46"/>
  <c r="X105" i="46"/>
  <c r="V105" i="46"/>
  <c r="U105" i="46"/>
  <c r="Y104" i="46"/>
  <c r="X104" i="46"/>
  <c r="V104" i="46"/>
  <c r="U104" i="46"/>
  <c r="Y103" i="46"/>
  <c r="X103" i="46"/>
  <c r="V103" i="46"/>
  <c r="U103" i="46"/>
  <c r="W102" i="46"/>
  <c r="Y101" i="46"/>
  <c r="X101" i="46"/>
  <c r="V101" i="46"/>
  <c r="U101" i="46"/>
  <c r="Y100" i="46"/>
  <c r="X100" i="46"/>
  <c r="V100" i="46"/>
  <c r="U100" i="46"/>
  <c r="Y99" i="46"/>
  <c r="X99" i="46"/>
  <c r="V99" i="46"/>
  <c r="U99" i="46"/>
  <c r="Y98" i="46"/>
  <c r="X98" i="46"/>
  <c r="V98" i="46"/>
  <c r="U98" i="46"/>
  <c r="Y97" i="46"/>
  <c r="X97" i="46"/>
  <c r="V97" i="46"/>
  <c r="U97" i="46"/>
  <c r="Y96" i="46"/>
  <c r="X96" i="46"/>
  <c r="V96" i="46"/>
  <c r="U96" i="46"/>
  <c r="Y95" i="46"/>
  <c r="X95" i="46"/>
  <c r="V95" i="46"/>
  <c r="U95" i="46"/>
  <c r="Y94" i="46"/>
  <c r="X94" i="46"/>
  <c r="V94" i="46"/>
  <c r="U94" i="46"/>
  <c r="Y93" i="46"/>
  <c r="X93" i="46"/>
  <c r="V93" i="46"/>
  <c r="U93" i="46"/>
  <c r="Y92" i="46"/>
  <c r="X92" i="46"/>
  <c r="V92" i="46"/>
  <c r="U92" i="46"/>
  <c r="Y91" i="46"/>
  <c r="X91" i="46"/>
  <c r="V91" i="46"/>
  <c r="U91" i="46"/>
  <c r="Y90" i="46"/>
  <c r="X90" i="46"/>
  <c r="V90" i="46"/>
  <c r="U90" i="46"/>
  <c r="W89" i="46"/>
  <c r="Y88" i="46"/>
  <c r="X88" i="46"/>
  <c r="V88" i="46"/>
  <c r="U88" i="46"/>
  <c r="Y87" i="46"/>
  <c r="X87" i="46"/>
  <c r="V87" i="46"/>
  <c r="U87" i="46"/>
  <c r="Y86" i="46"/>
  <c r="X86" i="46"/>
  <c r="V86" i="46"/>
  <c r="U86" i="46"/>
  <c r="Y85" i="46"/>
  <c r="X85" i="46"/>
  <c r="V85" i="46"/>
  <c r="U85" i="46"/>
  <c r="Y84" i="46"/>
  <c r="X84" i="46"/>
  <c r="V84" i="46"/>
  <c r="U84" i="46"/>
  <c r="Y83" i="46"/>
  <c r="X83" i="46"/>
  <c r="V83" i="46"/>
  <c r="U83" i="46"/>
  <c r="Y82" i="46"/>
  <c r="X82" i="46"/>
  <c r="V82" i="46"/>
  <c r="U82" i="46"/>
  <c r="Y81" i="46"/>
  <c r="X81" i="46"/>
  <c r="V81" i="46"/>
  <c r="U81" i="46"/>
  <c r="Y80" i="46"/>
  <c r="X80" i="46"/>
  <c r="V80" i="46"/>
  <c r="U80" i="46"/>
  <c r="Y79" i="46"/>
  <c r="X79" i="46"/>
  <c r="V79" i="46"/>
  <c r="U79" i="46"/>
  <c r="Y78" i="46"/>
  <c r="X78" i="46"/>
  <c r="V78" i="46"/>
  <c r="U78" i="46"/>
  <c r="Y77" i="46"/>
  <c r="X77" i="46"/>
  <c r="V77" i="46"/>
  <c r="U77" i="46"/>
  <c r="W76" i="46"/>
  <c r="Y75" i="46"/>
  <c r="X75" i="46"/>
  <c r="V75" i="46"/>
  <c r="U75" i="46"/>
  <c r="Y74" i="46"/>
  <c r="X74" i="46"/>
  <c r="V74" i="46"/>
  <c r="U74" i="46"/>
  <c r="Y73" i="46"/>
  <c r="X73" i="46"/>
  <c r="V73" i="46"/>
  <c r="U73" i="46"/>
  <c r="Y72" i="46"/>
  <c r="X72" i="46"/>
  <c r="V72" i="46"/>
  <c r="U72" i="46"/>
  <c r="Y71" i="46"/>
  <c r="X71" i="46"/>
  <c r="V71" i="46"/>
  <c r="U71" i="46"/>
  <c r="Y70" i="46"/>
  <c r="X70" i="46"/>
  <c r="V70" i="46"/>
  <c r="U70" i="46"/>
  <c r="Y69" i="46"/>
  <c r="X69" i="46"/>
  <c r="V69" i="46"/>
  <c r="U69" i="46"/>
  <c r="Y68" i="46"/>
  <c r="X68" i="46"/>
  <c r="V68" i="46"/>
  <c r="U68" i="46"/>
  <c r="U67" i="46"/>
  <c r="V67" i="46" s="1"/>
  <c r="X67" i="46" s="1"/>
  <c r="U66" i="46"/>
  <c r="V66" i="46" s="1"/>
  <c r="U65" i="46"/>
  <c r="V65" i="46" s="1"/>
  <c r="Y65" i="46" s="1"/>
  <c r="U64" i="46"/>
  <c r="V64" i="46" s="1"/>
  <c r="W63" i="46"/>
  <c r="Y62" i="46"/>
  <c r="X62" i="46"/>
  <c r="V62" i="46"/>
  <c r="U62" i="46"/>
  <c r="Y61" i="46"/>
  <c r="X61" i="46"/>
  <c r="V61" i="46"/>
  <c r="U61" i="46"/>
  <c r="Y60" i="46"/>
  <c r="X60" i="46"/>
  <c r="V60" i="46"/>
  <c r="U60" i="46"/>
  <c r="Y59" i="46"/>
  <c r="X59" i="46"/>
  <c r="V59" i="46"/>
  <c r="U59" i="46"/>
  <c r="Y58" i="46"/>
  <c r="X58" i="46"/>
  <c r="V58" i="46"/>
  <c r="U58" i="46"/>
  <c r="Y57" i="46"/>
  <c r="X57" i="46"/>
  <c r="V57" i="46"/>
  <c r="U57" i="46"/>
  <c r="Y56" i="46"/>
  <c r="X56" i="46"/>
  <c r="V56" i="46"/>
  <c r="U56" i="46"/>
  <c r="Y55" i="46"/>
  <c r="X55" i="46"/>
  <c r="V55" i="46"/>
  <c r="U55" i="46"/>
  <c r="Y54" i="46"/>
  <c r="X54" i="46"/>
  <c r="V54" i="46"/>
  <c r="U54" i="46"/>
  <c r="U53" i="46"/>
  <c r="V53" i="46" s="1"/>
  <c r="U52" i="46"/>
  <c r="V52" i="46" s="1"/>
  <c r="U51" i="46"/>
  <c r="V51" i="46" s="1"/>
  <c r="W50" i="46"/>
  <c r="Y49" i="46"/>
  <c r="X49" i="46"/>
  <c r="V49" i="46"/>
  <c r="U49" i="46"/>
  <c r="Y48" i="46"/>
  <c r="X48" i="46"/>
  <c r="V48" i="46"/>
  <c r="U48" i="46"/>
  <c r="Y47" i="46"/>
  <c r="X47" i="46"/>
  <c r="V47" i="46"/>
  <c r="U47" i="46"/>
  <c r="Y46" i="46"/>
  <c r="X46" i="46"/>
  <c r="V46" i="46"/>
  <c r="U46" i="46"/>
  <c r="Y45" i="46"/>
  <c r="X45" i="46"/>
  <c r="V45" i="46"/>
  <c r="U45" i="46"/>
  <c r="Y44" i="46"/>
  <c r="X44" i="46"/>
  <c r="V44" i="46"/>
  <c r="U44" i="46"/>
  <c r="Y43" i="46"/>
  <c r="X43" i="46"/>
  <c r="V43" i="46"/>
  <c r="U43" i="46"/>
  <c r="Y42" i="46"/>
  <c r="X42" i="46"/>
  <c r="V42" i="46"/>
  <c r="U42" i="46"/>
  <c r="Y41" i="46"/>
  <c r="X41" i="46"/>
  <c r="V41" i="46"/>
  <c r="U41" i="46"/>
  <c r="Y40" i="46"/>
  <c r="X40" i="46"/>
  <c r="V40" i="46"/>
  <c r="U40" i="46"/>
  <c r="Y39" i="46"/>
  <c r="X39" i="46"/>
  <c r="V39" i="46"/>
  <c r="U39" i="46"/>
  <c r="Y38" i="46"/>
  <c r="X38" i="46"/>
  <c r="V38" i="46"/>
  <c r="U38" i="46"/>
  <c r="W37" i="46"/>
  <c r="Y36" i="46"/>
  <c r="X36" i="46"/>
  <c r="V36" i="46"/>
  <c r="U36" i="46"/>
  <c r="Y35" i="46"/>
  <c r="X35" i="46"/>
  <c r="V35" i="46"/>
  <c r="U35" i="46"/>
  <c r="Y34" i="46"/>
  <c r="X34" i="46"/>
  <c r="V34" i="46"/>
  <c r="U34" i="46"/>
  <c r="Y33" i="46"/>
  <c r="X33" i="46"/>
  <c r="V33" i="46"/>
  <c r="U33" i="46"/>
  <c r="Y32" i="46"/>
  <c r="X32" i="46"/>
  <c r="V32" i="46"/>
  <c r="U32" i="46"/>
  <c r="Y31" i="46"/>
  <c r="X31" i="46"/>
  <c r="V31" i="46"/>
  <c r="U31" i="46"/>
  <c r="Y30" i="46"/>
  <c r="X30" i="46"/>
  <c r="V30" i="46"/>
  <c r="U30" i="46"/>
  <c r="Y29" i="46"/>
  <c r="X29" i="46"/>
  <c r="V29" i="46"/>
  <c r="U29" i="46"/>
  <c r="Y28" i="46"/>
  <c r="X28" i="46"/>
  <c r="V28" i="46"/>
  <c r="U28" i="46"/>
  <c r="Y27" i="46"/>
  <c r="X27" i="46"/>
  <c r="V27" i="46"/>
  <c r="U27" i="46"/>
  <c r="Y26" i="46"/>
  <c r="X26" i="46"/>
  <c r="V26" i="46"/>
  <c r="U26" i="46"/>
  <c r="N37" i="46"/>
  <c r="Y25" i="46"/>
  <c r="X25" i="46"/>
  <c r="V25" i="46"/>
  <c r="U25" i="46"/>
  <c r="W24" i="46"/>
  <c r="Y23" i="46"/>
  <c r="X23" i="46"/>
  <c r="V23" i="46"/>
  <c r="U23" i="46"/>
  <c r="Y22" i="46"/>
  <c r="X22" i="46"/>
  <c r="V22" i="46"/>
  <c r="U22" i="46"/>
  <c r="Y21" i="46"/>
  <c r="X21" i="46"/>
  <c r="V21" i="46"/>
  <c r="U21" i="46"/>
  <c r="Y20" i="46"/>
  <c r="X20" i="46"/>
  <c r="V20" i="46"/>
  <c r="U20" i="46"/>
  <c r="Y19" i="46"/>
  <c r="X19" i="46"/>
  <c r="V19" i="46"/>
  <c r="U19" i="46"/>
  <c r="Y18" i="46"/>
  <c r="X18" i="46"/>
  <c r="V18" i="46"/>
  <c r="U18" i="46"/>
  <c r="Y17" i="46"/>
  <c r="X17" i="46"/>
  <c r="V17" i="46"/>
  <c r="U17" i="46"/>
  <c r="Y16" i="46"/>
  <c r="X16" i="46"/>
  <c r="V16" i="46"/>
  <c r="U16" i="46"/>
  <c r="U15" i="46"/>
  <c r="V15" i="46" s="1"/>
  <c r="Y15" i="46" s="1"/>
  <c r="U14" i="46"/>
  <c r="V14" i="46" s="1"/>
  <c r="U13" i="46"/>
  <c r="V13" i="46" s="1"/>
  <c r="U12" i="46"/>
  <c r="V12" i="46" s="1"/>
  <c r="U7" i="46"/>
  <c r="W7" i="46" s="1"/>
  <c r="U6" i="46"/>
  <c r="U5" i="46"/>
  <c r="X5" i="46" s="1"/>
  <c r="U4" i="46"/>
  <c r="X4" i="46" s="1"/>
  <c r="AG3" i="46"/>
  <c r="U3" i="46"/>
  <c r="X173" i="46" l="1"/>
  <c r="X6" i="46"/>
  <c r="AH7" i="46" s="1"/>
  <c r="X278" i="46"/>
  <c r="X128" i="46"/>
  <c r="X213" i="46"/>
  <c r="Y161" i="46"/>
  <c r="Y156" i="46"/>
  <c r="X158" i="46"/>
  <c r="Y37" i="46"/>
  <c r="V50" i="46"/>
  <c r="X141" i="46"/>
  <c r="Y213" i="46"/>
  <c r="X226" i="46"/>
  <c r="V239" i="46"/>
  <c r="AF279" i="46"/>
  <c r="Y141" i="46"/>
  <c r="Y50" i="46"/>
  <c r="V187" i="46"/>
  <c r="AF142" i="46"/>
  <c r="Y67" i="46"/>
  <c r="W6" i="46"/>
  <c r="AG7" i="46" s="1"/>
  <c r="X187" i="46"/>
  <c r="X239" i="46"/>
  <c r="AF280" i="46"/>
  <c r="AE279" i="46"/>
  <c r="AE142" i="46"/>
  <c r="W3" i="46"/>
  <c r="AG4" i="46" s="1"/>
  <c r="X66" i="46"/>
  <c r="Y66" i="46"/>
  <c r="W142" i="46"/>
  <c r="X7" i="46"/>
  <c r="AH8" i="46" s="1"/>
  <c r="V37" i="46"/>
  <c r="X50" i="46"/>
  <c r="Y187" i="46"/>
  <c r="Y252" i="46"/>
  <c r="X37" i="46"/>
  <c r="N128" i="46"/>
  <c r="V89" i="46"/>
  <c r="N141" i="46"/>
  <c r="X89" i="46"/>
  <c r="V102" i="46"/>
  <c r="Y89" i="46"/>
  <c r="X102" i="46"/>
  <c r="V115" i="46"/>
  <c r="N89" i="46"/>
  <c r="Y102" i="46"/>
  <c r="X115" i="46"/>
  <c r="V128" i="46"/>
  <c r="N102" i="46"/>
  <c r="Y115" i="46"/>
  <c r="N115" i="46"/>
  <c r="Y128" i="46"/>
  <c r="V141" i="46"/>
  <c r="N213" i="46"/>
  <c r="Y226" i="46"/>
  <c r="N278" i="46"/>
  <c r="W279" i="46"/>
  <c r="N226" i="46"/>
  <c r="Y239" i="46"/>
  <c r="V252" i="46"/>
  <c r="N239" i="46"/>
  <c r="X252" i="46"/>
  <c r="X265" i="46"/>
  <c r="V226" i="46"/>
  <c r="V265" i="46"/>
  <c r="N252" i="46"/>
  <c r="V213" i="46"/>
  <c r="Y265" i="46"/>
  <c r="V278" i="46"/>
  <c r="Y278" i="46"/>
  <c r="X146" i="46"/>
  <c r="Y146" i="46"/>
  <c r="X12" i="46"/>
  <c r="Y12" i="46"/>
  <c r="N174" i="46"/>
  <c r="N155" i="46"/>
  <c r="N76" i="46"/>
  <c r="N63" i="46"/>
  <c r="AH6" i="46"/>
  <c r="N24" i="46"/>
  <c r="AG8" i="46"/>
  <c r="AH5" i="46"/>
  <c r="X53" i="46"/>
  <c r="Y53" i="46"/>
  <c r="Y148" i="46"/>
  <c r="X148" i="46"/>
  <c r="Y160" i="46"/>
  <c r="X160" i="46"/>
  <c r="Y144" i="46"/>
  <c r="X144" i="46"/>
  <c r="Y51" i="46"/>
  <c r="X51" i="46"/>
  <c r="V63" i="46"/>
  <c r="V174" i="46"/>
  <c r="Y13" i="46"/>
  <c r="X13" i="46"/>
  <c r="Y64" i="46"/>
  <c r="X64" i="46"/>
  <c r="V76" i="46"/>
  <c r="Y52" i="46"/>
  <c r="X52" i="46"/>
  <c r="Y147" i="46"/>
  <c r="X147" i="46"/>
  <c r="X159" i="46"/>
  <c r="Y159" i="46"/>
  <c r="Y14" i="46"/>
  <c r="X14" i="46"/>
  <c r="Y143" i="46"/>
  <c r="X143" i="46"/>
  <c r="V155" i="46"/>
  <c r="Y188" i="46"/>
  <c r="Y200" i="46" s="1"/>
  <c r="X188" i="46"/>
  <c r="X200" i="46" s="1"/>
  <c r="V200" i="46"/>
  <c r="W5" i="46"/>
  <c r="X15" i="46"/>
  <c r="X65" i="46"/>
  <c r="X145" i="46"/>
  <c r="W4" i="46"/>
  <c r="V24" i="46"/>
  <c r="W280" i="46" l="1"/>
  <c r="AE280" i="46"/>
  <c r="W11" i="46"/>
  <c r="Y76" i="46"/>
  <c r="X3" i="46"/>
  <c r="AH4" i="46" s="1"/>
  <c r="X76" i="46"/>
  <c r="Y174" i="46"/>
  <c r="N279" i="46"/>
  <c r="N142" i="46"/>
  <c r="Y24" i="46"/>
  <c r="X174" i="46"/>
  <c r="X155" i="46"/>
  <c r="V142" i="46"/>
  <c r="X63" i="46"/>
  <c r="Y63" i="46"/>
  <c r="AG5" i="46"/>
  <c r="AG6" i="46"/>
  <c r="X24" i="46"/>
  <c r="V279" i="46"/>
  <c r="Y155" i="46"/>
  <c r="Y279" i="46" l="1"/>
  <c r="N280" i="46"/>
  <c r="X279" i="46"/>
  <c r="X142" i="46"/>
  <c r="Y142" i="46"/>
  <c r="V280" i="46"/>
  <c r="V11" i="46"/>
  <c r="D12" i="37"/>
  <c r="Y280" i="46" l="1"/>
  <c r="Y11" i="46"/>
  <c r="X11" i="46"/>
  <c r="X280" i="46"/>
  <c r="E15" i="37" l="1"/>
  <c r="D15" i="37"/>
  <c r="E17" i="37"/>
  <c r="D17" i="37"/>
  <c r="E16" i="37" l="1"/>
  <c r="D16" i="37"/>
  <c r="D8" i="37" l="1"/>
  <c r="E12" i="37"/>
  <c r="F12" i="37" l="1"/>
  <c r="E13" i="37" l="1"/>
  <c r="E14" i="37" s="1"/>
  <c r="E18" i="37"/>
  <c r="D18" i="37"/>
  <c r="E6" i="37"/>
  <c r="D13" i="37" l="1"/>
  <c r="F18" i="37" l="1"/>
  <c r="D14" i="37"/>
  <c r="F17" i="37" l="1"/>
  <c r="F15" i="37" l="1"/>
  <c r="F13" i="37"/>
  <c r="F16" i="37"/>
  <c r="F6" i="37"/>
  <c r="E7" i="37" l="1"/>
  <c r="F7" i="37" s="1"/>
  <c r="F14" i="37"/>
  <c r="E8" i="37" s="1"/>
  <c r="F8" i="37" s="1"/>
</calcChain>
</file>

<file path=xl/comments1.xml><?xml version="1.0" encoding="utf-8"?>
<comments xmlns="http://schemas.openxmlformats.org/spreadsheetml/2006/main">
  <authors>
    <author>Aude Petignier</author>
    <author>Utilisateur Windows</author>
    <author>Valerie Desprat</author>
  </authors>
  <commentList>
    <comment ref="W6" authorId="0" shapeId="0">
      <text>
        <r>
          <rPr>
            <b/>
            <sz val="9"/>
            <color indexed="81"/>
            <rFont val="Tahoma"/>
            <charset val="1"/>
          </rPr>
          <t>Aude Petignier:</t>
        </r>
        <r>
          <rPr>
            <sz val="9"/>
            <color indexed="81"/>
            <rFont val="Tahoma"/>
            <family val="2"/>
          </rPr>
          <t>bugg sur le fichier vérouillé</t>
        </r>
      </text>
    </comment>
    <comment ref="X6" authorId="0" shapeId="0">
      <text>
        <r>
          <rPr>
            <b/>
            <sz val="9"/>
            <color indexed="81"/>
            <rFont val="Tahoma"/>
            <charset val="1"/>
          </rPr>
          <t>Aude Petignier:</t>
        </r>
        <r>
          <rPr>
            <sz val="9"/>
            <color indexed="81"/>
            <rFont val="Tahoma"/>
            <charset val="1"/>
          </rPr>
          <t xml:space="preserve">
Calcul faux: il s'agit de 71h (17 +54). le fichier a des problèmes de calculs lignes 157 à172, mais fichier vérouillé</t>
        </r>
      </text>
    </comment>
    <comment ref="Q10" authorId="1" shapeId="0">
      <text>
        <r>
          <rPr>
            <b/>
            <sz val="9"/>
            <color rgb="FF000000"/>
            <rFont val="Tahoma"/>
            <family val="2"/>
          </rPr>
          <t>Utilisateur Windows:</t>
        </r>
        <r>
          <rPr>
            <sz val="9"/>
            <color rgb="FF000000"/>
            <rFont val="Tahoma"/>
            <family val="2"/>
          </rPr>
          <t xml:space="preserve">
</t>
        </r>
        <r>
          <rPr>
            <sz val="9"/>
            <color rgb="FF000000"/>
            <rFont val="Tahoma"/>
            <family val="2"/>
          </rPr>
          <t xml:space="preserve">Non = non mutualisé
</t>
        </r>
        <r>
          <rPr>
            <sz val="9"/>
            <color rgb="FF000000"/>
            <rFont val="Tahoma"/>
            <family val="2"/>
          </rPr>
          <t xml:space="preserve">Mut = mutualisé mais non porté
</t>
        </r>
        <r>
          <rPr>
            <sz val="9"/>
            <color rgb="FF000000"/>
            <rFont val="Tahoma"/>
            <family val="2"/>
          </rPr>
          <t>Mut + ext = mutalisé et porté par un autre enseignement</t>
        </r>
      </text>
    </comment>
    <comment ref="A143" authorId="2" shapeId="0">
      <text>
        <r>
          <rPr>
            <b/>
            <sz val="9"/>
            <color rgb="FF000000"/>
            <rFont val="Tahoma"/>
            <family val="2"/>
          </rPr>
          <t>Valerie Desprat:</t>
        </r>
        <r>
          <rPr>
            <sz val="9"/>
            <color rgb="FF000000"/>
            <rFont val="Tahoma"/>
            <family val="2"/>
          </rPr>
          <t xml:space="preserve">
</t>
        </r>
        <r>
          <rPr>
            <sz val="9"/>
            <color rgb="FF000000"/>
            <rFont val="Tahoma"/>
            <family val="2"/>
          </rPr>
          <t>L'étudiant a le choix entre 2 blocs d'UE : soit UE 2.1 +  UE 2.2 + UE 2.4, soit UE 2.3 +  UE 2.4</t>
        </r>
      </text>
    </comment>
    <comment ref="N174" authorId="2" shapeId="0">
      <text>
        <r>
          <rPr>
            <b/>
            <sz val="9"/>
            <color rgb="FF000000"/>
            <rFont val="Tahoma"/>
            <family val="2"/>
          </rPr>
          <t>Valerie Desprat:</t>
        </r>
        <r>
          <rPr>
            <sz val="9"/>
            <color rgb="FF000000"/>
            <rFont val="Tahoma"/>
            <family val="2"/>
          </rPr>
          <t xml:space="preserve">
</t>
        </r>
        <r>
          <rPr>
            <sz val="9"/>
            <color rgb="FF000000"/>
            <rFont val="Tahoma"/>
            <family val="2"/>
          </rPr>
          <t>CALCUL ERRONe</t>
        </r>
      </text>
    </comment>
  </commentList>
</comments>
</file>

<file path=xl/sharedStrings.xml><?xml version="1.0" encoding="utf-8"?>
<sst xmlns="http://schemas.openxmlformats.org/spreadsheetml/2006/main" count="493" uniqueCount="308">
  <si>
    <t>TD</t>
  </si>
  <si>
    <t>Composante</t>
  </si>
  <si>
    <t>CM</t>
  </si>
  <si>
    <t>FOAD</t>
  </si>
  <si>
    <t>Total</t>
  </si>
  <si>
    <t>Nb de groupes</t>
  </si>
  <si>
    <t>Nb d'heures tous apprenants</t>
  </si>
  <si>
    <t>Travaux dirigés</t>
  </si>
  <si>
    <t>Formation à distance</t>
  </si>
  <si>
    <t>Nom</t>
  </si>
  <si>
    <t>Obligatoire ou optionnel</t>
  </si>
  <si>
    <t>Nb choix</t>
  </si>
  <si>
    <t xml:space="preserve">Nb d'heures étudiant proratisé </t>
  </si>
  <si>
    <t>Libellé enseignement</t>
  </si>
  <si>
    <t>Code Enseignement</t>
  </si>
  <si>
    <t xml:space="preserve">Nb d'heures effectives enseigement pédagogique </t>
  </si>
  <si>
    <t>Total heures effectives</t>
  </si>
  <si>
    <t>Semestre 1</t>
  </si>
  <si>
    <t>Semestre 2</t>
  </si>
  <si>
    <t>Types d'enseignements</t>
  </si>
  <si>
    <t>HETD</t>
  </si>
  <si>
    <t>Cours magistral</t>
  </si>
  <si>
    <t>Total HETD</t>
  </si>
  <si>
    <t>Heures effectives</t>
  </si>
  <si>
    <t>ECTS</t>
  </si>
  <si>
    <t>Numéro</t>
  </si>
  <si>
    <t>Enseignements transversaux</t>
  </si>
  <si>
    <t>TR</t>
  </si>
  <si>
    <t>Liste des composantes</t>
  </si>
  <si>
    <t>LANG - Langues</t>
  </si>
  <si>
    <t>LESLA - Lettres, Sciences du Langage et Arts</t>
  </si>
  <si>
    <t>IUT - Institut Universitaire de Technologie Lumière</t>
  </si>
  <si>
    <t>ISPEF - Institut des Sciences et Pratiques d'Education de la Formation</t>
  </si>
  <si>
    <t>IETL - Institut d'Etudes du Travail de Lyon</t>
  </si>
  <si>
    <t>FJVD - Faculté de Droit Julie-Victoire Daubié</t>
  </si>
  <si>
    <t>PSYCHO - Institut de psychologie</t>
  </si>
  <si>
    <t>TT - Temps et Territoires</t>
  </si>
  <si>
    <t>SEG - Sciences Economiques et de Gestion</t>
  </si>
  <si>
    <t>Mention</t>
  </si>
  <si>
    <t>Travaux pratiques</t>
  </si>
  <si>
    <t>TP</t>
  </si>
  <si>
    <t>STTD</t>
  </si>
  <si>
    <t>STCM</t>
  </si>
  <si>
    <t>ALTTD</t>
  </si>
  <si>
    <t>ALTCM</t>
  </si>
  <si>
    <t>PROJTD</t>
  </si>
  <si>
    <t>PROJCM</t>
  </si>
  <si>
    <t>MEMTD</t>
  </si>
  <si>
    <t>MEMCM</t>
  </si>
  <si>
    <t>SPTD</t>
  </si>
  <si>
    <t>SPCM</t>
  </si>
  <si>
    <t>JETD</t>
  </si>
  <si>
    <t>JECM</t>
  </si>
  <si>
    <t>Stage (TD)</t>
  </si>
  <si>
    <t>Stage (CM)</t>
  </si>
  <si>
    <t>Alternance (TD)</t>
  </si>
  <si>
    <t>Alternance (CM)</t>
  </si>
  <si>
    <t>Projet (TD)</t>
  </si>
  <si>
    <t>Projet (CM)</t>
  </si>
  <si>
    <t>Mémoire de recherche (TD)</t>
  </si>
  <si>
    <t>Mémoire de recherche (CM)</t>
  </si>
  <si>
    <t>Sortie pédagogique (TD)</t>
  </si>
  <si>
    <t>Sortie pédagogique (CM)</t>
  </si>
  <si>
    <t>Journée d'étude (TD)</t>
  </si>
  <si>
    <t>Journée d'étude (CM)</t>
  </si>
  <si>
    <t>Capacité  groupe</t>
  </si>
  <si>
    <t>Parcours</t>
  </si>
  <si>
    <t>Liste des enveloppes</t>
  </si>
  <si>
    <t>Enveloppe</t>
  </si>
  <si>
    <t>Groupes</t>
  </si>
  <si>
    <t>Heures</t>
  </si>
  <si>
    <t>Inscrits</t>
  </si>
  <si>
    <t>Section CNU de l'enseignement</t>
  </si>
  <si>
    <t>Mention, parcours, établissement extérieur porteur</t>
  </si>
  <si>
    <t>01</t>
  </si>
  <si>
    <t>02</t>
  </si>
  <si>
    <t>03</t>
  </si>
  <si>
    <t>04</t>
  </si>
  <si>
    <t>05</t>
  </si>
  <si>
    <t>06</t>
  </si>
  <si>
    <t>07</t>
  </si>
  <si>
    <t>08</t>
  </si>
  <si>
    <t>09</t>
  </si>
  <si>
    <t xml:space="preserve">Droit privé et sciences criminelles </t>
  </si>
  <si>
    <t xml:space="preserve">Droit public </t>
  </si>
  <si>
    <t xml:space="preserve">Histoire du droit et des institutions </t>
  </si>
  <si>
    <t xml:space="preserve">Science politique </t>
  </si>
  <si>
    <t xml:space="preserve">Sciences économiques </t>
  </si>
  <si>
    <t xml:space="preserve">Sciences de gestion et du management </t>
  </si>
  <si>
    <t xml:space="preserve">Sciences du langage </t>
  </si>
  <si>
    <t xml:space="preserve">Langues et littératures anciennes </t>
  </si>
  <si>
    <t xml:space="preserve">Langue et littérature française </t>
  </si>
  <si>
    <t xml:space="preserve">Littératures comparées </t>
  </si>
  <si>
    <t xml:space="preserve">Études anglophones </t>
  </si>
  <si>
    <t xml:space="preserve">Études germaniques et scandinaves </t>
  </si>
  <si>
    <t xml:space="preserve">Études slaves et baltes </t>
  </si>
  <si>
    <t xml:space="preserve">Études romanes </t>
  </si>
  <si>
    <t xml:space="preserve">Langues, littératures et cultures africaines, asiatiques et d'autres aires linguistiques </t>
  </si>
  <si>
    <t xml:space="preserve">Psychologie et ergonomie </t>
  </si>
  <si>
    <t xml:space="preserve">Philosophie </t>
  </si>
  <si>
    <t xml:space="preserve">Architecture (ses théories et ses pratiques), arts appliqués, arts plastiques, arts du spectacle, épistémologie des enseignements artistiques, esthétique, musicologie, musique, sciences de l'art </t>
  </si>
  <si>
    <t xml:space="preserve">Sociologie, démographie </t>
  </si>
  <si>
    <t xml:space="preserve">Ethnologie, préhistoire, anthropologie biologique </t>
  </si>
  <si>
    <t xml:space="preserve">Histoire, civilisations, archéologie et art des mondes anciens et médiévaux </t>
  </si>
  <si>
    <t xml:space="preserve">Histoire et civilisations : histoire des mondes modernes, histoire du monde contemporain ; de l'art ; de la musique </t>
  </si>
  <si>
    <t xml:space="preserve">Géographie physique, humaine, économique et régionale </t>
  </si>
  <si>
    <t xml:space="preserve">Aménagement de l'espace, urbanisme </t>
  </si>
  <si>
    <t xml:space="preserve">Mathématiques </t>
  </si>
  <si>
    <t xml:space="preserve">Mathématiques appliquées et applications des mathématiques </t>
  </si>
  <si>
    <t xml:space="preserve">Informatique </t>
  </si>
  <si>
    <t xml:space="preserve">Sciences de l'éducation et de la formation </t>
  </si>
  <si>
    <t xml:space="preserve">Sciences de l'information et de la communication </t>
  </si>
  <si>
    <t xml:space="preserve">Epistémologie, histoire des sciences et des techniques </t>
  </si>
  <si>
    <t xml:space="preserve">Cultures et langues régionales </t>
  </si>
  <si>
    <t xml:space="preserve">Sciences et techniques des activités physiques et sportives </t>
  </si>
  <si>
    <t xml:space="preserve">Théologie catholique </t>
  </si>
  <si>
    <t xml:space="preserve">Théologie protestante </t>
  </si>
  <si>
    <t>Sections CNU</t>
  </si>
  <si>
    <t>Inscriptions</t>
  </si>
  <si>
    <t>Effectifs prévisionnels</t>
  </si>
  <si>
    <t>UE1.1</t>
  </si>
  <si>
    <t>UE1.2</t>
  </si>
  <si>
    <t>UE1.3</t>
  </si>
  <si>
    <t>UE1.4</t>
  </si>
  <si>
    <t>UE1.5</t>
  </si>
  <si>
    <t>UE1.6</t>
  </si>
  <si>
    <t>UE2.1</t>
  </si>
  <si>
    <t>UE2.2</t>
  </si>
  <si>
    <t>UE2.3</t>
  </si>
  <si>
    <t>UE2.6</t>
  </si>
  <si>
    <t>UE2.4</t>
  </si>
  <si>
    <t>UE2.5</t>
  </si>
  <si>
    <t>UE2.7</t>
  </si>
  <si>
    <t>UE2.8</t>
  </si>
  <si>
    <t>Portage extérieur</t>
  </si>
  <si>
    <t>Budgété</t>
  </si>
  <si>
    <t>Maquette</t>
  </si>
  <si>
    <t>Ecart</t>
  </si>
  <si>
    <t>Heures d'enseignement (HETD)</t>
  </si>
  <si>
    <t xml:space="preserve">Nb inscrits </t>
  </si>
  <si>
    <t>STSUIV</t>
  </si>
  <si>
    <t>ALTSUIV</t>
  </si>
  <si>
    <t>PROJSUIV</t>
  </si>
  <si>
    <t>MEMSUIV</t>
  </si>
  <si>
    <t>SPSUIV</t>
  </si>
  <si>
    <t>JESUIV</t>
  </si>
  <si>
    <t>Stage (suivi)</t>
  </si>
  <si>
    <t>Alternance (suivi)</t>
  </si>
  <si>
    <t>Projet (suivi)</t>
  </si>
  <si>
    <t>Mémoire de recherche (suivi)</t>
  </si>
  <si>
    <t>Sortie pédagogique (suivi)</t>
  </si>
  <si>
    <t>Journée d'étude (suivi)</t>
  </si>
  <si>
    <t>--</t>
  </si>
  <si>
    <t>A définir dans les commentaires</t>
  </si>
  <si>
    <t>H/E mention</t>
  </si>
  <si>
    <t>Capacités</t>
  </si>
  <si>
    <t>Enveloppe mention</t>
  </si>
  <si>
    <t>H/E enveloppe mention</t>
  </si>
  <si>
    <t>M - Mention</t>
  </si>
  <si>
    <t>Nom de l'UE 1.6</t>
  </si>
  <si>
    <t>Nom de l'UE 2.5</t>
  </si>
  <si>
    <t>Nom de l'UE 2.6</t>
  </si>
  <si>
    <t>Nom de l'UE 2.7</t>
  </si>
  <si>
    <t>Nom de l'UE 2.8</t>
  </si>
  <si>
    <t>UE1.7</t>
  </si>
  <si>
    <t>Nom de l'UE 1.7</t>
  </si>
  <si>
    <t>UE1.8</t>
  </si>
  <si>
    <t>Nom de l'UE 1.8</t>
  </si>
  <si>
    <t>UE1.9</t>
  </si>
  <si>
    <t>Nom de l'UE 1.9</t>
  </si>
  <si>
    <t>Nom de l'UE 1.10</t>
  </si>
  <si>
    <t>UE1.10</t>
  </si>
  <si>
    <t>Nom de l'UE 2.9</t>
  </si>
  <si>
    <t>UE2.9</t>
  </si>
  <si>
    <t>Nom de l'UE 2.10</t>
  </si>
  <si>
    <t>UE2.10</t>
  </si>
  <si>
    <t>UE</t>
  </si>
  <si>
    <t>M1</t>
  </si>
  <si>
    <t>P1</t>
  </si>
  <si>
    <t>M2</t>
  </si>
  <si>
    <t>Nb d'heures de suivi</t>
  </si>
  <si>
    <t>EP1.1A</t>
  </si>
  <si>
    <t>EP1.2A</t>
  </si>
  <si>
    <t>EP1.2B</t>
  </si>
  <si>
    <t>EP1.3A</t>
  </si>
  <si>
    <t>EP1.3B</t>
  </si>
  <si>
    <t>EP1.3C</t>
  </si>
  <si>
    <t>EP1.3D</t>
  </si>
  <si>
    <t>EP1.4A</t>
  </si>
  <si>
    <t>EP1.4B</t>
  </si>
  <si>
    <t>EP1.4C</t>
  </si>
  <si>
    <t>EP1.5A</t>
  </si>
  <si>
    <t>EP1.6A</t>
  </si>
  <si>
    <t>EP1.7A</t>
  </si>
  <si>
    <t>EP1.8A</t>
  </si>
  <si>
    <t>EP1.9A</t>
  </si>
  <si>
    <t>EP1.10A</t>
  </si>
  <si>
    <t>EP2.1A</t>
  </si>
  <si>
    <t>EP2.1B</t>
  </si>
  <si>
    <t>EP2.1C</t>
  </si>
  <si>
    <t>EP2.1D</t>
  </si>
  <si>
    <t>EP2.2A</t>
  </si>
  <si>
    <t>EP2.2B</t>
  </si>
  <si>
    <t>EP2.2C</t>
  </si>
  <si>
    <t>EP2.2D</t>
  </si>
  <si>
    <t>EP2.3A</t>
  </si>
  <si>
    <t>EP2.3B</t>
  </si>
  <si>
    <t>EP2.3C</t>
  </si>
  <si>
    <t>EP2.3D</t>
  </si>
  <si>
    <t>EP2.4A</t>
  </si>
  <si>
    <t>EP2.4B</t>
  </si>
  <si>
    <t>EP2.4C</t>
  </si>
  <si>
    <t>EP2.4D</t>
  </si>
  <si>
    <t>EP2.6A</t>
  </si>
  <si>
    <t>EP2.6B</t>
  </si>
  <si>
    <t>EP2.6C</t>
  </si>
  <si>
    <t>EP2.6D</t>
  </si>
  <si>
    <t>EP2.7A</t>
  </si>
  <si>
    <t>EP2.8A</t>
  </si>
  <si>
    <t>EP2.9A</t>
  </si>
  <si>
    <t>EP2.10A</t>
  </si>
  <si>
    <t>EP2.5A</t>
  </si>
  <si>
    <t>EP2.5B</t>
  </si>
  <si>
    <t>EP2.5C</t>
  </si>
  <si>
    <t>EP2.5D</t>
  </si>
  <si>
    <t>Enveloppe transversale estimative</t>
  </si>
  <si>
    <t>TR - Transversale</t>
  </si>
  <si>
    <t>RA - Recettes d'apprentissage</t>
  </si>
  <si>
    <t>Compétences</t>
  </si>
  <si>
    <t>Blocs de connaissance et de compétence</t>
  </si>
  <si>
    <t>RP - Recettes propres autres</t>
  </si>
  <si>
    <t>RFC - Recettes de FC</t>
  </si>
  <si>
    <t>(-)x heures</t>
  </si>
  <si>
    <t>Enveloppe sur recettes d'activité</t>
  </si>
  <si>
    <t>Recettes propres autres</t>
  </si>
  <si>
    <t>Formation continue</t>
  </si>
  <si>
    <t>Apprentissage</t>
  </si>
  <si>
    <t>Demande de modification de la dotation à raison d'échanges d'heures</t>
  </si>
  <si>
    <r>
      <t xml:space="preserve">Justification </t>
    </r>
    <r>
      <rPr>
        <i/>
        <sz val="12"/>
        <rFont val="Calibri"/>
        <family val="2"/>
        <scheme val="minor"/>
      </rPr>
      <t>(précisez notamment la balance globale des heures échangées avec chacune des mentions) :</t>
    </r>
  </si>
  <si>
    <t>Type (FI/FC/alternance)</t>
  </si>
  <si>
    <t>type d'activité pédagogique</t>
  </si>
  <si>
    <t>Heures de formation pour l'étudiant.e</t>
  </si>
  <si>
    <t>Commentaires et mode de calcul des heures de suivi</t>
  </si>
  <si>
    <t>ASSP - Anthropologie, Sociologie, Sciences Politiques</t>
  </si>
  <si>
    <t>ICOM - Institut de la Communication</t>
  </si>
  <si>
    <t>Consigne d'utilisation du fichier :</t>
  </si>
  <si>
    <t>La maquette est fournie avec un seul onglet (M1-P1). Vous pouvez en ajouter autant que souhaité sachant qu'un onglet correspond à une année et un parcours.
Pour se faire, il suffit de dupliquer l'onglet existant (click droit sur l'onglet, puis sélectionner "déplacer ou copier", et cocher "créer une copie") et de le renommer (par exemple M1-P2).
Dans l'onglet nouvellement créé, pensez bien à sélectionner "M1" ou "M2" en cellule B3 afin que les heures soient comptabilisées correctement.</t>
  </si>
  <si>
    <t>Formation continue (suivi)</t>
  </si>
  <si>
    <t>FCSUIV</t>
  </si>
  <si>
    <t>PRO</t>
  </si>
  <si>
    <t>EP1.1B</t>
  </si>
  <si>
    <t>EP1.1C</t>
  </si>
  <si>
    <t>EP1.1D</t>
  </si>
  <si>
    <t>Type</t>
  </si>
  <si>
    <t>Obligatoire</t>
  </si>
  <si>
    <t>EP1.2C</t>
  </si>
  <si>
    <t>Droit des nouvelles technologies</t>
  </si>
  <si>
    <t>Protection des données personnelles</t>
  </si>
  <si>
    <t xml:space="preserve">Procédures et pratique </t>
  </si>
  <si>
    <t>Stratégie, exploitation et contentieux de la PI</t>
  </si>
  <si>
    <t>Professionnalisation</t>
  </si>
  <si>
    <t>Recherche</t>
  </si>
  <si>
    <t>Langues</t>
  </si>
  <si>
    <t>Droit de la propriété intellectuelle - créations artistiques et esthétiques</t>
  </si>
  <si>
    <t>FI</t>
  </si>
  <si>
    <t>MASTER MENTION DROIT DES AFFAIRES</t>
  </si>
  <si>
    <t>Option</t>
  </si>
  <si>
    <t>EP1.5B</t>
  </si>
  <si>
    <t>EP1.5C</t>
  </si>
  <si>
    <t>EP2.1E</t>
  </si>
  <si>
    <t>EP2.1F</t>
  </si>
  <si>
    <t>Mémoire</t>
  </si>
  <si>
    <t>Stage</t>
  </si>
  <si>
    <t>Technique contractuelle</t>
  </si>
  <si>
    <t>Stratégie, rédaction, négociation</t>
  </si>
  <si>
    <t>Anglais de la propriété intellectuelle</t>
  </si>
  <si>
    <t>Pratique et actualités du droit de la propriété littéraire et artistique</t>
  </si>
  <si>
    <t>Pratique et actualités du droit des brevets</t>
  </si>
  <si>
    <t>Pratique et actualités du droit des dessins et modèles</t>
  </si>
  <si>
    <t>Pratique et actualités du droit des marques</t>
  </si>
  <si>
    <t>Stratégies en droit de la propriété intellectuelle</t>
  </si>
  <si>
    <t>Exploitation des droits de propriété intellectuelle</t>
  </si>
  <si>
    <t>Conférences</t>
  </si>
  <si>
    <t>Droit européen de la propriété intellectuelle</t>
  </si>
  <si>
    <t>Titres unitaires de la propriété intellectuelle</t>
  </si>
  <si>
    <t>Fiscalité de la propriété intellectuelle</t>
  </si>
  <si>
    <t xml:space="preserve">Normalisation et droits de propriété intellectuelle </t>
  </si>
  <si>
    <t>Clinique du droit de la propriété intellectuelle : journée de conseils aux créateurs</t>
  </si>
  <si>
    <t>Contentieux général et spécial de la propriété intellectuelle</t>
  </si>
  <si>
    <t>Droit international privé et propriété intellectuelle</t>
  </si>
  <si>
    <t>EP1.5D</t>
  </si>
  <si>
    <t>Stage de 3 mois min.</t>
  </si>
  <si>
    <t>Optionnelle</t>
  </si>
  <si>
    <t>Ateliers mémoire méthodologie</t>
  </si>
  <si>
    <t>Retours d'alternance</t>
  </si>
  <si>
    <t>Travail de rédaction du rapport et du mémoire d'alternance (autonomie)</t>
  </si>
  <si>
    <t>Maîtriser les fondamentaux de la PI</t>
  </si>
  <si>
    <t>Maîtriser l'environnement européen et  international de la PI</t>
  </si>
  <si>
    <t xml:space="preserve"> Maîtriser les transversaux de la PI </t>
  </si>
  <si>
    <t>Travail de rédaction du rapport de stage - Autonomie</t>
  </si>
  <si>
    <t>Ateliers Eloquence</t>
  </si>
  <si>
    <t>EP2.2E</t>
  </si>
  <si>
    <t>EP2.2F</t>
  </si>
  <si>
    <t>EP2.2G</t>
  </si>
  <si>
    <t>EP2.2H</t>
  </si>
  <si>
    <t>Non</t>
  </si>
  <si>
    <t>EP2.2J</t>
  </si>
  <si>
    <t>Suivi alternance et mémoire / rapport alternant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</si>
</sst>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
    <numFmt numFmtId="165" formatCode="#,##0.0"/>
  </numFmts>
  <fonts count="34" x14ac:knownFonts="1">
    <font>
      <sz val="10"/>
      <name val="Arial"/>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sz val="10"/>
      <name val="Arial"/>
      <family val="2"/>
    </font>
    <font>
      <b/>
      <sz val="11"/>
      <color theme="0"/>
      <name val="Calibri"/>
      <family val="2"/>
      <scheme val="minor"/>
    </font>
    <font>
      <sz val="10"/>
      <color rgb="FF000000"/>
      <name val="Times New Roman"/>
      <family val="1"/>
    </font>
    <font>
      <sz val="12"/>
      <name val="Calibri"/>
      <family val="2"/>
      <scheme val="minor"/>
    </font>
    <font>
      <b/>
      <sz val="12"/>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sz val="48"/>
      <name val="Calibri"/>
      <family val="2"/>
      <scheme val="minor"/>
    </font>
    <font>
      <b/>
      <sz val="12"/>
      <color theme="1"/>
      <name val="Calibri"/>
      <family val="2"/>
      <scheme val="minor"/>
    </font>
    <font>
      <sz val="22"/>
      <name val="Calibri"/>
      <family val="2"/>
      <scheme val="minor"/>
    </font>
    <font>
      <sz val="12"/>
      <color theme="0"/>
      <name val="Calibri"/>
      <family val="2"/>
      <scheme val="minor"/>
    </font>
    <font>
      <sz val="36"/>
      <name val="Calibri"/>
      <family val="2"/>
      <scheme val="minor"/>
    </font>
    <font>
      <i/>
      <sz val="12"/>
      <name val="Calibri"/>
      <family val="2"/>
      <scheme val="minor"/>
    </font>
    <font>
      <b/>
      <sz val="9"/>
      <color rgb="FF000000"/>
      <name val="Tahoma"/>
      <family val="2"/>
    </font>
    <font>
      <sz val="9"/>
      <color rgb="FF000000"/>
      <name val="Tahoma"/>
      <family val="2"/>
    </font>
    <font>
      <sz val="9"/>
      <color indexed="81"/>
      <name val="Tahoma"/>
      <charset val="1"/>
    </font>
    <font>
      <b/>
      <sz val="9"/>
      <color indexed="81"/>
      <name val="Tahoma"/>
      <charset val="1"/>
    </font>
    <font>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rgb="FFE84242"/>
        <bgColor indexed="64"/>
      </patternFill>
    </fill>
    <fill>
      <patternFill patternType="solid">
        <fgColor theme="5" tint="0.79998168889431442"/>
        <bgColor indexed="64"/>
      </patternFill>
    </fill>
    <fill>
      <patternFill patternType="solid">
        <fgColor rgb="FFFAF0F0"/>
        <bgColor indexed="64"/>
      </patternFill>
    </fill>
    <fill>
      <patternFill patternType="solid">
        <fgColor rgb="FFF8EDEC"/>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FF"/>
        <bgColor indexed="64"/>
      </patternFill>
    </fill>
  </fills>
  <borders count="6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top style="thin">
        <color auto="1"/>
      </top>
      <bottom/>
      <diagonal/>
    </border>
    <border>
      <left/>
      <right/>
      <top style="medium">
        <color auto="1"/>
      </top>
      <bottom/>
      <diagonal/>
    </border>
    <border>
      <left style="thin">
        <color auto="1"/>
      </left>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right style="medium">
        <color indexed="64"/>
      </right>
      <top/>
      <bottom style="thin">
        <color auto="1"/>
      </bottom>
      <diagonal/>
    </border>
    <border>
      <left/>
      <right style="thin">
        <color auto="1"/>
      </right>
      <top style="medium">
        <color auto="1"/>
      </top>
      <bottom style="medium">
        <color auto="1"/>
      </bottom>
      <diagonal/>
    </border>
    <border>
      <left style="medium">
        <color indexed="64"/>
      </left>
      <right style="medium">
        <color indexed="64"/>
      </right>
      <top/>
      <bottom/>
      <diagonal/>
    </border>
    <border>
      <left/>
      <right style="medium">
        <color indexed="64"/>
      </right>
      <top style="medium">
        <color indexed="64"/>
      </top>
      <bottom/>
      <diagonal/>
    </border>
    <border>
      <left/>
      <right style="thin">
        <color indexed="64"/>
      </right>
      <top style="thin">
        <color indexed="64"/>
      </top>
      <bottom/>
      <diagonal/>
    </border>
    <border>
      <left style="medium">
        <color auto="1"/>
      </left>
      <right style="thin">
        <color auto="1"/>
      </right>
      <top/>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indexed="64"/>
      </right>
      <top style="medium">
        <color auto="1"/>
      </top>
      <bottom/>
      <diagonal/>
    </border>
    <border>
      <left style="thin">
        <color auto="1"/>
      </left>
      <right style="thin">
        <color auto="1"/>
      </right>
      <top/>
      <bottom/>
      <diagonal/>
    </border>
    <border>
      <left/>
      <right style="medium">
        <color indexed="64"/>
      </right>
      <top/>
      <bottom/>
      <diagonal/>
    </border>
    <border>
      <left/>
      <right style="thin">
        <color auto="1"/>
      </right>
      <top/>
      <bottom/>
      <diagonal/>
    </border>
    <border>
      <left style="thin">
        <color auto="1"/>
      </left>
      <right/>
      <top style="thin">
        <color auto="1"/>
      </top>
      <bottom/>
      <diagonal/>
    </border>
    <border>
      <left/>
      <right style="medium">
        <color auto="1"/>
      </right>
      <top style="thin">
        <color indexed="64"/>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indexed="64"/>
      </bottom>
      <diagonal/>
    </border>
    <border>
      <left style="thin">
        <color auto="1"/>
      </left>
      <right/>
      <top/>
      <bottom style="thin">
        <color auto="1"/>
      </bottom>
      <diagonal/>
    </border>
    <border>
      <left style="thin">
        <color auto="1"/>
      </left>
      <right style="medium">
        <color indexed="64"/>
      </right>
      <top style="medium">
        <color auto="1"/>
      </top>
      <bottom style="thin">
        <color auto="1"/>
      </bottom>
      <diagonal/>
    </border>
    <border>
      <left style="thin">
        <color auto="1"/>
      </left>
      <right style="medium">
        <color indexed="64"/>
      </right>
      <top style="medium">
        <color indexed="64"/>
      </top>
      <bottom/>
      <diagonal/>
    </border>
    <border>
      <left style="thin">
        <color auto="1"/>
      </left>
      <right/>
      <top style="medium">
        <color auto="1"/>
      </top>
      <bottom style="thin">
        <color auto="1"/>
      </bottom>
      <diagonal/>
    </border>
    <border>
      <left style="thin">
        <color auto="1"/>
      </left>
      <right style="medium">
        <color indexed="64"/>
      </right>
      <top style="thin">
        <color auto="1"/>
      </top>
      <bottom/>
      <diagonal/>
    </border>
    <border>
      <left style="thin">
        <color auto="1"/>
      </left>
      <right/>
      <top/>
      <bottom/>
      <diagonal/>
    </border>
    <border>
      <left/>
      <right/>
      <top/>
      <bottom style="medium">
        <color indexed="64"/>
      </bottom>
      <diagonal/>
    </border>
    <border>
      <left style="medium">
        <color auto="1"/>
      </left>
      <right/>
      <top style="thin">
        <color auto="1"/>
      </top>
      <bottom/>
      <diagonal/>
    </border>
    <border>
      <left/>
      <right style="medium">
        <color auto="1"/>
      </right>
      <top style="thin">
        <color auto="1"/>
      </top>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indexed="64"/>
      </top>
      <bottom style="thin">
        <color auto="1"/>
      </bottom>
      <diagonal/>
    </border>
    <border>
      <left/>
      <right/>
      <top style="medium">
        <color indexed="64"/>
      </top>
      <bottom style="thin">
        <color auto="1"/>
      </bottom>
      <diagonal/>
    </border>
  </borders>
  <cellStyleXfs count="16">
    <xf numFmtId="0" fontId="0" fillId="0" borderId="0"/>
    <xf numFmtId="44" fontId="12" fillId="0" borderId="0" applyFont="0" applyFill="0" applyBorder="0" applyAlignment="0" applyProtection="0"/>
    <xf numFmtId="0" fontId="12"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15" fillId="0" borderId="0" applyFont="0" applyFill="0" applyBorder="0" applyAlignment="0" applyProtection="0"/>
    <xf numFmtId="0" fontId="11" fillId="0" borderId="0"/>
    <xf numFmtId="9" fontId="11" fillId="0" borderId="0" applyFont="0" applyFill="0" applyBorder="0" applyAlignment="0" applyProtection="0"/>
    <xf numFmtId="9" fontId="12" fillId="0" borderId="0" applyFont="0" applyFill="0" applyBorder="0" applyAlignment="0" applyProtection="0"/>
    <xf numFmtId="0" fontId="17" fillId="0" borderId="0"/>
    <xf numFmtId="0" fontId="3" fillId="0" borderId="0"/>
    <xf numFmtId="0" fontId="3" fillId="0" borderId="0"/>
  </cellStyleXfs>
  <cellXfs count="358">
    <xf numFmtId="0" fontId="0" fillId="0" borderId="0" xfId="0"/>
    <xf numFmtId="0" fontId="0" fillId="2" borderId="0" xfId="0" applyFill="1" applyAlignment="1">
      <alignment vertical="center"/>
    </xf>
    <xf numFmtId="0" fontId="12" fillId="2" borderId="0" xfId="0" applyFont="1" applyFill="1" applyAlignment="1">
      <alignment vertical="center"/>
    </xf>
    <xf numFmtId="0" fontId="10" fillId="2" borderId="4" xfId="10" applyFont="1" applyFill="1" applyBorder="1" applyAlignment="1">
      <alignment vertical="center"/>
    </xf>
    <xf numFmtId="0" fontId="11" fillId="2" borderId="4" xfId="10" applyFill="1" applyBorder="1" applyAlignment="1">
      <alignment vertical="center"/>
    </xf>
    <xf numFmtId="0" fontId="0" fillId="2" borderId="4" xfId="0" applyFill="1" applyBorder="1" applyAlignment="1">
      <alignment vertical="center"/>
    </xf>
    <xf numFmtId="0" fontId="12" fillId="2" borderId="4" xfId="0" applyFont="1" applyFill="1" applyBorder="1" applyAlignment="1">
      <alignment vertical="center"/>
    </xf>
    <xf numFmtId="0" fontId="10" fillId="2" borderId="5" xfId="10" applyFont="1" applyFill="1" applyBorder="1" applyAlignment="1">
      <alignment vertical="center"/>
    </xf>
    <xf numFmtId="0" fontId="9" fillId="2" borderId="4" xfId="10" applyFont="1" applyFill="1" applyBorder="1" applyAlignment="1">
      <alignment vertical="center"/>
    </xf>
    <xf numFmtId="0" fontId="19" fillId="2" borderId="0" xfId="0" applyFont="1" applyFill="1" applyAlignment="1">
      <alignment horizontal="right" vertical="center"/>
    </xf>
    <xf numFmtId="0" fontId="0" fillId="2" borderId="0" xfId="0" applyFill="1" applyAlignment="1">
      <alignment horizontal="center" vertical="center"/>
    </xf>
    <xf numFmtId="0" fontId="0" fillId="2" borderId="13" xfId="0" applyFill="1" applyBorder="1" applyAlignment="1">
      <alignment horizontal="center" vertical="center"/>
    </xf>
    <xf numFmtId="0" fontId="0" fillId="2" borderId="22" xfId="0" applyFill="1" applyBorder="1" applyAlignment="1">
      <alignment horizontal="center" vertical="center"/>
    </xf>
    <xf numFmtId="0" fontId="12" fillId="2" borderId="4" xfId="0" applyFont="1" applyFill="1" applyBorder="1" applyAlignment="1">
      <alignment horizontal="center" vertical="center"/>
    </xf>
    <xf numFmtId="0" fontId="18" fillId="2" borderId="0" xfId="0" applyFont="1" applyFill="1" applyAlignment="1">
      <alignment vertical="center" wrapText="1"/>
    </xf>
    <xf numFmtId="0" fontId="18" fillId="2" borderId="0" xfId="0" applyFont="1" applyFill="1" applyAlignment="1">
      <alignment vertical="center"/>
    </xf>
    <xf numFmtId="0" fontId="8" fillId="2" borderId="4" xfId="10" applyFont="1" applyFill="1" applyBorder="1" applyAlignment="1">
      <alignment vertical="center"/>
    </xf>
    <xf numFmtId="0" fontId="18" fillId="2" borderId="0" xfId="0" applyFont="1" applyFill="1" applyAlignment="1">
      <alignment horizontal="left" vertical="center"/>
    </xf>
    <xf numFmtId="0" fontId="20" fillId="2" borderId="0" xfId="10" applyFont="1" applyFill="1" applyAlignment="1">
      <alignment wrapText="1"/>
    </xf>
    <xf numFmtId="0" fontId="21" fillId="3" borderId="33" xfId="10" applyFont="1" applyFill="1" applyBorder="1" applyAlignment="1">
      <alignment horizontal="center" vertical="center" wrapText="1"/>
    </xf>
    <xf numFmtId="0" fontId="21" fillId="3" borderId="21" xfId="10" applyFont="1" applyFill="1" applyBorder="1" applyAlignment="1">
      <alignment horizontal="center" vertical="center" wrapText="1"/>
    </xf>
    <xf numFmtId="0" fontId="20" fillId="4" borderId="41" xfId="10" applyFont="1" applyFill="1" applyBorder="1" applyAlignment="1">
      <alignment horizontal="center" vertical="center"/>
    </xf>
    <xf numFmtId="0" fontId="20" fillId="4" borderId="31" xfId="10" applyFont="1" applyFill="1" applyBorder="1" applyAlignment="1">
      <alignment horizontal="center" vertical="center"/>
    </xf>
    <xf numFmtId="0" fontId="21" fillId="3" borderId="19" xfId="0" applyFont="1" applyFill="1" applyBorder="1" applyAlignment="1">
      <alignment vertical="center"/>
    </xf>
    <xf numFmtId="0" fontId="21" fillId="3" borderId="17" xfId="0" applyFont="1" applyFill="1" applyBorder="1" applyAlignment="1">
      <alignment vertical="center"/>
    </xf>
    <xf numFmtId="0" fontId="21" fillId="3" borderId="36" xfId="0" applyFont="1" applyFill="1" applyBorder="1" applyAlignment="1">
      <alignment horizontal="center" vertical="center"/>
    </xf>
    <xf numFmtId="164" fontId="21" fillId="3" borderId="32" xfId="0" applyNumberFormat="1" applyFont="1" applyFill="1" applyBorder="1" applyAlignment="1">
      <alignment horizontal="center" vertical="center"/>
    </xf>
    <xf numFmtId="0" fontId="21" fillId="3" borderId="17" xfId="0" applyFont="1" applyFill="1" applyBorder="1" applyAlignment="1">
      <alignment horizontal="center" vertical="center"/>
    </xf>
    <xf numFmtId="164" fontId="21" fillId="3" borderId="17" xfId="0" applyNumberFormat="1" applyFont="1" applyFill="1" applyBorder="1" applyAlignment="1">
      <alignment horizontal="center" vertical="center"/>
    </xf>
    <xf numFmtId="0" fontId="21" fillId="3" borderId="32" xfId="0" applyFont="1" applyFill="1" applyBorder="1" applyAlignment="1">
      <alignment horizontal="left" vertical="center"/>
    </xf>
    <xf numFmtId="1" fontId="21" fillId="3" borderId="17" xfId="0" applyNumberFormat="1" applyFont="1" applyFill="1" applyBorder="1" applyAlignment="1">
      <alignment horizontal="center" vertical="center"/>
    </xf>
    <xf numFmtId="1" fontId="21" fillId="3" borderId="16" xfId="0" applyNumberFormat="1" applyFont="1" applyFill="1" applyBorder="1" applyAlignment="1">
      <alignment horizontal="center" vertical="center"/>
    </xf>
    <xf numFmtId="1" fontId="21" fillId="3" borderId="29" xfId="0" applyNumberFormat="1" applyFont="1" applyFill="1" applyBorder="1" applyAlignment="1">
      <alignment horizontal="center" vertical="center"/>
    </xf>
    <xf numFmtId="0" fontId="21" fillId="3" borderId="32" xfId="0" applyFont="1" applyFill="1" applyBorder="1" applyAlignment="1">
      <alignment horizontal="center" vertical="center"/>
    </xf>
    <xf numFmtId="0" fontId="18" fillId="2" borderId="14" xfId="0" applyFont="1" applyFill="1" applyBorder="1" applyAlignment="1">
      <alignment vertical="center"/>
    </xf>
    <xf numFmtId="0" fontId="0" fillId="2" borderId="4" xfId="0" applyFill="1" applyBorder="1" applyAlignment="1">
      <alignment horizontal="center" vertical="center"/>
    </xf>
    <xf numFmtId="0" fontId="18" fillId="2" borderId="4" xfId="0" applyFont="1" applyFill="1" applyBorder="1" applyAlignment="1">
      <alignment horizontal="center" vertical="center"/>
    </xf>
    <xf numFmtId="0" fontId="12" fillId="2" borderId="4" xfId="0" quotePrefix="1" applyFont="1" applyFill="1" applyBorder="1" applyAlignment="1">
      <alignment horizontal="left" vertical="center"/>
    </xf>
    <xf numFmtId="0" fontId="12" fillId="2" borderId="4" xfId="0" quotePrefix="1" applyFont="1" applyFill="1" applyBorder="1" applyAlignment="1">
      <alignment horizontal="center" vertical="center"/>
    </xf>
    <xf numFmtId="0" fontId="21" fillId="3" borderId="10"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29" xfId="0" applyFont="1" applyFill="1" applyBorder="1" applyAlignment="1">
      <alignment horizontal="center" vertical="center"/>
    </xf>
    <xf numFmtId="3" fontId="18" fillId="2" borderId="4" xfId="0" applyNumberFormat="1" applyFont="1" applyFill="1" applyBorder="1" applyAlignment="1">
      <alignment horizontal="center" vertical="center"/>
    </xf>
    <xf numFmtId="3" fontId="18" fillId="2" borderId="21" xfId="0" applyNumberFormat="1" applyFont="1" applyFill="1" applyBorder="1" applyAlignment="1">
      <alignment horizontal="center" vertical="center"/>
    </xf>
    <xf numFmtId="0" fontId="23" fillId="2" borderId="0" xfId="0" applyFont="1" applyFill="1" applyAlignment="1">
      <alignment vertical="center" wrapText="1"/>
    </xf>
    <xf numFmtId="0" fontId="20" fillId="2" borderId="5" xfId="10" applyFont="1" applyFill="1" applyBorder="1" applyAlignment="1" applyProtection="1">
      <alignment horizontal="left" vertical="center" wrapText="1"/>
      <protection locked="0"/>
    </xf>
    <xf numFmtId="1" fontId="18" fillId="0" borderId="4" xfId="9" applyNumberFormat="1" applyFont="1" applyBorder="1" applyAlignment="1" applyProtection="1">
      <alignment horizontal="center" vertical="center"/>
      <protection locked="0"/>
    </xf>
    <xf numFmtId="0" fontId="20" fillId="2" borderId="4" xfId="10" applyFont="1" applyFill="1" applyBorder="1" applyAlignment="1" applyProtection="1">
      <alignment horizontal="center" vertical="center"/>
      <protection locked="0"/>
    </xf>
    <xf numFmtId="0" fontId="18" fillId="0" borderId="12" xfId="9" applyNumberFormat="1" applyFont="1" applyBorder="1" applyAlignment="1" applyProtection="1">
      <alignment horizontal="center" vertical="center"/>
      <protection locked="0"/>
    </xf>
    <xf numFmtId="0" fontId="20" fillId="0" borderId="20" xfId="10" applyFont="1" applyBorder="1" applyAlignment="1" applyProtection="1">
      <alignment horizontal="center" vertical="center"/>
      <protection locked="0"/>
    </xf>
    <xf numFmtId="0" fontId="18" fillId="0" borderId="34" xfId="9" applyNumberFormat="1" applyFont="1" applyBorder="1" applyAlignment="1" applyProtection="1">
      <alignment horizontal="left" vertical="center"/>
      <protection locked="0"/>
    </xf>
    <xf numFmtId="0" fontId="18" fillId="0" borderId="30" xfId="9" applyNumberFormat="1" applyFont="1" applyBorder="1" applyAlignment="1" applyProtection="1">
      <alignment horizontal="left" vertical="center"/>
      <protection locked="0"/>
    </xf>
    <xf numFmtId="0" fontId="18" fillId="0" borderId="7" xfId="9" applyNumberFormat="1" applyFont="1" applyBorder="1" applyAlignment="1" applyProtection="1">
      <alignment horizontal="center" vertical="center"/>
      <protection locked="0"/>
    </xf>
    <xf numFmtId="0" fontId="20" fillId="2" borderId="4" xfId="10" applyFont="1" applyFill="1" applyBorder="1" applyAlignment="1" applyProtection="1">
      <alignment horizontal="left" vertical="center" wrapText="1"/>
      <protection locked="0"/>
    </xf>
    <xf numFmtId="0" fontId="21" fillId="3" borderId="17" xfId="0" applyFont="1" applyFill="1" applyBorder="1" applyAlignment="1">
      <alignment horizontal="left" vertical="center"/>
    </xf>
    <xf numFmtId="0" fontId="20" fillId="0" borderId="42" xfId="10" applyFont="1" applyBorder="1" applyAlignment="1" applyProtection="1">
      <alignment horizontal="center" vertical="center"/>
      <protection locked="0"/>
    </xf>
    <xf numFmtId="0" fontId="20" fillId="0" borderId="2" xfId="10" applyFont="1" applyBorder="1" applyAlignment="1" applyProtection="1">
      <alignment horizontal="center" vertical="center"/>
      <protection locked="0"/>
    </xf>
    <xf numFmtId="0" fontId="20" fillId="0" borderId="46" xfId="10" applyFont="1" applyBorder="1" applyAlignment="1" applyProtection="1">
      <alignment horizontal="center" vertical="center"/>
      <protection locked="0"/>
    </xf>
    <xf numFmtId="0" fontId="24" fillId="0" borderId="20" xfId="10" applyFont="1" applyBorder="1" applyAlignment="1" applyProtection="1">
      <alignment horizontal="center" vertical="center"/>
      <protection locked="0"/>
    </xf>
    <xf numFmtId="0" fontId="24" fillId="0" borderId="4" xfId="10" applyFont="1" applyBorder="1" applyAlignment="1" applyProtection="1">
      <alignment horizontal="center" vertical="center"/>
      <protection locked="0"/>
    </xf>
    <xf numFmtId="164" fontId="21" fillId="3" borderId="36" xfId="0" applyNumberFormat="1" applyFont="1" applyFill="1" applyBorder="1" applyAlignment="1">
      <alignment horizontal="center" vertical="center"/>
    </xf>
    <xf numFmtId="0" fontId="16" fillId="3" borderId="26" xfId="10" applyFont="1" applyFill="1" applyBorder="1" applyAlignment="1">
      <alignment horizontal="center" vertical="center" wrapText="1"/>
    </xf>
    <xf numFmtId="1" fontId="21" fillId="3" borderId="36" xfId="0" applyNumberFormat="1" applyFont="1" applyFill="1" applyBorder="1" applyAlignment="1">
      <alignment horizontal="center" vertical="center"/>
    </xf>
    <xf numFmtId="0" fontId="20" fillId="0" borderId="3" xfId="10" applyFont="1" applyBorder="1" applyAlignment="1" applyProtection="1">
      <alignment horizontal="center" vertical="center"/>
      <protection locked="0"/>
    </xf>
    <xf numFmtId="0" fontId="22" fillId="2" borderId="13" xfId="10" applyFont="1" applyFill="1" applyBorder="1" applyAlignment="1" applyProtection="1">
      <alignment vertical="center"/>
      <protection locked="0"/>
    </xf>
    <xf numFmtId="0" fontId="22" fillId="2" borderId="4" xfId="10" applyFont="1" applyFill="1" applyBorder="1" applyAlignment="1" applyProtection="1">
      <alignment horizontal="center" vertical="center"/>
      <protection locked="0"/>
    </xf>
    <xf numFmtId="0" fontId="18" fillId="0" borderId="0" xfId="9" applyNumberFormat="1" applyFont="1" applyBorder="1" applyAlignment="1" applyProtection="1">
      <alignment horizontal="left" vertical="center"/>
      <protection locked="0"/>
    </xf>
    <xf numFmtId="3" fontId="18" fillId="2" borderId="33" xfId="0" applyNumberFormat="1" applyFont="1" applyFill="1" applyBorder="1" applyAlignment="1">
      <alignment horizontal="center" vertical="center"/>
    </xf>
    <xf numFmtId="3" fontId="18" fillId="2" borderId="28" xfId="0" applyNumberFormat="1" applyFont="1" applyFill="1" applyBorder="1" applyAlignment="1">
      <alignment horizontal="center" vertical="center"/>
    </xf>
    <xf numFmtId="0" fontId="20" fillId="2" borderId="20" xfId="10" applyFont="1" applyFill="1" applyBorder="1" applyAlignment="1" applyProtection="1">
      <alignment horizontal="left" vertical="center" wrapText="1"/>
      <protection locked="0"/>
    </xf>
    <xf numFmtId="0" fontId="22" fillId="2" borderId="4" xfId="10" applyFont="1" applyFill="1" applyBorder="1" applyAlignment="1" applyProtection="1">
      <alignment horizontal="left" vertical="center"/>
      <protection locked="0"/>
    </xf>
    <xf numFmtId="0" fontId="0" fillId="2" borderId="1" xfId="0" applyFill="1" applyBorder="1" applyAlignment="1">
      <alignment vertical="center"/>
    </xf>
    <xf numFmtId="0" fontId="0" fillId="2" borderId="2" xfId="0" applyFill="1" applyBorder="1" applyAlignment="1">
      <alignment vertical="center"/>
    </xf>
    <xf numFmtId="1" fontId="19" fillId="2" borderId="39" xfId="10" applyNumberFormat="1" applyFont="1" applyFill="1" applyBorder="1" applyAlignment="1">
      <alignment horizontal="center" vertical="center" wrapText="1"/>
    </xf>
    <xf numFmtId="1" fontId="19" fillId="2" borderId="20" xfId="10" applyNumberFormat="1" applyFont="1" applyFill="1" applyBorder="1" applyAlignment="1">
      <alignment horizontal="center" vertical="center" wrapText="1"/>
    </xf>
    <xf numFmtId="0" fontId="22" fillId="2" borderId="1" xfId="10" applyFont="1" applyFill="1" applyBorder="1" applyAlignment="1" applyProtection="1">
      <alignment vertical="center"/>
      <protection locked="0"/>
    </xf>
    <xf numFmtId="0" fontId="18" fillId="0" borderId="42" xfId="9" applyNumberFormat="1" applyFont="1" applyBorder="1" applyAlignment="1" applyProtection="1">
      <alignment horizontal="left" vertical="center"/>
      <protection locked="0"/>
    </xf>
    <xf numFmtId="164" fontId="18" fillId="4" borderId="22" xfId="12" applyNumberFormat="1" applyFont="1" applyFill="1" applyBorder="1" applyAlignment="1" applyProtection="1">
      <alignment horizontal="center" vertical="center"/>
    </xf>
    <xf numFmtId="0" fontId="0" fillId="2" borderId="4" xfId="0" quotePrefix="1" applyFill="1" applyBorder="1" applyAlignment="1">
      <alignment horizontal="center" vertical="center"/>
    </xf>
    <xf numFmtId="0" fontId="20" fillId="8" borderId="4" xfId="10" applyFont="1" applyFill="1" applyBorder="1" applyAlignment="1">
      <alignment horizontal="center" vertical="center" wrapText="1"/>
    </xf>
    <xf numFmtId="0" fontId="22" fillId="8" borderId="1" xfId="10" applyFont="1" applyFill="1" applyBorder="1" applyAlignment="1">
      <alignment vertical="center"/>
    </xf>
    <xf numFmtId="1" fontId="18" fillId="8" borderId="4" xfId="9" applyNumberFormat="1" applyFont="1" applyFill="1" applyBorder="1" applyAlignment="1" applyProtection="1">
      <alignment horizontal="center" vertical="center"/>
    </xf>
    <xf numFmtId="164" fontId="24" fillId="8" borderId="4" xfId="10" applyNumberFormat="1" applyFont="1" applyFill="1" applyBorder="1" applyAlignment="1">
      <alignment horizontal="center" vertical="center"/>
    </xf>
    <xf numFmtId="0" fontId="20" fillId="8" borderId="2" xfId="10" applyFont="1" applyFill="1" applyBorder="1" applyAlignment="1">
      <alignment horizontal="center" vertical="center"/>
    </xf>
    <xf numFmtId="0" fontId="18" fillId="8" borderId="22" xfId="9" applyNumberFormat="1" applyFont="1" applyFill="1" applyBorder="1" applyAlignment="1" applyProtection="1">
      <alignment horizontal="center" vertical="center"/>
    </xf>
    <xf numFmtId="0" fontId="18" fillId="8" borderId="35" xfId="9" applyNumberFormat="1" applyFont="1" applyFill="1" applyBorder="1" applyAlignment="1" applyProtection="1">
      <alignment horizontal="left" vertical="center"/>
    </xf>
    <xf numFmtId="0" fontId="18" fillId="8" borderId="12" xfId="9" applyNumberFormat="1" applyFont="1" applyFill="1" applyBorder="1" applyAlignment="1" applyProtection="1">
      <alignment horizontal="center" vertical="center"/>
    </xf>
    <xf numFmtId="0" fontId="20" fillId="8" borderId="42" xfId="10" applyFont="1" applyFill="1" applyBorder="1" applyAlignment="1">
      <alignment horizontal="center" vertical="center"/>
    </xf>
    <xf numFmtId="0" fontId="20" fillId="8" borderId="4" xfId="10" applyFont="1" applyFill="1" applyBorder="1" applyAlignment="1">
      <alignment horizontal="center" vertical="center"/>
    </xf>
    <xf numFmtId="0" fontId="20" fillId="8" borderId="5" xfId="10" applyFont="1" applyFill="1" applyBorder="1" applyAlignment="1">
      <alignment horizontal="center" vertical="center"/>
    </xf>
    <xf numFmtId="0" fontId="24" fillId="8" borderId="34" xfId="10" applyFont="1" applyFill="1" applyBorder="1" applyAlignment="1">
      <alignment horizontal="center" vertical="center"/>
    </xf>
    <xf numFmtId="0" fontId="20" fillId="12" borderId="4" xfId="10" applyFont="1" applyFill="1" applyBorder="1" applyAlignment="1">
      <alignment horizontal="center" vertical="center" wrapText="1"/>
    </xf>
    <xf numFmtId="0" fontId="20" fillId="12" borderId="2" xfId="10" applyFont="1" applyFill="1" applyBorder="1" applyAlignment="1">
      <alignment horizontal="center" vertical="center" wrapText="1"/>
    </xf>
    <xf numFmtId="0" fontId="22" fillId="12" borderId="13" xfId="10" applyFont="1" applyFill="1" applyBorder="1" applyAlignment="1">
      <alignment vertical="center"/>
    </xf>
    <xf numFmtId="0" fontId="22" fillId="12" borderId="39" xfId="10" applyFont="1" applyFill="1" applyBorder="1" applyAlignment="1">
      <alignment vertical="center"/>
    </xf>
    <xf numFmtId="1" fontId="18" fillId="12" borderId="4" xfId="9" applyNumberFormat="1" applyFont="1" applyFill="1" applyBorder="1" applyAlignment="1" applyProtection="1">
      <alignment horizontal="center" vertical="center"/>
    </xf>
    <xf numFmtId="0" fontId="20" fillId="12" borderId="4" xfId="10" applyFont="1" applyFill="1" applyBorder="1" applyAlignment="1">
      <alignment horizontal="center" vertical="center"/>
    </xf>
    <xf numFmtId="164" fontId="24" fillId="12" borderId="20" xfId="10" applyNumberFormat="1" applyFont="1" applyFill="1" applyBorder="1" applyAlignment="1">
      <alignment horizontal="center" vertical="center"/>
    </xf>
    <xf numFmtId="0" fontId="20" fillId="12" borderId="2" xfId="10" applyFont="1" applyFill="1" applyBorder="1" applyAlignment="1">
      <alignment horizontal="center" vertical="center"/>
    </xf>
    <xf numFmtId="0" fontId="18" fillId="12" borderId="22" xfId="9" applyNumberFormat="1" applyFont="1" applyFill="1" applyBorder="1" applyAlignment="1" applyProtection="1">
      <alignment horizontal="center" vertical="center"/>
    </xf>
    <xf numFmtId="0" fontId="18" fillId="12" borderId="35" xfId="9" applyNumberFormat="1" applyFont="1" applyFill="1" applyBorder="1" applyAlignment="1" applyProtection="1">
      <alignment horizontal="left" vertical="center"/>
    </xf>
    <xf numFmtId="0" fontId="18" fillId="12" borderId="12" xfId="9" applyNumberFormat="1" applyFont="1" applyFill="1" applyBorder="1" applyAlignment="1" applyProtection="1">
      <alignment horizontal="center" vertical="center"/>
    </xf>
    <xf numFmtId="0" fontId="20" fillId="12" borderId="42" xfId="10" applyFont="1" applyFill="1" applyBorder="1" applyAlignment="1">
      <alignment horizontal="center" vertical="center"/>
    </xf>
    <xf numFmtId="0" fontId="20" fillId="12" borderId="5" xfId="10" applyFont="1" applyFill="1" applyBorder="1" applyAlignment="1">
      <alignment horizontal="center" vertical="center"/>
    </xf>
    <xf numFmtId="0" fontId="24" fillId="12" borderId="34" xfId="10" applyFont="1" applyFill="1" applyBorder="1" applyAlignment="1">
      <alignment horizontal="center" vertical="center"/>
    </xf>
    <xf numFmtId="0" fontId="20" fillId="9" borderId="42" xfId="10" applyFont="1" applyFill="1" applyBorder="1" applyAlignment="1">
      <alignment horizontal="center" vertical="center"/>
    </xf>
    <xf numFmtId="0" fontId="20" fillId="9" borderId="5" xfId="10" applyFont="1" applyFill="1" applyBorder="1" applyAlignment="1">
      <alignment horizontal="center" vertical="center"/>
    </xf>
    <xf numFmtId="0" fontId="20" fillId="10" borderId="5" xfId="10" applyFont="1" applyFill="1" applyBorder="1" applyAlignment="1">
      <alignment horizontal="center" vertical="center"/>
    </xf>
    <xf numFmtId="1" fontId="18" fillId="10" borderId="7" xfId="9" applyNumberFormat="1" applyFont="1" applyFill="1" applyBorder="1" applyAlignment="1" applyProtection="1">
      <alignment horizontal="center" vertical="center"/>
    </xf>
    <xf numFmtId="0" fontId="24" fillId="10" borderId="35" xfId="10" applyFont="1" applyFill="1" applyBorder="1" applyAlignment="1">
      <alignment horizontal="center" vertical="center"/>
    </xf>
    <xf numFmtId="0" fontId="20" fillId="10" borderId="2" xfId="10" applyFont="1" applyFill="1" applyBorder="1" applyAlignment="1">
      <alignment horizontal="center" vertical="center"/>
    </xf>
    <xf numFmtId="1" fontId="18" fillId="9" borderId="7" xfId="9" applyNumberFormat="1" applyFont="1" applyFill="1" applyBorder="1" applyAlignment="1" applyProtection="1">
      <alignment horizontal="center" vertical="center"/>
    </xf>
    <xf numFmtId="0" fontId="24" fillId="9" borderId="35" xfId="10" applyFont="1" applyFill="1" applyBorder="1" applyAlignment="1">
      <alignment horizontal="center" vertical="center"/>
    </xf>
    <xf numFmtId="0" fontId="26" fillId="7" borderId="17" xfId="0" applyFont="1" applyFill="1" applyBorder="1" applyAlignment="1">
      <alignment vertical="center"/>
    </xf>
    <xf numFmtId="0" fontId="26" fillId="7" borderId="16" xfId="0" applyFont="1" applyFill="1" applyBorder="1" applyAlignment="1">
      <alignment vertical="center"/>
    </xf>
    <xf numFmtId="0" fontId="26" fillId="7" borderId="36" xfId="0" applyFont="1" applyFill="1" applyBorder="1" applyAlignment="1">
      <alignment vertical="center"/>
    </xf>
    <xf numFmtId="164" fontId="21" fillId="7" borderId="11" xfId="0" applyNumberFormat="1" applyFont="1" applyFill="1" applyBorder="1" applyAlignment="1">
      <alignment horizontal="center" vertical="center"/>
    </xf>
    <xf numFmtId="0" fontId="26" fillId="7" borderId="17" xfId="0" applyFont="1" applyFill="1" applyBorder="1" applyAlignment="1">
      <alignment horizontal="center" vertical="center"/>
    </xf>
    <xf numFmtId="0" fontId="26" fillId="7" borderId="32" xfId="0" applyFont="1" applyFill="1" applyBorder="1" applyAlignment="1">
      <alignment horizontal="left" vertical="center"/>
    </xf>
    <xf numFmtId="0" fontId="26" fillId="7" borderId="11" xfId="0" applyFont="1" applyFill="1" applyBorder="1" applyAlignment="1">
      <alignment horizontal="center" vertical="center"/>
    </xf>
    <xf numFmtId="0" fontId="26" fillId="7" borderId="36" xfId="0" applyFont="1" applyFill="1" applyBorder="1" applyAlignment="1">
      <alignment horizontal="left" vertical="center"/>
    </xf>
    <xf numFmtId="0" fontId="26" fillId="11" borderId="17" xfId="0" applyFont="1" applyFill="1" applyBorder="1" applyAlignment="1">
      <alignment vertical="center"/>
    </xf>
    <xf numFmtId="0" fontId="26" fillId="11" borderId="36" xfId="0" applyFont="1" applyFill="1" applyBorder="1" applyAlignment="1">
      <alignment vertical="center"/>
    </xf>
    <xf numFmtId="0" fontId="26" fillId="11" borderId="11" xfId="0" applyFont="1" applyFill="1" applyBorder="1" applyAlignment="1">
      <alignment horizontal="center" vertical="center"/>
    </xf>
    <xf numFmtId="0" fontId="26" fillId="11" borderId="16" xfId="0" applyFont="1" applyFill="1" applyBorder="1" applyAlignment="1">
      <alignment vertical="center"/>
    </xf>
    <xf numFmtId="0" fontId="26" fillId="11" borderId="17" xfId="0" applyFont="1" applyFill="1" applyBorder="1" applyAlignment="1">
      <alignment horizontal="center" vertical="center"/>
    </xf>
    <xf numFmtId="164" fontId="26" fillId="11" borderId="17" xfId="0" applyNumberFormat="1" applyFont="1" applyFill="1" applyBorder="1" applyAlignment="1">
      <alignment horizontal="center" vertical="center"/>
    </xf>
    <xf numFmtId="0" fontId="26" fillId="11" borderId="17" xfId="0" applyFont="1" applyFill="1" applyBorder="1" applyAlignment="1">
      <alignment horizontal="left" vertical="center"/>
    </xf>
    <xf numFmtId="0" fontId="26" fillId="11" borderId="36" xfId="0" applyFont="1" applyFill="1" applyBorder="1" applyAlignment="1">
      <alignment horizontal="left" vertical="center"/>
    </xf>
    <xf numFmtId="0" fontId="26" fillId="11" borderId="32" xfId="0" applyFont="1" applyFill="1" applyBorder="1" applyAlignment="1">
      <alignment horizontal="left" vertical="center"/>
    </xf>
    <xf numFmtId="0" fontId="22" fillId="8" borderId="39" xfId="10" applyFont="1" applyFill="1" applyBorder="1" applyAlignment="1">
      <alignment horizontal="center" vertical="center"/>
    </xf>
    <xf numFmtId="0" fontId="18" fillId="8" borderId="42" xfId="9" applyNumberFormat="1" applyFont="1" applyFill="1" applyBorder="1" applyAlignment="1" applyProtection="1">
      <alignment horizontal="center" vertical="center"/>
    </xf>
    <xf numFmtId="0" fontId="18" fillId="8" borderId="49" xfId="9" applyNumberFormat="1" applyFont="1" applyFill="1" applyBorder="1" applyAlignment="1" applyProtection="1">
      <alignment horizontal="left" vertical="center"/>
    </xf>
    <xf numFmtId="0" fontId="18" fillId="8" borderId="1" xfId="9" applyNumberFormat="1" applyFont="1" applyFill="1" applyBorder="1" applyAlignment="1" applyProtection="1">
      <alignment horizontal="left" vertical="center"/>
    </xf>
    <xf numFmtId="0" fontId="18" fillId="8" borderId="2" xfId="9" applyNumberFormat="1" applyFont="1" applyFill="1" applyBorder="1" applyAlignment="1" applyProtection="1">
      <alignment horizontal="left" vertical="center"/>
    </xf>
    <xf numFmtId="0" fontId="18" fillId="8" borderId="22" xfId="9" applyNumberFormat="1" applyFont="1" applyFill="1" applyBorder="1" applyAlignment="1" applyProtection="1">
      <alignment horizontal="left" vertical="center"/>
    </xf>
    <xf numFmtId="0" fontId="18" fillId="8" borderId="34" xfId="9" applyNumberFormat="1" applyFont="1" applyFill="1" applyBorder="1" applyAlignment="1" applyProtection="1">
      <alignment horizontal="left" vertical="center"/>
    </xf>
    <xf numFmtId="164" fontId="18" fillId="8" borderId="28" xfId="12" applyNumberFormat="1" applyFont="1" applyFill="1" applyBorder="1" applyAlignment="1" applyProtection="1">
      <alignment horizontal="center" vertical="center"/>
    </xf>
    <xf numFmtId="1" fontId="18" fillId="8" borderId="31" xfId="12" applyNumberFormat="1" applyFont="1" applyFill="1" applyBorder="1" applyAlignment="1" applyProtection="1">
      <alignment horizontal="center" vertical="center"/>
    </xf>
    <xf numFmtId="0" fontId="26" fillId="7" borderId="16" xfId="0" applyFont="1" applyFill="1" applyBorder="1" applyAlignment="1">
      <alignment horizontal="center" vertical="center"/>
    </xf>
    <xf numFmtId="0" fontId="26" fillId="7" borderId="36" xfId="0" applyFont="1" applyFill="1" applyBorder="1" applyAlignment="1">
      <alignment horizontal="center" vertical="center"/>
    </xf>
    <xf numFmtId="0" fontId="26" fillId="7" borderId="19" xfId="0" applyFont="1" applyFill="1" applyBorder="1" applyAlignment="1">
      <alignment horizontal="center" vertical="center"/>
    </xf>
    <xf numFmtId="0" fontId="26" fillId="7" borderId="19" xfId="0" applyFont="1" applyFill="1" applyBorder="1" applyAlignment="1">
      <alignment horizontal="left" vertical="center"/>
    </xf>
    <xf numFmtId="0" fontId="26" fillId="7" borderId="17" xfId="0" applyFont="1" applyFill="1" applyBorder="1" applyAlignment="1">
      <alignment horizontal="left" vertical="center"/>
    </xf>
    <xf numFmtId="0" fontId="26" fillId="7" borderId="29" xfId="0" applyFont="1" applyFill="1" applyBorder="1" applyAlignment="1">
      <alignment horizontal="left" vertical="center"/>
    </xf>
    <xf numFmtId="164" fontId="26" fillId="7" borderId="32" xfId="0" applyNumberFormat="1" applyFont="1" applyFill="1" applyBorder="1" applyAlignment="1">
      <alignment horizontal="center" vertical="center"/>
    </xf>
    <xf numFmtId="0" fontId="26" fillId="7" borderId="18" xfId="0" applyFont="1" applyFill="1" applyBorder="1" applyAlignment="1">
      <alignment horizontal="center" vertical="center"/>
    </xf>
    <xf numFmtId="164" fontId="21" fillId="11" borderId="36" xfId="0" applyNumberFormat="1" applyFont="1" applyFill="1" applyBorder="1" applyAlignment="1">
      <alignment horizontal="center" vertical="center"/>
    </xf>
    <xf numFmtId="0" fontId="26" fillId="11" borderId="36" xfId="0" applyFont="1" applyFill="1" applyBorder="1" applyAlignment="1">
      <alignment horizontal="center" vertical="center"/>
    </xf>
    <xf numFmtId="0" fontId="26" fillId="11" borderId="19" xfId="0" applyFont="1" applyFill="1" applyBorder="1" applyAlignment="1">
      <alignment horizontal="left" vertical="center"/>
    </xf>
    <xf numFmtId="0" fontId="26" fillId="11" borderId="29" xfId="0" applyFont="1" applyFill="1" applyBorder="1" applyAlignment="1">
      <alignment horizontal="left" vertical="center"/>
    </xf>
    <xf numFmtId="164" fontId="26" fillId="11" borderId="32" xfId="0" applyNumberFormat="1" applyFont="1" applyFill="1" applyBorder="1" applyAlignment="1">
      <alignment horizontal="center" vertical="center"/>
    </xf>
    <xf numFmtId="0" fontId="26" fillId="11" borderId="32" xfId="0" applyFont="1" applyFill="1" applyBorder="1" applyAlignment="1">
      <alignment horizontal="center" vertical="center"/>
    </xf>
    <xf numFmtId="0" fontId="18" fillId="12" borderId="42" xfId="9" applyNumberFormat="1" applyFont="1" applyFill="1" applyBorder="1" applyAlignment="1" applyProtection="1">
      <alignment horizontal="center" vertical="center"/>
    </xf>
    <xf numFmtId="0" fontId="18" fillId="12" borderId="49" xfId="9" applyNumberFormat="1" applyFont="1" applyFill="1" applyBorder="1" applyAlignment="1" applyProtection="1">
      <alignment horizontal="left" vertical="center"/>
    </xf>
    <xf numFmtId="0" fontId="18" fillId="12" borderId="1" xfId="9" applyNumberFormat="1" applyFont="1" applyFill="1" applyBorder="1" applyAlignment="1" applyProtection="1">
      <alignment horizontal="left" vertical="center"/>
    </xf>
    <xf numFmtId="0" fontId="18" fillId="12" borderId="2" xfId="9" applyNumberFormat="1" applyFont="1" applyFill="1" applyBorder="1" applyAlignment="1" applyProtection="1">
      <alignment horizontal="left" vertical="center"/>
    </xf>
    <xf numFmtId="0" fontId="18" fillId="12" borderId="22" xfId="9" applyNumberFormat="1" applyFont="1" applyFill="1" applyBorder="1" applyAlignment="1" applyProtection="1">
      <alignment horizontal="left" vertical="center"/>
    </xf>
    <xf numFmtId="0" fontId="18" fillId="12" borderId="34" xfId="9" applyNumberFormat="1" applyFont="1" applyFill="1" applyBorder="1" applyAlignment="1" applyProtection="1">
      <alignment horizontal="left" vertical="center"/>
    </xf>
    <xf numFmtId="164" fontId="18" fillId="12" borderId="28" xfId="12" applyNumberFormat="1" applyFont="1" applyFill="1" applyBorder="1" applyAlignment="1" applyProtection="1">
      <alignment horizontal="center" vertical="center"/>
    </xf>
    <xf numFmtId="1" fontId="18" fillId="12" borderId="31" xfId="12" applyNumberFormat="1" applyFont="1" applyFill="1" applyBorder="1" applyAlignment="1" applyProtection="1">
      <alignment horizontal="center" vertical="center"/>
    </xf>
    <xf numFmtId="0" fontId="22" fillId="12" borderId="39" xfId="10" applyFont="1" applyFill="1" applyBorder="1" applyAlignment="1">
      <alignment horizontal="center" vertical="center"/>
    </xf>
    <xf numFmtId="165" fontId="18" fillId="2" borderId="9" xfId="0" applyNumberFormat="1" applyFont="1" applyFill="1" applyBorder="1" applyAlignment="1">
      <alignment horizontal="center" vertical="center"/>
    </xf>
    <xf numFmtId="165" fontId="18" fillId="2" borderId="48" xfId="0" applyNumberFormat="1" applyFont="1" applyFill="1" applyBorder="1" applyAlignment="1">
      <alignment horizontal="center" vertical="center"/>
    </xf>
    <xf numFmtId="0" fontId="20" fillId="2" borderId="4" xfId="10" applyFont="1" applyFill="1" applyBorder="1" applyAlignment="1" applyProtection="1">
      <alignment horizontal="center" vertical="center" wrapText="1"/>
      <protection locked="0"/>
    </xf>
    <xf numFmtId="0" fontId="20" fillId="2" borderId="44" xfId="10" applyFont="1" applyFill="1" applyBorder="1" applyAlignment="1" applyProtection="1">
      <alignment horizontal="center" vertical="center" wrapText="1"/>
      <protection locked="0"/>
    </xf>
    <xf numFmtId="0" fontId="20" fillId="2" borderId="5" xfId="10" applyFont="1" applyFill="1" applyBorder="1" applyAlignment="1" applyProtection="1">
      <alignment horizontal="center" vertical="center" wrapText="1"/>
      <protection locked="0"/>
    </xf>
    <xf numFmtId="0" fontId="18" fillId="0" borderId="1" xfId="9" applyNumberFormat="1" applyFont="1" applyBorder="1" applyAlignment="1" applyProtection="1">
      <alignment horizontal="left" vertical="center"/>
      <protection locked="0"/>
    </xf>
    <xf numFmtId="0" fontId="22" fillId="2" borderId="20" xfId="10" applyFont="1" applyFill="1" applyBorder="1" applyAlignment="1" applyProtection="1">
      <alignment horizontal="left" vertical="center"/>
      <protection locked="0"/>
    </xf>
    <xf numFmtId="0" fontId="22" fillId="8" borderId="4" xfId="10" applyFont="1" applyFill="1" applyBorder="1" applyAlignment="1">
      <alignment horizontal="left" vertical="center"/>
    </xf>
    <xf numFmtId="0" fontId="22" fillId="12" borderId="39" xfId="10" applyFont="1" applyFill="1" applyBorder="1" applyAlignment="1">
      <alignment horizontal="left" vertical="center"/>
    </xf>
    <xf numFmtId="0" fontId="20" fillId="8" borderId="20" xfId="10" applyFont="1" applyFill="1" applyBorder="1" applyAlignment="1">
      <alignment horizontal="left" vertical="center" wrapText="1"/>
    </xf>
    <xf numFmtId="0" fontId="20" fillId="12" borderId="20" xfId="10" applyFont="1" applyFill="1" applyBorder="1" applyAlignment="1">
      <alignment horizontal="left" vertical="center" wrapText="1"/>
    </xf>
    <xf numFmtId="0" fontId="18" fillId="2" borderId="0" xfId="0" applyFont="1" applyFill="1" applyAlignment="1">
      <alignment horizontal="left" vertical="center" wrapText="1"/>
    </xf>
    <xf numFmtId="0" fontId="27" fillId="2" borderId="0" xfId="0" applyFont="1" applyFill="1" applyAlignment="1">
      <alignment vertical="center" wrapText="1"/>
    </xf>
    <xf numFmtId="0" fontId="20" fillId="8" borderId="47" xfId="10" applyFont="1" applyFill="1" applyBorder="1" applyAlignment="1">
      <alignment horizontal="center" vertical="center" wrapText="1"/>
    </xf>
    <xf numFmtId="0" fontId="20" fillId="8" borderId="2" xfId="10" applyFont="1" applyFill="1" applyBorder="1" applyAlignment="1">
      <alignment horizontal="center" vertical="center" wrapText="1"/>
    </xf>
    <xf numFmtId="0" fontId="19" fillId="2" borderId="46" xfId="0" applyFont="1" applyFill="1" applyBorder="1" applyAlignment="1">
      <alignment vertical="center"/>
    </xf>
    <xf numFmtId="0" fontId="20" fillId="12" borderId="3" xfId="10" applyFont="1" applyFill="1" applyBorder="1" applyAlignment="1">
      <alignment horizontal="center" vertical="center" wrapText="1"/>
    </xf>
    <xf numFmtId="0" fontId="18" fillId="2" borderId="58" xfId="0" applyFont="1" applyFill="1" applyBorder="1" applyAlignment="1">
      <alignment vertical="center"/>
    </xf>
    <xf numFmtId="0" fontId="21" fillId="3" borderId="6" xfId="0" applyFont="1" applyFill="1" applyBorder="1" applyAlignment="1">
      <alignment horizontal="center" vertical="center"/>
    </xf>
    <xf numFmtId="0" fontId="21" fillId="3" borderId="27" xfId="0" applyFont="1" applyFill="1" applyBorder="1" applyAlignment="1">
      <alignment horizontal="center" vertical="center"/>
    </xf>
    <xf numFmtId="0" fontId="21" fillId="3" borderId="53" xfId="0" applyFont="1" applyFill="1" applyBorder="1" applyAlignment="1">
      <alignment horizontal="center" vertical="center"/>
    </xf>
    <xf numFmtId="0" fontId="18" fillId="2" borderId="13" xfId="0" applyFont="1" applyFill="1" applyBorder="1" applyAlignment="1">
      <alignment vertical="center"/>
    </xf>
    <xf numFmtId="0" fontId="18" fillId="2" borderId="59" xfId="0" applyFont="1" applyFill="1" applyBorder="1" applyAlignment="1">
      <alignment vertical="center"/>
    </xf>
    <xf numFmtId="3" fontId="18" fillId="2" borderId="42" xfId="0" applyNumberFormat="1" applyFont="1" applyFill="1" applyBorder="1" applyAlignment="1">
      <alignment horizontal="center" vertical="center"/>
    </xf>
    <xf numFmtId="3" fontId="18" fillId="2" borderId="5" xfId="0" applyNumberFormat="1" applyFont="1" applyFill="1" applyBorder="1" applyAlignment="1">
      <alignment horizontal="center" vertical="center"/>
    </xf>
    <xf numFmtId="3" fontId="18" fillId="2" borderId="34" xfId="0" applyNumberFormat="1" applyFont="1" applyFill="1" applyBorder="1" applyAlignment="1">
      <alignment horizontal="center" vertical="center"/>
    </xf>
    <xf numFmtId="0" fontId="18" fillId="2" borderId="36"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30" xfId="0" applyFont="1" applyFill="1" applyBorder="1" applyAlignment="1">
      <alignment horizontal="left" vertical="center"/>
    </xf>
    <xf numFmtId="3" fontId="18" fillId="2" borderId="61" xfId="0" applyNumberFormat="1" applyFont="1" applyFill="1" applyBorder="1" applyAlignment="1" applyProtection="1">
      <alignment horizontal="center" vertical="center"/>
      <protection locked="0"/>
    </xf>
    <xf numFmtId="3" fontId="18" fillId="2" borderId="2" xfId="0" applyNumberFormat="1" applyFont="1" applyFill="1" applyBorder="1" applyAlignment="1" applyProtection="1">
      <alignment horizontal="center" vertical="center"/>
      <protection locked="0"/>
    </xf>
    <xf numFmtId="0" fontId="19" fillId="2" borderId="47" xfId="0" applyFont="1" applyFill="1" applyBorder="1" applyAlignment="1">
      <alignment vertical="center"/>
    </xf>
    <xf numFmtId="0" fontId="19" fillId="2" borderId="0" xfId="0" applyFont="1" applyFill="1" applyAlignment="1">
      <alignment vertical="center"/>
    </xf>
    <xf numFmtId="0" fontId="18" fillId="2" borderId="22" xfId="0" applyFont="1" applyFill="1" applyBorder="1" applyAlignment="1">
      <alignment vertical="center" wrapText="1"/>
    </xf>
    <xf numFmtId="0" fontId="19" fillId="2" borderId="3" xfId="0" applyFont="1" applyFill="1" applyBorder="1" applyAlignment="1">
      <alignment vertical="center"/>
    </xf>
    <xf numFmtId="0" fontId="19" fillId="2" borderId="3" xfId="0" applyFont="1" applyFill="1" applyBorder="1" applyAlignment="1">
      <alignment horizontal="left" vertical="center"/>
    </xf>
    <xf numFmtId="0" fontId="18" fillId="2" borderId="23" xfId="0" applyFont="1" applyFill="1" applyBorder="1" applyAlignment="1">
      <alignment vertical="center"/>
    </xf>
    <xf numFmtId="0" fontId="7" fillId="2" borderId="4" xfId="10" applyFont="1" applyFill="1" applyBorder="1" applyAlignment="1">
      <alignment vertical="center"/>
    </xf>
    <xf numFmtId="0" fontId="21" fillId="3" borderId="44" xfId="10" applyFont="1" applyFill="1" applyBorder="1" applyAlignment="1">
      <alignment horizontal="center" vertical="center" wrapText="1"/>
    </xf>
    <xf numFmtId="165" fontId="18" fillId="6" borderId="2" xfId="0" applyNumberFormat="1" applyFont="1" applyFill="1" applyBorder="1" applyAlignment="1">
      <alignment horizontal="center" vertical="center"/>
    </xf>
    <xf numFmtId="165" fontId="18" fillId="6" borderId="1" xfId="0" applyNumberFormat="1" applyFont="1" applyFill="1" applyBorder="1" applyAlignment="1">
      <alignment horizontal="center" vertical="center"/>
    </xf>
    <xf numFmtId="0" fontId="18" fillId="2" borderId="24" xfId="0" applyFont="1" applyFill="1" applyBorder="1" applyAlignment="1">
      <alignment vertical="center"/>
    </xf>
    <xf numFmtId="0" fontId="18" fillId="2" borderId="2"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6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60" xfId="0" applyFont="1" applyFill="1" applyBorder="1" applyAlignment="1">
      <alignment horizontal="center" vertical="center"/>
    </xf>
    <xf numFmtId="0" fontId="19" fillId="2" borderId="55" xfId="10" applyFont="1" applyFill="1" applyBorder="1" applyAlignment="1">
      <alignment horizontal="center" vertical="center" wrapText="1"/>
    </xf>
    <xf numFmtId="165" fontId="18" fillId="2" borderId="62" xfId="0" applyNumberFormat="1" applyFont="1" applyFill="1" applyBorder="1" applyAlignment="1">
      <alignment horizontal="center" vertical="center"/>
    </xf>
    <xf numFmtId="0" fontId="26" fillId="11" borderId="16" xfId="0" applyFont="1" applyFill="1" applyBorder="1" applyAlignment="1">
      <alignment horizontal="center" vertical="center"/>
    </xf>
    <xf numFmtId="0" fontId="21" fillId="3" borderId="12" xfId="10" applyFont="1" applyFill="1" applyBorder="1" applyAlignment="1">
      <alignment horizontal="center" vertical="center" wrapText="1"/>
    </xf>
    <xf numFmtId="1" fontId="18" fillId="0" borderId="4" xfId="12" applyNumberFormat="1" applyFont="1" applyBorder="1" applyAlignment="1" applyProtection="1">
      <alignment horizontal="center" vertical="center"/>
      <protection locked="0"/>
    </xf>
    <xf numFmtId="0" fontId="6" fillId="2" borderId="4" xfId="10" applyFont="1" applyFill="1" applyBorder="1" applyAlignment="1" applyProtection="1">
      <alignment horizontal="center" vertical="center"/>
      <protection locked="0"/>
    </xf>
    <xf numFmtId="0" fontId="6" fillId="0" borderId="2" xfId="10" applyFont="1" applyBorder="1" applyAlignment="1" applyProtection="1">
      <alignment horizontal="center" vertical="center"/>
      <protection locked="0"/>
    </xf>
    <xf numFmtId="0" fontId="6" fillId="0" borderId="3" xfId="10" applyFont="1" applyBorder="1" applyAlignment="1" applyProtection="1">
      <alignment horizontal="center" vertical="center"/>
      <protection locked="0"/>
    </xf>
    <xf numFmtId="0" fontId="6" fillId="0" borderId="46" xfId="10" applyFont="1" applyBorder="1" applyAlignment="1" applyProtection="1">
      <alignment horizontal="center" vertical="center"/>
      <protection locked="0"/>
    </xf>
    <xf numFmtId="0" fontId="6" fillId="0" borderId="42" xfId="10" applyFont="1" applyBorder="1" applyAlignment="1" applyProtection="1">
      <alignment horizontal="center" vertical="center"/>
      <protection locked="0"/>
    </xf>
    <xf numFmtId="0" fontId="6" fillId="0" borderId="54" xfId="10" applyFont="1" applyBorder="1" applyAlignment="1" applyProtection="1">
      <alignment horizontal="center" vertical="center"/>
      <protection locked="0"/>
    </xf>
    <xf numFmtId="0" fontId="18" fillId="2" borderId="3" xfId="0" applyFont="1" applyFill="1" applyBorder="1" applyAlignment="1" applyProtection="1">
      <alignment vertical="center"/>
      <protection locked="0"/>
    </xf>
    <xf numFmtId="0" fontId="18" fillId="2" borderId="2" xfId="0" applyFont="1" applyFill="1" applyBorder="1" applyAlignment="1" applyProtection="1">
      <alignment vertical="center"/>
      <protection locked="0"/>
    </xf>
    <xf numFmtId="0" fontId="18" fillId="2" borderId="51" xfId="0" applyFont="1" applyFill="1" applyBorder="1" applyAlignment="1" applyProtection="1">
      <alignment vertical="center"/>
      <protection locked="0"/>
    </xf>
    <xf numFmtId="0" fontId="18" fillId="2" borderId="4" xfId="0" applyFont="1" applyFill="1" applyBorder="1" applyAlignment="1" applyProtection="1">
      <alignment vertical="center"/>
      <protection locked="0"/>
    </xf>
    <xf numFmtId="0" fontId="18" fillId="2" borderId="2" xfId="0" applyFont="1" applyFill="1" applyBorder="1" applyAlignment="1" applyProtection="1">
      <alignment horizontal="center"/>
      <protection locked="0"/>
    </xf>
    <xf numFmtId="0" fontId="24" fillId="0" borderId="44" xfId="10" applyFont="1" applyBorder="1" applyAlignment="1" applyProtection="1">
      <alignment horizontal="center" vertical="center"/>
      <protection locked="0"/>
    </xf>
    <xf numFmtId="1" fontId="18" fillId="0" borderId="20" xfId="12" applyNumberFormat="1" applyFont="1" applyBorder="1" applyAlignment="1" applyProtection="1">
      <alignment horizontal="center" vertical="center"/>
      <protection locked="0"/>
    </xf>
    <xf numFmtId="0" fontId="6" fillId="2" borderId="20" xfId="10" applyFont="1" applyFill="1" applyBorder="1" applyAlignment="1" applyProtection="1">
      <alignment horizontal="center" vertical="center"/>
      <protection locked="0"/>
    </xf>
    <xf numFmtId="0" fontId="5" fillId="2" borderId="4" xfId="10" applyFont="1" applyFill="1" applyBorder="1" applyAlignment="1" applyProtection="1">
      <alignment horizontal="center" vertical="center"/>
      <protection locked="0"/>
    </xf>
    <xf numFmtId="0" fontId="4" fillId="2" borderId="4" xfId="10" applyFont="1" applyFill="1" applyBorder="1" applyAlignment="1" applyProtection="1">
      <alignment horizontal="center" vertical="center"/>
      <protection locked="0"/>
    </xf>
    <xf numFmtId="0" fontId="4" fillId="2" borderId="5" xfId="10" applyFont="1" applyFill="1" applyBorder="1" applyAlignment="1" applyProtection="1">
      <alignment horizontal="center" vertical="center" wrapText="1"/>
      <protection locked="0"/>
    </xf>
    <xf numFmtId="0" fontId="4" fillId="2" borderId="4" xfId="10" applyFont="1" applyFill="1" applyBorder="1" applyAlignment="1" applyProtection="1">
      <alignment horizontal="center" vertical="center" wrapText="1"/>
      <protection locked="0"/>
    </xf>
    <xf numFmtId="0" fontId="4" fillId="2" borderId="4" xfId="10" applyFont="1" applyFill="1" applyBorder="1" applyAlignment="1" applyProtection="1">
      <alignment horizontal="left" vertical="center" wrapText="1"/>
      <protection locked="0"/>
    </xf>
    <xf numFmtId="0" fontId="18" fillId="0" borderId="3" xfId="9" applyNumberFormat="1" applyFont="1" applyBorder="1" applyAlignment="1" applyProtection="1">
      <alignment horizontal="left" vertical="center"/>
      <protection locked="0"/>
    </xf>
    <xf numFmtId="0" fontId="18" fillId="0" borderId="28" xfId="9" applyNumberFormat="1" applyFont="1" applyBorder="1" applyAlignment="1" applyProtection="1">
      <alignment horizontal="left" vertical="center"/>
      <protection locked="0"/>
    </xf>
    <xf numFmtId="0" fontId="18" fillId="0" borderId="49" xfId="9" applyNumberFormat="1" applyFont="1" applyBorder="1" applyAlignment="1" applyProtection="1">
      <alignment horizontal="left" vertical="center"/>
      <protection locked="0"/>
    </xf>
    <xf numFmtId="0" fontId="18" fillId="0" borderId="2" xfId="9" applyNumberFormat="1" applyFont="1" applyBorder="1" applyAlignment="1" applyProtection="1">
      <alignment horizontal="left" vertical="center"/>
      <protection locked="0"/>
    </xf>
    <xf numFmtId="0" fontId="4" fillId="2" borderId="44" xfId="1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2" fillId="2" borderId="4" xfId="10" applyFont="1" applyFill="1" applyBorder="1" applyAlignment="1" applyProtection="1">
      <alignment horizontal="left" vertical="center" wrapText="1"/>
      <protection locked="0"/>
    </xf>
    <xf numFmtId="0" fontId="20" fillId="2" borderId="44" xfId="10" applyFont="1" applyFill="1" applyBorder="1" applyAlignment="1" applyProtection="1">
      <alignment horizontal="center" vertical="center" wrapText="1"/>
      <protection locked="0"/>
    </xf>
    <xf numFmtId="0" fontId="2" fillId="2" borderId="5" xfId="10" applyFont="1" applyFill="1" applyBorder="1" applyAlignment="1" applyProtection="1">
      <alignment horizontal="left" vertical="center" wrapText="1"/>
      <protection locked="0"/>
    </xf>
    <xf numFmtId="0" fontId="18" fillId="2" borderId="13" xfId="0" applyFont="1" applyFill="1" applyBorder="1" applyAlignment="1" applyProtection="1">
      <alignment vertical="center"/>
      <protection locked="0"/>
    </xf>
    <xf numFmtId="0" fontId="18" fillId="2" borderId="42" xfId="0" applyFont="1" applyFill="1" applyBorder="1" applyAlignment="1" applyProtection="1">
      <alignment horizontal="center"/>
      <protection locked="0"/>
    </xf>
    <xf numFmtId="0" fontId="24" fillId="0" borderId="3" xfId="10" applyFont="1" applyBorder="1" applyAlignment="1" applyProtection="1">
      <alignment horizontal="center" vertical="center"/>
      <protection locked="0"/>
    </xf>
    <xf numFmtId="0" fontId="18" fillId="2" borderId="0" xfId="0" applyFont="1" applyFill="1" applyAlignment="1">
      <alignment horizontal="left" vertical="top" wrapText="1"/>
    </xf>
    <xf numFmtId="0" fontId="18" fillId="2" borderId="24" xfId="0" applyFont="1" applyFill="1" applyBorder="1" applyAlignment="1" applyProtection="1">
      <alignment horizontal="left" vertical="top"/>
      <protection locked="0"/>
    </xf>
    <xf numFmtId="0" fontId="18" fillId="2" borderId="0" xfId="0" applyFont="1" applyFill="1" applyAlignment="1" applyProtection="1">
      <alignment horizontal="left" vertical="top"/>
      <protection locked="0"/>
    </xf>
    <xf numFmtId="0" fontId="18" fillId="2" borderId="45" xfId="0" applyFont="1" applyFill="1" applyBorder="1" applyAlignment="1" applyProtection="1">
      <alignment horizontal="left" vertical="top"/>
      <protection locked="0"/>
    </xf>
    <xf numFmtId="0" fontId="18" fillId="2" borderId="63" xfId="0" applyFont="1" applyFill="1" applyBorder="1" applyAlignment="1" applyProtection="1">
      <alignment horizontal="left" vertical="top"/>
      <protection locked="0"/>
    </xf>
    <xf numFmtId="0" fontId="18" fillId="2" borderId="57" xfId="0" applyFont="1" applyFill="1" applyBorder="1" applyAlignment="1" applyProtection="1">
      <alignment horizontal="left" vertical="top"/>
      <protection locked="0"/>
    </xf>
    <xf numFmtId="0" fontId="18" fillId="2" borderId="64" xfId="0" applyFont="1" applyFill="1" applyBorder="1" applyAlignment="1" applyProtection="1">
      <alignment horizontal="left" vertical="top"/>
      <protection locked="0"/>
    </xf>
    <xf numFmtId="0" fontId="18" fillId="2" borderId="21" xfId="0" quotePrefix="1" applyFont="1" applyFill="1" applyBorder="1" applyAlignment="1" applyProtection="1">
      <alignment horizontal="center" vertical="center"/>
      <protection locked="0"/>
    </xf>
    <xf numFmtId="0" fontId="18" fillId="2" borderId="52" xfId="0" applyFont="1" applyFill="1" applyBorder="1" applyAlignment="1" applyProtection="1">
      <alignment horizontal="center" vertical="center"/>
      <protection locked="0"/>
    </xf>
    <xf numFmtId="0" fontId="25" fillId="2" borderId="19" xfId="0" applyFont="1" applyFill="1" applyBorder="1" applyAlignment="1" applyProtection="1">
      <alignment horizontal="center" vertical="center"/>
      <protection locked="0"/>
    </xf>
    <xf numFmtId="0" fontId="25" fillId="2" borderId="17" xfId="0" applyFont="1" applyFill="1" applyBorder="1" applyAlignment="1" applyProtection="1">
      <alignment horizontal="center" vertical="center"/>
      <protection locked="0"/>
    </xf>
    <xf numFmtId="0" fontId="25" fillId="2" borderId="32" xfId="0" applyFont="1" applyFill="1" applyBorder="1" applyAlignment="1" applyProtection="1">
      <alignment horizontal="center" vertical="center"/>
      <protection locked="0"/>
    </xf>
    <xf numFmtId="0" fontId="18" fillId="0" borderId="12" xfId="0" applyFont="1" applyBorder="1" applyAlignment="1">
      <alignment horizontal="left" vertical="center"/>
    </xf>
    <xf numFmtId="0" fontId="18" fillId="0" borderId="34" xfId="0" applyFont="1" applyBorder="1" applyAlignment="1">
      <alignment horizontal="left" vertical="center"/>
    </xf>
    <xf numFmtId="0" fontId="18" fillId="6" borderId="7" xfId="0" applyFont="1" applyFill="1" applyBorder="1" applyAlignment="1">
      <alignment horizontal="left" vertical="center"/>
    </xf>
    <xf numFmtId="0" fontId="18" fillId="6" borderId="30"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xf>
    <xf numFmtId="0" fontId="18" fillId="2" borderId="60" xfId="0" applyFont="1" applyFill="1" applyBorder="1" applyAlignment="1">
      <alignment horizontal="left" vertical="center"/>
    </xf>
    <xf numFmtId="0" fontId="18" fillId="2" borderId="7" xfId="0" applyFont="1" applyFill="1" applyBorder="1" applyAlignment="1">
      <alignment horizontal="left" vertical="center"/>
    </xf>
    <xf numFmtId="0" fontId="18" fillId="2" borderId="30" xfId="0" applyFont="1" applyFill="1" applyBorder="1" applyAlignment="1">
      <alignment horizontal="left" vertical="center"/>
    </xf>
    <xf numFmtId="0" fontId="18" fillId="2" borderId="50" xfId="0" applyFont="1" applyFill="1" applyBorder="1" applyAlignment="1">
      <alignment horizontal="left" vertical="center"/>
    </xf>
    <xf numFmtId="0" fontId="18" fillId="2" borderId="52" xfId="0" applyFont="1" applyFill="1" applyBorder="1" applyAlignment="1">
      <alignment horizontal="left" vertical="center"/>
    </xf>
    <xf numFmtId="0" fontId="27" fillId="2" borderId="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left" vertical="center"/>
      <protection locked="0"/>
    </xf>
    <xf numFmtId="0" fontId="18" fillId="2" borderId="3" xfId="0" applyFont="1" applyFill="1" applyBorder="1" applyAlignment="1">
      <alignment horizontal="left" vertical="center"/>
    </xf>
    <xf numFmtId="0" fontId="18" fillId="2" borderId="2" xfId="0" applyFont="1" applyFill="1" applyBorder="1" applyAlignment="1">
      <alignment horizontal="left" vertical="center"/>
    </xf>
    <xf numFmtId="0" fontId="18" fillId="2" borderId="4" xfId="0" applyFont="1" applyFill="1" applyBorder="1" applyAlignment="1">
      <alignment horizontal="center" vertical="center"/>
    </xf>
    <xf numFmtId="0" fontId="19" fillId="5" borderId="3" xfId="0" applyFont="1" applyFill="1" applyBorder="1" applyAlignment="1" applyProtection="1">
      <alignment horizontal="left" vertical="center"/>
      <protection locked="0"/>
    </xf>
    <xf numFmtId="0" fontId="19" fillId="5" borderId="1" xfId="0" applyFont="1" applyFill="1" applyBorder="1" applyAlignment="1" applyProtection="1">
      <alignment horizontal="left" vertical="center"/>
      <protection locked="0"/>
    </xf>
    <xf numFmtId="0" fontId="19" fillId="5" borderId="2" xfId="0" applyFont="1" applyFill="1" applyBorder="1" applyAlignment="1" applyProtection="1">
      <alignment horizontal="left" vertical="center"/>
      <protection locked="0"/>
    </xf>
    <xf numFmtId="0" fontId="18" fillId="2" borderId="3" xfId="0" applyFont="1" applyFill="1" applyBorder="1" applyAlignment="1">
      <alignment horizontal="center" vertical="center"/>
    </xf>
    <xf numFmtId="0" fontId="18" fillId="2" borderId="2" xfId="0" applyFont="1" applyFill="1" applyBorder="1" applyAlignment="1">
      <alignment horizontal="center" vertical="center"/>
    </xf>
    <xf numFmtId="0" fontId="21" fillId="3" borderId="26" xfId="10" applyFont="1" applyFill="1" applyBorder="1" applyAlignment="1">
      <alignment horizontal="center" vertical="center" wrapText="1"/>
    </xf>
    <xf numFmtId="0" fontId="21" fillId="3" borderId="46" xfId="10" applyFont="1" applyFill="1" applyBorder="1" applyAlignment="1">
      <alignment horizontal="center" vertical="center" wrapText="1"/>
    </xf>
    <xf numFmtId="0" fontId="21" fillId="3" borderId="15" xfId="10" applyFont="1" applyFill="1" applyBorder="1" applyAlignment="1">
      <alignment horizontal="center" vertical="center" wrapText="1"/>
    </xf>
    <xf numFmtId="0" fontId="21" fillId="3" borderId="56" xfId="10" applyFont="1" applyFill="1" applyBorder="1" applyAlignment="1">
      <alignment horizontal="center" vertical="center" wrapText="1"/>
    </xf>
    <xf numFmtId="0" fontId="21" fillId="3" borderId="6" xfId="10" applyFont="1" applyFill="1" applyBorder="1" applyAlignment="1">
      <alignment horizontal="center" vertical="center" wrapText="1"/>
    </xf>
    <xf numFmtId="0" fontId="21" fillId="3" borderId="40" xfId="10" applyFont="1" applyFill="1" applyBorder="1" applyAlignment="1">
      <alignment horizontal="center" vertical="center" wrapText="1"/>
    </xf>
    <xf numFmtId="0" fontId="21" fillId="3" borderId="65" xfId="10" applyFont="1" applyFill="1" applyBorder="1" applyAlignment="1">
      <alignment horizontal="center" vertical="center" wrapText="1"/>
    </xf>
    <xf numFmtId="0" fontId="21" fillId="3" borderId="66" xfId="10" applyFont="1" applyFill="1" applyBorder="1" applyAlignment="1">
      <alignment horizontal="center" vertical="center" wrapText="1"/>
    </xf>
    <xf numFmtId="0" fontId="21" fillId="3" borderId="61" xfId="10" applyFont="1" applyFill="1" applyBorder="1" applyAlignment="1">
      <alignment horizontal="center" vertical="center" wrapText="1"/>
    </xf>
    <xf numFmtId="0" fontId="21" fillId="3" borderId="27" xfId="10" applyFont="1" applyFill="1" applyBorder="1" applyAlignment="1">
      <alignment horizontal="center" vertical="center" wrapText="1"/>
    </xf>
    <xf numFmtId="0" fontId="21" fillId="3" borderId="44" xfId="10" applyFont="1" applyFill="1" applyBorder="1" applyAlignment="1">
      <alignment horizontal="center" vertical="center" wrapText="1"/>
    </xf>
    <xf numFmtId="0" fontId="21" fillId="3" borderId="27" xfId="10" applyFont="1" applyFill="1" applyBorder="1" applyAlignment="1">
      <alignment horizontal="center" vertical="center"/>
    </xf>
    <xf numFmtId="0" fontId="21" fillId="3" borderId="44" xfId="10" applyFont="1" applyFill="1" applyBorder="1" applyAlignment="1">
      <alignment horizontal="center" vertical="center"/>
    </xf>
    <xf numFmtId="0" fontId="18" fillId="0" borderId="49" xfId="9" applyNumberFormat="1" applyFont="1" applyBorder="1" applyAlignment="1" applyProtection="1">
      <alignment horizontal="left" vertical="center"/>
      <protection locked="0"/>
    </xf>
    <xf numFmtId="0" fontId="18" fillId="0" borderId="1" xfId="9" applyNumberFormat="1" applyFont="1" applyBorder="1" applyAlignment="1" applyProtection="1">
      <alignment horizontal="left" vertical="center"/>
      <protection locked="0"/>
    </xf>
    <xf numFmtId="0" fontId="18" fillId="0" borderId="2" xfId="9" applyNumberFormat="1" applyFont="1" applyBorder="1" applyAlignment="1" applyProtection="1">
      <alignment horizontal="left" vertical="center"/>
      <protection locked="0"/>
    </xf>
    <xf numFmtId="0" fontId="18" fillId="0" borderId="3" xfId="9" applyNumberFormat="1" applyFont="1" applyBorder="1" applyAlignment="1" applyProtection="1">
      <alignment horizontal="left" vertical="center"/>
      <protection locked="0"/>
    </xf>
    <xf numFmtId="0" fontId="18" fillId="0" borderId="28" xfId="9" applyNumberFormat="1" applyFont="1" applyBorder="1" applyAlignment="1" applyProtection="1">
      <alignment horizontal="left" vertical="center"/>
      <protection locked="0"/>
    </xf>
    <xf numFmtId="0" fontId="21" fillId="3" borderId="43" xfId="10" applyFont="1" applyFill="1" applyBorder="1" applyAlignment="1">
      <alignment horizontal="center" vertical="center" wrapText="1"/>
    </xf>
    <xf numFmtId="0" fontId="21" fillId="3" borderId="41" xfId="10" applyFont="1" applyFill="1" applyBorder="1" applyAlignment="1">
      <alignment horizontal="center" vertical="center" wrapText="1"/>
    </xf>
    <xf numFmtId="0" fontId="21" fillId="3" borderId="51" xfId="10" applyFont="1" applyFill="1" applyBorder="1" applyAlignment="1">
      <alignment horizontal="center" vertical="center" wrapText="1"/>
    </xf>
    <xf numFmtId="0" fontId="21" fillId="3" borderId="42" xfId="10" applyFont="1" applyFill="1" applyBorder="1" applyAlignment="1">
      <alignment horizontal="center" vertical="center" wrapText="1"/>
    </xf>
    <xf numFmtId="0" fontId="1" fillId="2" borderId="47" xfId="14" applyFont="1" applyFill="1" applyBorder="1" applyAlignment="1" applyProtection="1">
      <alignment horizontal="center" vertical="center" wrapText="1"/>
      <protection locked="0"/>
    </xf>
    <xf numFmtId="0" fontId="4" fillId="2" borderId="39" xfId="14" applyFont="1" applyFill="1" applyBorder="1" applyAlignment="1" applyProtection="1">
      <alignment horizontal="center" vertical="center" wrapText="1"/>
      <protection locked="0"/>
    </xf>
    <xf numFmtId="0" fontId="4" fillId="2" borderId="56" xfId="14" applyFont="1" applyFill="1" applyBorder="1" applyAlignment="1" applyProtection="1">
      <alignment horizontal="center" vertical="center" wrapText="1"/>
      <protection locked="0"/>
    </xf>
    <xf numFmtId="0" fontId="4" fillId="2" borderId="46" xfId="14" applyFont="1" applyFill="1" applyBorder="1" applyAlignment="1" applyProtection="1">
      <alignment horizontal="center" vertical="center" wrapText="1"/>
      <protection locked="0"/>
    </xf>
    <xf numFmtId="0" fontId="4" fillId="2" borderId="51" xfId="14" applyFont="1" applyFill="1" applyBorder="1" applyAlignment="1" applyProtection="1">
      <alignment horizontal="center" vertical="center" wrapText="1"/>
      <protection locked="0"/>
    </xf>
    <xf numFmtId="0" fontId="4" fillId="2" borderId="42" xfId="14" applyFont="1" applyFill="1" applyBorder="1" applyAlignment="1" applyProtection="1">
      <alignment horizontal="center" vertical="center" wrapText="1"/>
      <protection locked="0"/>
    </xf>
    <xf numFmtId="0" fontId="4" fillId="2" borderId="44" xfId="14" applyFont="1" applyFill="1" applyBorder="1" applyAlignment="1" applyProtection="1">
      <alignment horizontal="center" vertical="center" wrapText="1"/>
      <protection locked="0"/>
    </xf>
    <xf numFmtId="0" fontId="4" fillId="2" borderId="5" xfId="14" applyFont="1" applyFill="1" applyBorder="1" applyAlignment="1" applyProtection="1">
      <alignment horizontal="center" vertical="center" wrapText="1"/>
      <protection locked="0"/>
    </xf>
    <xf numFmtId="0" fontId="20" fillId="2" borderId="44" xfId="10" applyFont="1" applyFill="1" applyBorder="1" applyAlignment="1" applyProtection="1">
      <alignment horizontal="center" vertical="center" wrapText="1"/>
      <protection locked="0"/>
    </xf>
    <xf numFmtId="0" fontId="20" fillId="2" borderId="5" xfId="10" applyFont="1" applyFill="1" applyBorder="1" applyAlignment="1" applyProtection="1">
      <alignment horizontal="center" vertical="center" wrapText="1"/>
      <protection locked="0"/>
    </xf>
    <xf numFmtId="0" fontId="21" fillId="3" borderId="14" xfId="10" applyFont="1" applyFill="1" applyBorder="1" applyAlignment="1">
      <alignment horizontal="center" vertical="center" wrapText="1"/>
    </xf>
    <xf numFmtId="0" fontId="21" fillId="3" borderId="38" xfId="10" applyFont="1" applyFill="1" applyBorder="1" applyAlignment="1">
      <alignment horizontal="center" vertical="center" wrapText="1"/>
    </xf>
    <xf numFmtId="0" fontId="21" fillId="3" borderId="0" xfId="10" applyFont="1" applyFill="1" applyAlignment="1">
      <alignment horizontal="center" vertical="center" wrapText="1"/>
    </xf>
    <xf numFmtId="0" fontId="21" fillId="3" borderId="45" xfId="10" applyFont="1" applyFill="1" applyBorder="1" applyAlignment="1">
      <alignment horizontal="center" vertical="center" wrapText="1"/>
    </xf>
    <xf numFmtId="0" fontId="21" fillId="3" borderId="23" xfId="10" applyFont="1" applyFill="1" applyBorder="1" applyAlignment="1">
      <alignment horizontal="center" vertical="center" wrapText="1"/>
    </xf>
    <xf numFmtId="0" fontId="21" fillId="3" borderId="24" xfId="10" applyFont="1" applyFill="1" applyBorder="1" applyAlignment="1">
      <alignment horizontal="center" vertical="center" wrapText="1"/>
    </xf>
    <xf numFmtId="0" fontId="21" fillId="3" borderId="5" xfId="10" applyFont="1" applyFill="1" applyBorder="1" applyAlignment="1">
      <alignment horizontal="center" vertical="center" wrapText="1"/>
    </xf>
    <xf numFmtId="0" fontId="21" fillId="3" borderId="53" xfId="10" applyFont="1" applyFill="1" applyBorder="1" applyAlignment="1">
      <alignment horizontal="center" vertical="center" wrapText="1"/>
    </xf>
    <xf numFmtId="0" fontId="21" fillId="3" borderId="34" xfId="10" applyFont="1" applyFill="1" applyBorder="1" applyAlignment="1">
      <alignment horizontal="center" vertical="center" wrapText="1"/>
    </xf>
    <xf numFmtId="0" fontId="20" fillId="2" borderId="4" xfId="10" applyFont="1" applyFill="1" applyBorder="1" applyAlignment="1">
      <alignment horizontal="center" vertical="center" wrapText="1"/>
    </xf>
    <xf numFmtId="0" fontId="20" fillId="2" borderId="47" xfId="10" applyFont="1" applyFill="1" applyBorder="1" applyAlignment="1" applyProtection="1">
      <alignment horizontal="center" vertical="center" wrapText="1"/>
      <protection locked="0"/>
    </xf>
    <xf numFmtId="0" fontId="20" fillId="2" borderId="39" xfId="10" applyFont="1" applyFill="1" applyBorder="1" applyAlignment="1" applyProtection="1">
      <alignment horizontal="center" vertical="center" wrapText="1"/>
      <protection locked="0"/>
    </xf>
    <xf numFmtId="0" fontId="20" fillId="2" borderId="56" xfId="10" applyFont="1" applyFill="1" applyBorder="1" applyAlignment="1" applyProtection="1">
      <alignment horizontal="center" vertical="center" wrapText="1"/>
      <protection locked="0"/>
    </xf>
    <xf numFmtId="0" fontId="20" fillId="2" borderId="46" xfId="10" applyFont="1" applyFill="1" applyBorder="1" applyAlignment="1" applyProtection="1">
      <alignment horizontal="center" vertical="center" wrapText="1"/>
      <protection locked="0"/>
    </xf>
    <xf numFmtId="0" fontId="20" fillId="2" borderId="51" xfId="10" applyFont="1" applyFill="1" applyBorder="1" applyAlignment="1" applyProtection="1">
      <alignment horizontal="center" vertical="center" wrapText="1"/>
      <protection locked="0"/>
    </xf>
    <xf numFmtId="0" fontId="20" fillId="2" borderId="42" xfId="10" applyFont="1" applyFill="1" applyBorder="1" applyAlignment="1" applyProtection="1">
      <alignment horizontal="center" vertical="center" wrapText="1"/>
      <protection locked="0"/>
    </xf>
    <xf numFmtId="0" fontId="21" fillId="11" borderId="43" xfId="10" applyFont="1" applyFill="1" applyBorder="1" applyAlignment="1">
      <alignment horizontal="center" vertical="center" wrapText="1"/>
    </xf>
    <xf numFmtId="0" fontId="21" fillId="11" borderId="37" xfId="10" applyFont="1" applyFill="1" applyBorder="1" applyAlignment="1">
      <alignment horizontal="center" vertical="center" wrapText="1"/>
    </xf>
    <xf numFmtId="0" fontId="4" fillId="2" borderId="15" xfId="14" applyFont="1" applyFill="1" applyBorder="1" applyAlignment="1" applyProtection="1">
      <alignment horizontal="center" vertical="center" wrapText="1"/>
      <protection locked="0"/>
    </xf>
    <xf numFmtId="0" fontId="4" fillId="2" borderId="26" xfId="14" applyFont="1" applyFill="1" applyBorder="1" applyAlignment="1" applyProtection="1">
      <alignment horizontal="center" vertical="center" wrapText="1"/>
      <protection locked="0"/>
    </xf>
    <xf numFmtId="0" fontId="21" fillId="7" borderId="43" xfId="10" applyFont="1" applyFill="1" applyBorder="1" applyAlignment="1">
      <alignment horizontal="center" vertical="center" wrapText="1"/>
    </xf>
    <xf numFmtId="0" fontId="21" fillId="7" borderId="37" xfId="10" applyFont="1" applyFill="1" applyBorder="1" applyAlignment="1">
      <alignment horizontal="center" vertical="center" wrapText="1"/>
    </xf>
    <xf numFmtId="0" fontId="21" fillId="7" borderId="25" xfId="10" applyFont="1" applyFill="1" applyBorder="1" applyAlignment="1">
      <alignment horizontal="center" vertical="center" wrapText="1"/>
    </xf>
    <xf numFmtId="0" fontId="1" fillId="2" borderId="56" xfId="14" applyFont="1" applyFill="1" applyBorder="1" applyAlignment="1" applyProtection="1">
      <alignment horizontal="center" vertical="center" wrapText="1"/>
      <protection locked="0"/>
    </xf>
    <xf numFmtId="0" fontId="4" fillId="2" borderId="47" xfId="14" applyFont="1" applyFill="1" applyBorder="1" applyAlignment="1" applyProtection="1">
      <alignment horizontal="center" vertical="center" wrapText="1"/>
      <protection locked="0"/>
    </xf>
    <xf numFmtId="0" fontId="12" fillId="2" borderId="4" xfId="0" applyFont="1"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1" fontId="18" fillId="2" borderId="4" xfId="12" applyNumberFormat="1" applyFont="1" applyFill="1" applyBorder="1" applyAlignment="1" applyProtection="1">
      <alignment horizontal="center" vertical="center"/>
      <protection locked="0"/>
    </xf>
    <xf numFmtId="0" fontId="24" fillId="2" borderId="4" xfId="10" applyFont="1" applyFill="1" applyBorder="1" applyAlignment="1" applyProtection="1">
      <alignment horizontal="center" vertical="center"/>
      <protection locked="0"/>
    </xf>
    <xf numFmtId="1" fontId="18" fillId="2" borderId="4" xfId="9" applyNumberFormat="1" applyFont="1" applyFill="1" applyBorder="1" applyAlignment="1" applyProtection="1">
      <alignment horizontal="center" vertical="center"/>
      <protection locked="0"/>
    </xf>
    <xf numFmtId="0" fontId="24" fillId="2" borderId="20" xfId="10" applyFont="1" applyFill="1" applyBorder="1" applyAlignment="1" applyProtection="1">
      <alignment horizontal="center" vertical="center"/>
      <protection locked="0"/>
    </xf>
    <xf numFmtId="0" fontId="20" fillId="2" borderId="46" xfId="10" applyFont="1" applyFill="1" applyBorder="1" applyAlignment="1" applyProtection="1">
      <alignment horizontal="center" vertical="center"/>
      <protection locked="0"/>
    </xf>
    <xf numFmtId="0" fontId="1" fillId="2" borderId="44" xfId="10" applyFont="1" applyFill="1" applyBorder="1" applyAlignment="1" applyProtection="1">
      <alignment horizontal="center" vertical="center" wrapText="1"/>
      <protection locked="0"/>
    </xf>
    <xf numFmtId="0" fontId="1" fillId="2" borderId="4" xfId="10" applyFont="1" applyFill="1" applyBorder="1" applyAlignment="1" applyProtection="1">
      <alignment horizontal="center" vertical="center" wrapText="1"/>
      <protection locked="0"/>
    </xf>
    <xf numFmtId="0" fontId="1" fillId="2" borderId="5" xfId="10" applyFont="1" applyFill="1" applyBorder="1" applyAlignment="1" applyProtection="1">
      <alignment horizontal="center" vertical="center" wrapText="1"/>
      <protection locked="0"/>
    </xf>
    <xf numFmtId="0" fontId="24" fillId="0" borderId="5" xfId="10" applyFont="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24" fillId="13" borderId="20" xfId="10" applyFont="1" applyFill="1" applyBorder="1" applyAlignment="1" applyProtection="1">
      <alignment horizontal="center" vertical="center"/>
      <protection locked="0"/>
    </xf>
    <xf numFmtId="0" fontId="20" fillId="13" borderId="20" xfId="10" applyFont="1" applyFill="1" applyBorder="1" applyAlignment="1" applyProtection="1">
      <alignment horizontal="center" vertical="center"/>
      <protection locked="0"/>
    </xf>
    <xf numFmtId="0" fontId="18" fillId="0" borderId="4" xfId="0" applyFont="1" applyFill="1" applyBorder="1" applyAlignment="1">
      <alignment horizontal="center" vertical="center"/>
    </xf>
    <xf numFmtId="0" fontId="18" fillId="13" borderId="3" xfId="0" applyFont="1" applyFill="1" applyBorder="1" applyAlignment="1">
      <alignment horizontal="left" vertical="center"/>
    </xf>
    <xf numFmtId="0" fontId="18" fillId="13" borderId="2" xfId="0" applyFont="1" applyFill="1" applyBorder="1" applyAlignment="1">
      <alignment horizontal="left" vertical="center"/>
    </xf>
    <xf numFmtId="0" fontId="20" fillId="13" borderId="20" xfId="10" applyFont="1" applyFill="1" applyBorder="1" applyAlignment="1" applyProtection="1">
      <alignment horizontal="left" vertical="center" wrapText="1"/>
      <protection locked="0"/>
    </xf>
  </cellXfs>
  <cellStyles count="16">
    <cellStyle name="Euro" xfId="1"/>
    <cellStyle name="Lien hypertexte" xfId="3" builtinId="8" hidden="1"/>
    <cellStyle name="Lien hypertexte" xfId="5" builtinId="8" hidden="1"/>
    <cellStyle name="Lien hypertexte" xfId="7" builtinId="8" hidden="1"/>
    <cellStyle name="Lien hypertexte visité" xfId="4" builtinId="9" hidden="1"/>
    <cellStyle name="Lien hypertexte visité" xfId="6" builtinId="9" hidden="1"/>
    <cellStyle name="Lien hypertexte visité" xfId="8" builtinId="9" hidden="1"/>
    <cellStyle name="Normal" xfId="0" builtinId="0"/>
    <cellStyle name="Normal 2" xfId="2"/>
    <cellStyle name="Normal 3" xfId="10"/>
    <cellStyle name="Normal 3 2" xfId="15"/>
    <cellStyle name="Normal 3 4" xfId="14"/>
    <cellStyle name="Normal 4" xfId="13"/>
    <cellStyle name="Pourcentage" xfId="9" builtinId="5"/>
    <cellStyle name="Pourcentage 2" xfId="11"/>
    <cellStyle name="Pourcentage 3" xfId="12"/>
  </cellStyles>
  <dxfs count="27">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s>
  <tableStyles count="0" defaultTableStyle="TableStyleMedium2" defaultPivotStyle="PivotStyleLight16"/>
  <colors>
    <mruColors>
      <color rgb="FFFF00FF"/>
      <color rgb="FFF6F5E6"/>
      <color rgb="FFECEACA"/>
      <color rgb="FFF0EFD5"/>
      <color rgb="FFF2F8EE"/>
      <color rgb="FFDFEED6"/>
      <color rgb="FFD7EACC"/>
      <color rgb="FFCBE4BC"/>
      <color rgb="FFAFE3C4"/>
      <color rgb="FF9FD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26895</xdr:colOff>
      <xdr:row>15</xdr:row>
      <xdr:rowOff>152401</xdr:rowOff>
    </xdr:from>
    <xdr:to>
      <xdr:col>14</xdr:col>
      <xdr:colOff>753036</xdr:colOff>
      <xdr:row>29</xdr:row>
      <xdr:rowOff>2604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188824" y="3352801"/>
          <a:ext cx="3092824" cy="26292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9" sqref="F29"/>
    </sheetView>
  </sheetViews>
  <sheetFormatPr baseColWidth="10"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2"/>
  <sheetViews>
    <sheetView zoomScale="85" zoomScaleNormal="85" workbookViewId="0">
      <selection activeCell="H10" sqref="H10"/>
    </sheetView>
  </sheetViews>
  <sheetFormatPr baseColWidth="10" defaultColWidth="11.44140625" defaultRowHeight="15.6" x14ac:dyDescent="0.25"/>
  <cols>
    <col min="1" max="1" width="10.6640625" style="15" customWidth="1"/>
    <col min="2" max="2" width="21.33203125" style="15" customWidth="1"/>
    <col min="3" max="3" width="23.6640625" style="15" customWidth="1"/>
    <col min="4" max="5" width="9.6640625" style="15" customWidth="1"/>
    <col min="6" max="6" width="12.109375" style="15" customWidth="1"/>
    <col min="7" max="9" width="9.6640625" style="15" customWidth="1"/>
    <col min="10" max="11" width="8" style="15" customWidth="1"/>
    <col min="12" max="16384" width="11.44140625" style="15"/>
  </cols>
  <sheetData>
    <row r="2" spans="2:18" ht="16.2" thickBot="1" x14ac:dyDescent="0.3"/>
    <row r="3" spans="2:18" ht="29.4" thickBot="1" x14ac:dyDescent="0.3">
      <c r="B3" s="256" t="s">
        <v>265</v>
      </c>
      <c r="C3" s="257"/>
      <c r="D3" s="257"/>
      <c r="E3" s="257"/>
      <c r="F3" s="257"/>
      <c r="G3" s="257"/>
      <c r="H3" s="258"/>
    </row>
    <row r="4" spans="2:18" ht="16.2" thickBot="1" x14ac:dyDescent="0.3"/>
    <row r="5" spans="2:18" ht="16.2" thickBot="1" x14ac:dyDescent="0.3">
      <c r="D5" s="39" t="s">
        <v>135</v>
      </c>
      <c r="E5" s="40" t="s">
        <v>136</v>
      </c>
      <c r="F5" s="41" t="s">
        <v>137</v>
      </c>
    </row>
    <row r="6" spans="2:18" x14ac:dyDescent="0.25">
      <c r="B6" s="270" t="s">
        <v>119</v>
      </c>
      <c r="C6" s="271"/>
      <c r="D6" s="192">
        <v>190</v>
      </c>
      <c r="E6" s="43">
        <f>F12</f>
        <v>20</v>
      </c>
      <c r="F6" s="67">
        <f>D6-E6</f>
        <v>170</v>
      </c>
      <c r="L6" s="195" t="s">
        <v>245</v>
      </c>
    </row>
    <row r="7" spans="2:18" x14ac:dyDescent="0.25">
      <c r="B7" s="268" t="s">
        <v>138</v>
      </c>
      <c r="C7" s="269"/>
      <c r="D7" s="193">
        <v>1848</v>
      </c>
      <c r="E7" s="42">
        <f ca="1">F13</f>
        <v>362.5</v>
      </c>
      <c r="F7" s="68">
        <f ca="1">D7-E7</f>
        <v>1485.5</v>
      </c>
      <c r="L7" s="247" t="s">
        <v>246</v>
      </c>
      <c r="M7" s="247"/>
      <c r="N7" s="247"/>
      <c r="O7" s="247"/>
      <c r="P7" s="247"/>
      <c r="Q7" s="247"/>
      <c r="R7" s="247"/>
    </row>
    <row r="8" spans="2:18" ht="16.2" thickBot="1" x14ac:dyDescent="0.3">
      <c r="B8" s="266" t="s">
        <v>154</v>
      </c>
      <c r="C8" s="267"/>
      <c r="D8" s="211">
        <f>IF(D6="",0,D7/D6)</f>
        <v>9.7263157894736842</v>
      </c>
      <c r="E8" s="162">
        <f ca="1">F14</f>
        <v>18.125</v>
      </c>
      <c r="F8" s="163">
        <f ca="1">IF(D6="",0,D8-E8)</f>
        <v>-8.3986842105263158</v>
      </c>
      <c r="L8" s="247"/>
      <c r="M8" s="247"/>
      <c r="N8" s="247"/>
      <c r="O8" s="247"/>
      <c r="P8" s="247"/>
      <c r="Q8" s="247"/>
      <c r="R8" s="247"/>
    </row>
    <row r="9" spans="2:18" x14ac:dyDescent="0.25">
      <c r="L9" s="247"/>
      <c r="M9" s="247"/>
      <c r="N9" s="247"/>
      <c r="O9" s="247"/>
      <c r="P9" s="247"/>
      <c r="Q9" s="247"/>
      <c r="R9" s="247"/>
    </row>
    <row r="10" spans="2:18" ht="16.2" thickBot="1" x14ac:dyDescent="0.3">
      <c r="L10" s="247"/>
      <c r="M10" s="247"/>
      <c r="N10" s="247"/>
      <c r="O10" s="247"/>
      <c r="P10" s="247"/>
      <c r="Q10" s="247"/>
      <c r="R10" s="247"/>
    </row>
    <row r="11" spans="2:18" ht="16.2" thickBot="1" x14ac:dyDescent="0.3">
      <c r="D11" s="180" t="s">
        <v>177</v>
      </c>
      <c r="E11" s="181" t="s">
        <v>179</v>
      </c>
      <c r="F11" s="182" t="s">
        <v>4</v>
      </c>
      <c r="L11" s="247"/>
      <c r="M11" s="247"/>
      <c r="N11" s="247"/>
      <c r="O11" s="247"/>
      <c r="P11" s="247"/>
      <c r="Q11" s="247"/>
      <c r="R11" s="247"/>
    </row>
    <row r="12" spans="2:18" ht="16.2" thickBot="1" x14ac:dyDescent="0.3">
      <c r="B12" s="263" t="s">
        <v>118</v>
      </c>
      <c r="C12" s="264"/>
      <c r="D12" s="188">
        <f>SUM(début:fin!AE3)</f>
        <v>0</v>
      </c>
      <c r="E12" s="189">
        <f>SUM(début:fin!AG3)</f>
        <v>20</v>
      </c>
      <c r="F12" s="190">
        <f>D12+E12</f>
        <v>20</v>
      </c>
      <c r="L12" s="247"/>
      <c r="M12" s="247"/>
      <c r="N12" s="247"/>
      <c r="O12" s="247"/>
      <c r="P12" s="247"/>
      <c r="Q12" s="247"/>
      <c r="R12" s="247"/>
    </row>
    <row r="13" spans="2:18" x14ac:dyDescent="0.25">
      <c r="B13" s="259" t="s">
        <v>156</v>
      </c>
      <c r="C13" s="260"/>
      <c r="D13" s="185">
        <f>SUM(début:fin!AF4)</f>
        <v>0</v>
      </c>
      <c r="E13" s="186">
        <f ca="1">SUM(début:fin!AH4)</f>
        <v>362.5</v>
      </c>
      <c r="F13" s="187">
        <f ca="1">D13+E13</f>
        <v>362.5</v>
      </c>
      <c r="L13" s="247"/>
      <c r="M13" s="247"/>
      <c r="N13" s="247"/>
      <c r="O13" s="247"/>
      <c r="P13" s="247"/>
      <c r="Q13" s="247"/>
      <c r="R13" s="247"/>
    </row>
    <row r="14" spans="2:18" x14ac:dyDescent="0.25">
      <c r="B14" s="261" t="s">
        <v>157</v>
      </c>
      <c r="C14" s="262"/>
      <c r="D14" s="202">
        <f>IF(D12=0,0,D13/D12)</f>
        <v>0</v>
      </c>
      <c r="E14" s="202">
        <f ca="1">IF(E12=0,0,E13/E12)</f>
        <v>18.125</v>
      </c>
      <c r="F14" s="203">
        <f ca="1">IF(F12=0,0,F13/F12)</f>
        <v>18.125</v>
      </c>
      <c r="G14" s="204"/>
      <c r="L14" s="247"/>
      <c r="M14" s="247"/>
      <c r="N14" s="247"/>
      <c r="O14" s="247"/>
      <c r="P14" s="247"/>
      <c r="Q14" s="247"/>
      <c r="R14" s="247"/>
    </row>
    <row r="15" spans="2:18" x14ac:dyDescent="0.25">
      <c r="B15" s="265" t="s">
        <v>233</v>
      </c>
      <c r="C15" s="191" t="s">
        <v>235</v>
      </c>
      <c r="D15" s="205">
        <f>SUM(début:fin!AF6)</f>
        <v>0</v>
      </c>
      <c r="E15" s="36">
        <f ca="1">SUM(début:fin!AH6)</f>
        <v>0</v>
      </c>
      <c r="F15" s="206">
        <f ca="1">D15+E15</f>
        <v>0</v>
      </c>
      <c r="L15" s="247"/>
      <c r="M15" s="247"/>
      <c r="N15" s="247"/>
      <c r="O15" s="247"/>
      <c r="P15" s="247"/>
      <c r="Q15" s="247"/>
      <c r="R15" s="247"/>
    </row>
    <row r="16" spans="2:18" x14ac:dyDescent="0.25">
      <c r="B16" s="265"/>
      <c r="C16" s="191" t="s">
        <v>236</v>
      </c>
      <c r="D16" s="205">
        <f>SUM(début:fin!AF7)</f>
        <v>0</v>
      </c>
      <c r="E16" s="36">
        <f ca="1">SUM(début:fin!AH7)</f>
        <v>54</v>
      </c>
      <c r="F16" s="206">
        <f t="shared" ref="F16:F18" ca="1" si="0">D16+E16</f>
        <v>54</v>
      </c>
      <c r="L16" s="247"/>
      <c r="M16" s="247"/>
      <c r="N16" s="247"/>
      <c r="O16" s="247"/>
      <c r="P16" s="247"/>
      <c r="Q16" s="247"/>
      <c r="R16" s="247"/>
    </row>
    <row r="17" spans="2:18" x14ac:dyDescent="0.25">
      <c r="B17" s="265"/>
      <c r="C17" s="191" t="s">
        <v>234</v>
      </c>
      <c r="D17" s="205">
        <f>SUM(début:fin!AF8)</f>
        <v>0</v>
      </c>
      <c r="E17" s="36">
        <f ca="1">SUM(début:fin!AH8)</f>
        <v>0</v>
      </c>
      <c r="F17" s="206">
        <f t="shared" ca="1" si="0"/>
        <v>0</v>
      </c>
      <c r="L17" s="247"/>
      <c r="M17" s="247"/>
      <c r="N17" s="247"/>
      <c r="O17" s="247"/>
      <c r="P17" s="247"/>
      <c r="Q17" s="247"/>
      <c r="R17" s="247"/>
    </row>
    <row r="18" spans="2:18" ht="16.2" thickBot="1" x14ac:dyDescent="0.3">
      <c r="B18" s="266" t="s">
        <v>225</v>
      </c>
      <c r="C18" s="267"/>
      <c r="D18" s="207">
        <f>SUM(début:fin!AF5)</f>
        <v>0</v>
      </c>
      <c r="E18" s="208">
        <f ca="1">SUM(début:fin!AH5)</f>
        <v>0</v>
      </c>
      <c r="F18" s="209">
        <f t="shared" ca="1" si="0"/>
        <v>0</v>
      </c>
    </row>
    <row r="20" spans="2:18" ht="16.2" thickBot="1" x14ac:dyDescent="0.3"/>
    <row r="21" spans="2:18" x14ac:dyDescent="0.25">
      <c r="B21" s="199" t="s">
        <v>237</v>
      </c>
      <c r="C21" s="34"/>
      <c r="D21" s="34"/>
      <c r="E21" s="34"/>
      <c r="F21" s="34"/>
      <c r="G21" s="254" t="s">
        <v>232</v>
      </c>
      <c r="H21" s="255"/>
    </row>
    <row r="22" spans="2:18" x14ac:dyDescent="0.25">
      <c r="B22" s="179" t="s">
        <v>238</v>
      </c>
      <c r="C22" s="183"/>
      <c r="D22" s="183"/>
      <c r="E22" s="183"/>
      <c r="F22" s="183"/>
      <c r="G22" s="183"/>
      <c r="H22" s="184"/>
    </row>
    <row r="23" spans="2:18" x14ac:dyDescent="0.25">
      <c r="B23" s="248"/>
      <c r="C23" s="249"/>
      <c r="D23" s="249"/>
      <c r="E23" s="249"/>
      <c r="F23" s="249"/>
      <c r="G23" s="249"/>
      <c r="H23" s="250"/>
    </row>
    <row r="24" spans="2:18" x14ac:dyDescent="0.25">
      <c r="B24" s="248"/>
      <c r="C24" s="249"/>
      <c r="D24" s="249"/>
      <c r="E24" s="249"/>
      <c r="F24" s="249"/>
      <c r="G24" s="249"/>
      <c r="H24" s="250"/>
    </row>
    <row r="25" spans="2:18" x14ac:dyDescent="0.25">
      <c r="B25" s="248"/>
      <c r="C25" s="249"/>
      <c r="D25" s="249"/>
      <c r="E25" s="249"/>
      <c r="F25" s="249"/>
      <c r="G25" s="249"/>
      <c r="H25" s="250"/>
    </row>
    <row r="26" spans="2:18" x14ac:dyDescent="0.25">
      <c r="B26" s="248"/>
      <c r="C26" s="249"/>
      <c r="D26" s="249"/>
      <c r="E26" s="249"/>
      <c r="F26" s="249"/>
      <c r="G26" s="249"/>
      <c r="H26" s="250"/>
    </row>
    <row r="27" spans="2:18" x14ac:dyDescent="0.25">
      <c r="B27" s="248"/>
      <c r="C27" s="249"/>
      <c r="D27" s="249"/>
      <c r="E27" s="249"/>
      <c r="F27" s="249"/>
      <c r="G27" s="249"/>
      <c r="H27" s="250"/>
    </row>
    <row r="28" spans="2:18" x14ac:dyDescent="0.25">
      <c r="B28" s="248"/>
      <c r="C28" s="249"/>
      <c r="D28" s="249"/>
      <c r="E28" s="249"/>
      <c r="F28" s="249"/>
      <c r="G28" s="249"/>
      <c r="H28" s="250"/>
    </row>
    <row r="29" spans="2:18" x14ac:dyDescent="0.25">
      <c r="B29" s="248"/>
      <c r="C29" s="249"/>
      <c r="D29" s="249"/>
      <c r="E29" s="249"/>
      <c r="F29" s="249"/>
      <c r="G29" s="249"/>
      <c r="H29" s="250"/>
    </row>
    <row r="30" spans="2:18" x14ac:dyDescent="0.25">
      <c r="B30" s="248"/>
      <c r="C30" s="249"/>
      <c r="D30" s="249"/>
      <c r="E30" s="249"/>
      <c r="F30" s="249"/>
      <c r="G30" s="249"/>
      <c r="H30" s="250"/>
    </row>
    <row r="31" spans="2:18" x14ac:dyDescent="0.25">
      <c r="B31" s="248"/>
      <c r="C31" s="249"/>
      <c r="D31" s="249"/>
      <c r="E31" s="249"/>
      <c r="F31" s="249"/>
      <c r="G31" s="249"/>
      <c r="H31" s="250"/>
    </row>
    <row r="32" spans="2:18" ht="16.2" thickBot="1" x14ac:dyDescent="0.3">
      <c r="B32" s="251"/>
      <c r="C32" s="252"/>
      <c r="D32" s="252"/>
      <c r="E32" s="252"/>
      <c r="F32" s="252"/>
      <c r="G32" s="252"/>
      <c r="H32" s="253"/>
    </row>
  </sheetData>
  <sheetProtection algorithmName="SHA-512" hashValue="ij8WJJH0Zs8wxh1g0s5dbOVuUNlbO//P6BEpIpxjJt/pIXu+0H12cS1BOxLvFGSIgmTV2J5JaiwBfUb1VdlFPQ==" saltValue="TK9yG9sOcSaXeudQ30SGeA==" spinCount="100000" sheet="1" formatCells="0"/>
  <mergeCells count="12">
    <mergeCell ref="L7:R17"/>
    <mergeCell ref="B23:H32"/>
    <mergeCell ref="G21:H21"/>
    <mergeCell ref="B3:H3"/>
    <mergeCell ref="B13:C13"/>
    <mergeCell ref="B14:C14"/>
    <mergeCell ref="B12:C12"/>
    <mergeCell ref="B15:B17"/>
    <mergeCell ref="B18:C18"/>
    <mergeCell ref="B8:C8"/>
    <mergeCell ref="B7:C7"/>
    <mergeCell ref="B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81"/>
  <sheetViews>
    <sheetView tabSelected="1" zoomScale="80" zoomScaleNormal="80" workbookViewId="0">
      <pane xSplit="9" ySplit="11" topLeftCell="L145" activePane="bottomRight" state="frozen"/>
      <selection pane="topRight" activeCell="E1" sqref="E1"/>
      <selection pane="bottomLeft" activeCell="A6" sqref="A6"/>
      <selection pane="bottomRight" activeCell="X147" sqref="X147"/>
    </sheetView>
  </sheetViews>
  <sheetFormatPr baseColWidth="10" defaultColWidth="11.44140625" defaultRowHeight="15.6" outlineLevelCol="1" x14ac:dyDescent="0.25"/>
  <cols>
    <col min="1" max="1" width="11.44140625" style="14"/>
    <col min="2" max="3" width="8.6640625" style="14" customWidth="1"/>
    <col min="4" max="4" width="10" style="14" customWidth="1"/>
    <col min="5" max="5" width="8.6640625" style="14" customWidth="1"/>
    <col min="6" max="6" width="11.33203125" style="14" bestFit="1" customWidth="1"/>
    <col min="7" max="7" width="8.6640625" style="14" customWidth="1"/>
    <col min="8" max="8" width="29.109375" style="14" customWidth="1"/>
    <col min="9" max="9" width="31.6640625" style="15" customWidth="1"/>
    <col min="10" max="10" width="11.6640625" style="15" customWidth="1"/>
    <col min="11" max="11" width="13" style="15" customWidth="1"/>
    <col min="12" max="12" width="9.33203125" style="15" customWidth="1"/>
    <col min="13" max="13" width="10" style="15" customWidth="1"/>
    <col min="14" max="14" width="11.6640625" style="15" customWidth="1"/>
    <col min="15" max="17" width="11.44140625" style="15" customWidth="1"/>
    <col min="18" max="18" width="12.6640625" style="15" customWidth="1"/>
    <col min="19" max="19" width="12.33203125" style="15" customWidth="1"/>
    <col min="20" max="20" width="27" style="15" bestFit="1" customWidth="1"/>
    <col min="21" max="21" width="11.6640625" style="17" customWidth="1"/>
    <col min="22" max="27" width="12.33203125" style="15" customWidth="1"/>
    <col min="28" max="28" width="34" style="15" customWidth="1"/>
    <col min="29" max="30" width="51.109375" style="15" customWidth="1"/>
    <col min="31" max="31" width="11.109375" style="15" hidden="1" customWidth="1" outlineLevel="1"/>
    <col min="32" max="32" width="10.6640625" style="15" hidden="1" customWidth="1" outlineLevel="1"/>
    <col min="33" max="34" width="11.44140625" style="15" hidden="1" customWidth="1" outlineLevel="1"/>
    <col min="35" max="35" width="11.44140625" style="15" collapsed="1"/>
    <col min="36" max="16384" width="11.44140625" style="15"/>
  </cols>
  <sheetData>
    <row r="1" spans="1:34" ht="6" customHeight="1" x14ac:dyDescent="0.25">
      <c r="I1" s="14"/>
      <c r="J1" s="14"/>
      <c r="K1" s="14"/>
      <c r="L1" s="14"/>
      <c r="M1" s="14"/>
      <c r="N1" s="14"/>
      <c r="O1" s="14"/>
      <c r="P1" s="14"/>
      <c r="Q1" s="14"/>
      <c r="R1" s="14"/>
      <c r="U1" s="15"/>
      <c r="V1" s="17"/>
    </row>
    <row r="2" spans="1:34" ht="18" customHeight="1" x14ac:dyDescent="0.25">
      <c r="G2" s="195"/>
      <c r="H2" s="196"/>
      <c r="I2" s="14"/>
      <c r="J2" s="14"/>
      <c r="K2" s="14"/>
      <c r="L2" s="14"/>
      <c r="M2" s="14"/>
      <c r="N2" s="14"/>
      <c r="O2" s="14"/>
      <c r="P2" s="14"/>
      <c r="Q2" s="14"/>
      <c r="R2" s="14"/>
      <c r="U2" s="15"/>
      <c r="W2" s="36" t="s">
        <v>69</v>
      </c>
      <c r="X2" s="36" t="s">
        <v>70</v>
      </c>
      <c r="AE2" s="276" t="s">
        <v>177</v>
      </c>
      <c r="AF2" s="276"/>
      <c r="AG2" s="276" t="s">
        <v>179</v>
      </c>
      <c r="AH2" s="276"/>
    </row>
    <row r="3" spans="1:34" ht="18" customHeight="1" x14ac:dyDescent="0.25">
      <c r="B3" s="272" t="s">
        <v>179</v>
      </c>
      <c r="C3" s="272"/>
      <c r="G3" s="177"/>
      <c r="H3" s="197" t="s">
        <v>1</v>
      </c>
      <c r="I3" s="277" t="s">
        <v>34</v>
      </c>
      <c r="J3" s="278"/>
      <c r="K3" s="279"/>
      <c r="N3" s="14"/>
      <c r="O3" s="14"/>
      <c r="P3" s="14"/>
      <c r="U3" s="274" t="str">
        <f>Paramétrage!I6</f>
        <v>M - Mention</v>
      </c>
      <c r="V3" s="275"/>
      <c r="W3" s="36">
        <f>ROUND(SUMIFS($U$12:$U$279,$H$12:$H$279,$U3,$Q$12:$Q$279,"&lt;&gt;Mut+ext"),0)</f>
        <v>20</v>
      </c>
      <c r="X3" s="36">
        <f ca="1">SUMIF($H$12:$H$299,$U3,$Y$12:$Y$252)</f>
        <v>362.5</v>
      </c>
      <c r="AE3" s="276">
        <f>IF($B$3="M2",0,I7)</f>
        <v>0</v>
      </c>
      <c r="AF3" s="276"/>
      <c r="AG3" s="280">
        <f>IF($B$3="M1",0,I7)</f>
        <v>20</v>
      </c>
      <c r="AH3" s="281"/>
    </row>
    <row r="4" spans="1:34" ht="18" customHeight="1" x14ac:dyDescent="0.25">
      <c r="B4" s="272"/>
      <c r="C4" s="272"/>
      <c r="G4" s="177"/>
      <c r="H4" s="194" t="s">
        <v>38</v>
      </c>
      <c r="I4" s="273" t="str">
        <f>Synthèse!B3</f>
        <v>MASTER MENTION DROIT DES AFFAIRES</v>
      </c>
      <c r="J4" s="273"/>
      <c r="K4" s="273"/>
      <c r="N4" s="14"/>
      <c r="O4" s="14"/>
      <c r="P4" s="14"/>
      <c r="U4" s="274" t="str">
        <f>Paramétrage!I7</f>
        <v>TR - Transversale</v>
      </c>
      <c r="V4" s="275"/>
      <c r="W4" s="36">
        <f>ROUND(SUMIFS($U$12:$U$279,$H$12:$H$279,$U4,$Q$12:$Q$279,"&lt;&gt;Mut+ext"),0)</f>
        <v>0</v>
      </c>
      <c r="X4" s="36">
        <f ca="1">SUMIF($H$12:$H$299,$U4,$Y$12:$Y$252)</f>
        <v>0</v>
      </c>
      <c r="AE4" s="36">
        <f>IF($B$3="M2",0,W3)</f>
        <v>0</v>
      </c>
      <c r="AF4" s="36">
        <f>IF($B$3="M2",0,X3)</f>
        <v>0</v>
      </c>
      <c r="AG4" s="36">
        <f>IF($B$3="M1",0,W3)</f>
        <v>20</v>
      </c>
      <c r="AH4" s="36">
        <f ca="1">IF($B$3="M1",0,X3)</f>
        <v>362.5</v>
      </c>
    </row>
    <row r="5" spans="1:34" ht="18" customHeight="1" x14ac:dyDescent="0.25">
      <c r="A5" s="174"/>
      <c r="B5" s="272" t="s">
        <v>178</v>
      </c>
      <c r="C5" s="272"/>
      <c r="E5" s="9"/>
      <c r="F5" s="9"/>
      <c r="G5" s="9"/>
      <c r="H5" s="197" t="s">
        <v>66</v>
      </c>
      <c r="I5" s="273" t="s">
        <v>263</v>
      </c>
      <c r="J5" s="273"/>
      <c r="K5" s="273"/>
      <c r="U5" s="274" t="str">
        <f>Paramétrage!I8</f>
        <v>RFC - Recettes de FC</v>
      </c>
      <c r="V5" s="275"/>
      <c r="W5" s="36">
        <f>ROUND(SUMIFS($U$12:$U$279,$H$12:$H$279,$U5,$Q$12:$Q$279,"&lt;&gt;Mut+ext"),0)</f>
        <v>0</v>
      </c>
      <c r="X5" s="36">
        <f ca="1">SUMIF($H$12:$H$299,$U5,$Y$12:$Y$252)</f>
        <v>0</v>
      </c>
      <c r="AE5" s="36">
        <f t="shared" ref="AE5:AF8" si="0">IF($B$3="M2",0,W4)</f>
        <v>0</v>
      </c>
      <c r="AF5" s="36">
        <f t="shared" si="0"/>
        <v>0</v>
      </c>
      <c r="AG5" s="36">
        <f t="shared" ref="AG5:AH8" si="1">IF($B$3="M1",0,W4)</f>
        <v>0</v>
      </c>
      <c r="AH5" s="36">
        <f t="shared" ca="1" si="1"/>
        <v>0</v>
      </c>
    </row>
    <row r="6" spans="1:34" ht="18" customHeight="1" x14ac:dyDescent="0.25">
      <c r="A6" s="174"/>
      <c r="B6" s="272"/>
      <c r="C6" s="272"/>
      <c r="E6" s="9"/>
      <c r="F6" s="9"/>
      <c r="H6" s="197" t="s">
        <v>239</v>
      </c>
      <c r="I6" s="273" t="s">
        <v>264</v>
      </c>
      <c r="J6" s="273"/>
      <c r="K6" s="273"/>
      <c r="U6" s="355" t="str">
        <f>Paramétrage!I9</f>
        <v>RA - Recettes d'apprentissage</v>
      </c>
      <c r="V6" s="356"/>
      <c r="W6" s="36">
        <f>ROUND(SUMIFS($U$12:$U$279,$H$12:$H$279,$U6,$Q$12:$Q$279,"&lt;&gt;Mut+ext"),0)</f>
        <v>0</v>
      </c>
      <c r="X6" s="354">
        <f ca="1">SUMIF($H$12:$H$299,$U6,$Y$12:$Y$252)</f>
        <v>54</v>
      </c>
      <c r="AE6" s="36">
        <f t="shared" si="0"/>
        <v>0</v>
      </c>
      <c r="AF6" s="36">
        <f t="shared" si="0"/>
        <v>0</v>
      </c>
      <c r="AG6" s="36">
        <f t="shared" si="1"/>
        <v>0</v>
      </c>
      <c r="AH6" s="36">
        <f t="shared" ca="1" si="1"/>
        <v>0</v>
      </c>
    </row>
    <row r="7" spans="1:34" ht="18" customHeight="1" x14ac:dyDescent="0.25">
      <c r="A7" s="174"/>
      <c r="B7" s="174"/>
      <c r="C7" s="174"/>
      <c r="E7" s="9"/>
      <c r="F7" s="9"/>
      <c r="G7" s="9"/>
      <c r="H7" s="198" t="s">
        <v>71</v>
      </c>
      <c r="I7" s="273">
        <v>20</v>
      </c>
      <c r="J7" s="273"/>
      <c r="K7" s="273"/>
      <c r="U7" s="274" t="str">
        <f>Paramétrage!I10</f>
        <v>RP - Recettes propres autres</v>
      </c>
      <c r="V7" s="275"/>
      <c r="W7" s="36">
        <f>ROUND(SUMIFS($U$12:$U$279,$H$12:$H$279,$U7,$Q$12:$Q$279,"&lt;&gt;Mut+ext"),0)</f>
        <v>0</v>
      </c>
      <c r="X7" s="36">
        <f ca="1">SUMIF($H$12:$H$299,$U7,$Y$12:$Y$252)</f>
        <v>0</v>
      </c>
      <c r="AE7" s="36">
        <f t="shared" si="0"/>
        <v>0</v>
      </c>
      <c r="AF7" s="36">
        <f t="shared" si="0"/>
        <v>0</v>
      </c>
      <c r="AG7" s="36">
        <f t="shared" si="1"/>
        <v>0</v>
      </c>
      <c r="AH7" s="36">
        <f t="shared" ca="1" si="1"/>
        <v>54</v>
      </c>
    </row>
    <row r="8" spans="1:34" ht="18" customHeight="1" x14ac:dyDescent="0.25">
      <c r="A8" s="44"/>
      <c r="B8" s="44"/>
      <c r="C8" s="44"/>
      <c r="D8" s="9"/>
      <c r="E8" s="9"/>
      <c r="F8" s="9"/>
      <c r="G8" s="9"/>
      <c r="H8" s="15"/>
      <c r="U8" s="15"/>
      <c r="AE8" s="36">
        <f t="shared" si="0"/>
        <v>0</v>
      </c>
      <c r="AF8" s="36">
        <f t="shared" si="0"/>
        <v>0</v>
      </c>
      <c r="AG8" s="36">
        <f t="shared" si="1"/>
        <v>0</v>
      </c>
      <c r="AH8" s="36">
        <f t="shared" ca="1" si="1"/>
        <v>0</v>
      </c>
    </row>
    <row r="9" spans="1:34" ht="6.45" customHeight="1" thickBot="1" x14ac:dyDescent="0.3">
      <c r="D9" s="15"/>
      <c r="E9" s="15"/>
      <c r="F9" s="15"/>
      <c r="G9" s="15"/>
      <c r="H9" s="15"/>
      <c r="U9" s="15"/>
    </row>
    <row r="10" spans="1:34" ht="68.7" customHeight="1" x14ac:dyDescent="0.3">
      <c r="A10" s="18"/>
      <c r="B10" s="288" t="s">
        <v>176</v>
      </c>
      <c r="C10" s="289"/>
      <c r="D10" s="289"/>
      <c r="E10" s="289"/>
      <c r="F10" s="290"/>
      <c r="G10" s="291" t="s">
        <v>14</v>
      </c>
      <c r="H10" s="291" t="s">
        <v>68</v>
      </c>
      <c r="I10" s="293" t="s">
        <v>13</v>
      </c>
      <c r="J10" s="282" t="s">
        <v>72</v>
      </c>
      <c r="K10" s="282" t="s">
        <v>10</v>
      </c>
      <c r="L10" s="293" t="s">
        <v>11</v>
      </c>
      <c r="M10" s="291" t="s">
        <v>240</v>
      </c>
      <c r="N10" s="291" t="s">
        <v>241</v>
      </c>
      <c r="O10" s="282" t="s">
        <v>139</v>
      </c>
      <c r="P10" s="284" t="s">
        <v>65</v>
      </c>
      <c r="Q10" s="286" t="s">
        <v>134</v>
      </c>
      <c r="R10" s="284" t="s">
        <v>73</v>
      </c>
      <c r="S10" s="314"/>
      <c r="T10" s="315"/>
      <c r="U10" s="282" t="s">
        <v>5</v>
      </c>
      <c r="V10" s="61" t="s">
        <v>15</v>
      </c>
      <c r="W10" s="20" t="s">
        <v>180</v>
      </c>
      <c r="X10" s="20" t="s">
        <v>16</v>
      </c>
      <c r="Y10" s="19" t="s">
        <v>22</v>
      </c>
      <c r="Z10" s="318" t="s">
        <v>242</v>
      </c>
      <c r="AA10" s="314"/>
      <c r="AB10" s="314"/>
      <c r="AC10" s="291" t="s">
        <v>228</v>
      </c>
      <c r="AD10" s="321" t="s">
        <v>229</v>
      </c>
      <c r="AE10" s="282" t="s">
        <v>12</v>
      </c>
      <c r="AF10" s="300" t="s">
        <v>6</v>
      </c>
    </row>
    <row r="11" spans="1:34" ht="16.2" thickBot="1" x14ac:dyDescent="0.35">
      <c r="A11" s="18"/>
      <c r="B11" s="213" t="s">
        <v>25</v>
      </c>
      <c r="C11" s="302" t="s">
        <v>9</v>
      </c>
      <c r="D11" s="303"/>
      <c r="E11" s="201" t="s">
        <v>24</v>
      </c>
      <c r="F11" s="201" t="s">
        <v>253</v>
      </c>
      <c r="G11" s="292"/>
      <c r="H11" s="292"/>
      <c r="I11" s="294"/>
      <c r="J11" s="283"/>
      <c r="K11" s="283"/>
      <c r="L11" s="294"/>
      <c r="M11" s="292"/>
      <c r="N11" s="320"/>
      <c r="O11" s="283"/>
      <c r="P11" s="285"/>
      <c r="Q11" s="287"/>
      <c r="R11" s="285"/>
      <c r="S11" s="316"/>
      <c r="T11" s="317"/>
      <c r="U11" s="283"/>
      <c r="V11" s="73">
        <f>V142+V279</f>
        <v>325</v>
      </c>
      <c r="W11" s="74">
        <f>W142+W279</f>
        <v>54</v>
      </c>
      <c r="X11" s="74">
        <f>X142+X279</f>
        <v>379</v>
      </c>
      <c r="Y11" s="210">
        <f>Y142+Y279</f>
        <v>416.5</v>
      </c>
      <c r="Z11" s="319"/>
      <c r="AA11" s="316"/>
      <c r="AB11" s="316"/>
      <c r="AC11" s="320"/>
      <c r="AD11" s="322"/>
      <c r="AE11" s="303"/>
      <c r="AF11" s="301"/>
    </row>
    <row r="12" spans="1:34" ht="15.45" customHeight="1" x14ac:dyDescent="0.25">
      <c r="A12" s="334" t="s">
        <v>17</v>
      </c>
      <c r="B12" s="323" t="s">
        <v>120</v>
      </c>
      <c r="C12" s="304" t="s">
        <v>296</v>
      </c>
      <c r="D12" s="305"/>
      <c r="E12" s="310">
        <v>18</v>
      </c>
      <c r="F12" s="312" t="s">
        <v>254</v>
      </c>
      <c r="G12" s="164" t="s">
        <v>181</v>
      </c>
      <c r="H12" s="53" t="s">
        <v>158</v>
      </c>
      <c r="I12" s="70" t="s">
        <v>276</v>
      </c>
      <c r="J12" s="65" t="s">
        <v>74</v>
      </c>
      <c r="K12" s="75" t="s">
        <v>254</v>
      </c>
      <c r="L12" s="342"/>
      <c r="M12" s="229" t="s">
        <v>0</v>
      </c>
      <c r="N12" s="343">
        <v>36</v>
      </c>
      <c r="O12" s="216">
        <v>20</v>
      </c>
      <c r="P12" s="217">
        <v>20</v>
      </c>
      <c r="Q12" s="52" t="s">
        <v>305</v>
      </c>
      <c r="R12" s="298"/>
      <c r="S12" s="296"/>
      <c r="T12" s="299"/>
      <c r="U12" s="108">
        <f>IF(OR(P12="",M12=Paramétrage!$C$10,M12=Paramétrage!$C$13,M12=Paramétrage!$C$17,M12=Paramétrage!$C$20,M12=Paramétrage!$C$24,M12=Paramétrage!$C$27,AND(M12&lt;&gt;Paramétrage!$C$9,Q12="Mut+ext")),0,ROUNDUP(O12/P12,0))</f>
        <v>1</v>
      </c>
      <c r="V12" s="110">
        <f>IF(OR(M12="",Q12="Mut+ext"),0,IF(VLOOKUP(M12,Paramétrage!$C$6:$E$29,2,0)=0,0,IF(P12="","saisir capacité",N12*U12*VLOOKUP(M12,Paramétrage!$C$6:$E$29,2,0))))</f>
        <v>36</v>
      </c>
      <c r="W12" s="49"/>
      <c r="X12" s="107">
        <f t="shared" ref="X12:X23" si="2">IF(OR(M12="",Q12="Mut+ext"),0,IF(ISERROR(V12+W12)=TRUE,V12,V12+W12))</f>
        <v>36</v>
      </c>
      <c r="Y12" s="109">
        <f>IF(OR(M12="",Q12="Mut+ext"),0,IF(ISERROR(W12+V12*VLOOKUP(M12,Paramétrage!$C$6:$E$29,3,0))=TRUE,X12,W12+V12*VLOOKUP(M12,Paramétrage!$C$6:$E$29,3,0)))</f>
        <v>36</v>
      </c>
      <c r="Z12" s="295"/>
      <c r="AA12" s="296"/>
      <c r="AB12" s="297"/>
      <c r="AC12" s="76"/>
      <c r="AD12" s="50"/>
      <c r="AE12" s="77">
        <f t="shared" ref="AE12:AE23" si="3">IF(G12="",0,IF(K12="",0,IF(SUMIF($G$12:$G$23,G12,$O$12:$O$23)=0,0,IF(OR(L12="",K12="obligatoire"),AF12/SUMIF($G$12:$G$23,G12,$O$12:$O$23),AF12/(SUMIF($G$12:$G$23,G12,$O$12:$O$23)/L12)))))</f>
        <v>36</v>
      </c>
      <c r="AF12" s="21">
        <f t="shared" ref="AF12:AF23" si="4">N12*O12</f>
        <v>720</v>
      </c>
    </row>
    <row r="13" spans="1:34" x14ac:dyDescent="0.25">
      <c r="A13" s="335"/>
      <c r="B13" s="323"/>
      <c r="C13" s="306"/>
      <c r="D13" s="307"/>
      <c r="E13" s="310"/>
      <c r="F13" s="312"/>
      <c r="G13" s="164" t="s">
        <v>250</v>
      </c>
      <c r="H13" s="53" t="s">
        <v>158</v>
      </c>
      <c r="I13" s="70" t="s">
        <v>277</v>
      </c>
      <c r="J13" s="65" t="s">
        <v>74</v>
      </c>
      <c r="K13" s="75" t="s">
        <v>254</v>
      </c>
      <c r="L13" s="342"/>
      <c r="M13" s="215" t="s">
        <v>0</v>
      </c>
      <c r="N13" s="343">
        <v>16</v>
      </c>
      <c r="O13" s="216">
        <v>20</v>
      </c>
      <c r="P13" s="217">
        <v>20</v>
      </c>
      <c r="Q13" s="52" t="s">
        <v>305</v>
      </c>
      <c r="R13" s="298"/>
      <c r="S13" s="296"/>
      <c r="T13" s="299"/>
      <c r="U13" s="108">
        <f>IF(OR(P13="",M13=Paramétrage!$C$10,M13=Paramétrage!$C$13,M13=Paramétrage!$C$17,M13=Paramétrage!$C$20,M13=Paramétrage!$C$24,M13=Paramétrage!$C$27,AND(M13&lt;&gt;Paramétrage!$C$9,Q13="Mut+ext")),0,ROUNDUP(O13/P13,0))</f>
        <v>1</v>
      </c>
      <c r="V13" s="110">
        <f>IF(OR(M13="",Q13="Mut+ext"),0,IF(VLOOKUP(M13,Paramétrage!$C$6:$E$29,2,0)=0,0,IF(P13="","saisir capacité",N13*U13*VLOOKUP(M13,Paramétrage!$C$6:$E$29,2,0))))</f>
        <v>16</v>
      </c>
      <c r="W13" s="49"/>
      <c r="X13" s="107">
        <f t="shared" si="2"/>
        <v>16</v>
      </c>
      <c r="Y13" s="109">
        <f>IF(OR(M13="",Q13="Mut+ext"),0,IF(ISERROR(W13+V13*VLOOKUP(M13,Paramétrage!$C$6:$E$29,3,0))=TRUE,X13,W13+V13*VLOOKUP(M13,Paramétrage!$C$6:$E$29,3,0)))</f>
        <v>16</v>
      </c>
      <c r="Z13" s="295"/>
      <c r="AA13" s="296"/>
      <c r="AB13" s="297"/>
      <c r="AC13" s="167"/>
      <c r="AD13" s="50"/>
      <c r="AE13" s="77">
        <f t="shared" si="3"/>
        <v>16</v>
      </c>
      <c r="AF13" s="22">
        <f t="shared" si="4"/>
        <v>320</v>
      </c>
    </row>
    <row r="14" spans="1:34" x14ac:dyDescent="0.25">
      <c r="A14" s="335"/>
      <c r="B14" s="323"/>
      <c r="C14" s="306"/>
      <c r="D14" s="307"/>
      <c r="E14" s="310"/>
      <c r="F14" s="312"/>
      <c r="G14" s="164" t="s">
        <v>251</v>
      </c>
      <c r="H14" s="53" t="s">
        <v>158</v>
      </c>
      <c r="I14" s="70" t="s">
        <v>278</v>
      </c>
      <c r="J14" s="65" t="s">
        <v>74</v>
      </c>
      <c r="K14" s="75" t="s">
        <v>254</v>
      </c>
      <c r="L14" s="214"/>
      <c r="M14" s="230" t="s">
        <v>0</v>
      </c>
      <c r="N14" s="59">
        <v>30</v>
      </c>
      <c r="O14" s="216">
        <v>20</v>
      </c>
      <c r="P14" s="217">
        <v>20</v>
      </c>
      <c r="Q14" s="52" t="s">
        <v>305</v>
      </c>
      <c r="R14" s="298"/>
      <c r="S14" s="296"/>
      <c r="T14" s="299"/>
      <c r="U14" s="108">
        <f>IF(OR(P14="",M14=Paramétrage!$C$10,M14=Paramétrage!$C$13,M14=Paramétrage!$C$17,M14=Paramétrage!$C$20,M14=Paramétrage!$C$24,M14=Paramétrage!$C$27,AND(M14&lt;&gt;Paramétrage!$C$9,Q14="Mut+ext")),0,ROUNDUP(O14/P14,0))</f>
        <v>1</v>
      </c>
      <c r="V14" s="110">
        <f>IF(OR(M14="",Q14="Mut+ext"),0,IF(VLOOKUP(M14,Paramétrage!$C$6:$E$29,2,0)=0,0,IF(P14="","saisir capacité",N14*U14*VLOOKUP(M14,Paramétrage!$C$6:$E$29,2,0))))</f>
        <v>30</v>
      </c>
      <c r="W14" s="49"/>
      <c r="X14" s="107">
        <f t="shared" si="2"/>
        <v>30</v>
      </c>
      <c r="Y14" s="109">
        <f>IF(OR(M14="",Q14="Mut+ext"),0,IF(ISERROR(W14+V14*VLOOKUP(M14,Paramétrage!$C$6:$E$29,3,0))=TRUE,X14,W14+V14*VLOOKUP(M14,Paramétrage!$C$6:$E$29,3,0)))</f>
        <v>30</v>
      </c>
      <c r="Z14" s="295"/>
      <c r="AA14" s="296"/>
      <c r="AB14" s="297"/>
      <c r="AC14" s="167"/>
      <c r="AD14" s="50"/>
      <c r="AE14" s="77">
        <f t="shared" si="3"/>
        <v>30</v>
      </c>
      <c r="AF14" s="22">
        <f t="shared" si="4"/>
        <v>600</v>
      </c>
    </row>
    <row r="15" spans="1:34" x14ac:dyDescent="0.25">
      <c r="A15" s="335"/>
      <c r="B15" s="323"/>
      <c r="C15" s="306"/>
      <c r="D15" s="307"/>
      <c r="E15" s="310"/>
      <c r="F15" s="312"/>
      <c r="G15" s="164" t="s">
        <v>252</v>
      </c>
      <c r="H15" s="53" t="s">
        <v>158</v>
      </c>
      <c r="I15" s="70" t="s">
        <v>279</v>
      </c>
      <c r="J15" s="65" t="s">
        <v>74</v>
      </c>
      <c r="K15" s="75" t="s">
        <v>254</v>
      </c>
      <c r="L15" s="214"/>
      <c r="M15" s="229" t="s">
        <v>2</v>
      </c>
      <c r="N15" s="59">
        <v>20</v>
      </c>
      <c r="O15" s="216">
        <v>20</v>
      </c>
      <c r="P15" s="217">
        <v>20</v>
      </c>
      <c r="Q15" s="52" t="s">
        <v>305</v>
      </c>
      <c r="R15" s="298"/>
      <c r="S15" s="296"/>
      <c r="T15" s="299"/>
      <c r="U15" s="108">
        <f>IF(OR(P15="",M15=Paramétrage!$C$10,M15=Paramétrage!$C$13,M15=Paramétrage!$C$17,M15=Paramétrage!$C$20,M15=Paramétrage!$C$24,M15=Paramétrage!$C$27,AND(M15&lt;&gt;Paramétrage!$C$9,Q15="Mut+ext")),0,ROUNDUP(O15/P15,0))</f>
        <v>1</v>
      </c>
      <c r="V15" s="110">
        <f>IF(OR(M15="",Q15="Mut+ext"),0,IF(VLOOKUP(M15,Paramétrage!$C$6:$E$29,2,0)=0,0,IF(P15="","saisir capacité",N15*U15*VLOOKUP(M15,Paramétrage!$C$6:$E$29,2,0))))</f>
        <v>20</v>
      </c>
      <c r="W15" s="49"/>
      <c r="X15" s="107">
        <f t="shared" si="2"/>
        <v>20</v>
      </c>
      <c r="Y15" s="109">
        <f>IF(OR(M15="",Q15="Mut+ext"),0,IF(ISERROR(W15+V15*VLOOKUP(M15,Paramétrage!$C$6:$E$29,3,0))=TRUE,X15,W15+V15*VLOOKUP(M15,Paramétrage!$C$6:$E$29,3,0)))</f>
        <v>30</v>
      </c>
      <c r="Z15" s="295"/>
      <c r="AA15" s="296"/>
      <c r="AB15" s="297"/>
      <c r="AC15" s="66"/>
      <c r="AD15" s="50"/>
      <c r="AE15" s="77">
        <f t="shared" si="3"/>
        <v>20</v>
      </c>
      <c r="AF15" s="22">
        <f t="shared" si="4"/>
        <v>400</v>
      </c>
    </row>
    <row r="16" spans="1:34" hidden="1" x14ac:dyDescent="0.25">
      <c r="A16" s="335"/>
      <c r="B16" s="323"/>
      <c r="C16" s="306"/>
      <c r="D16" s="307"/>
      <c r="E16" s="310"/>
      <c r="F16" s="312"/>
      <c r="G16" s="164"/>
      <c r="H16" s="53"/>
      <c r="I16" s="70"/>
      <c r="J16" s="65"/>
      <c r="K16" s="75"/>
      <c r="L16" s="46"/>
      <c r="M16" s="47"/>
      <c r="N16" s="59"/>
      <c r="O16" s="56"/>
      <c r="P16" s="63"/>
      <c r="Q16" s="48"/>
      <c r="R16" s="298"/>
      <c r="S16" s="296"/>
      <c r="T16" s="299"/>
      <c r="U16" s="108">
        <f>IF(OR(P16="",M16=Paramétrage!$C$10,M16=Paramétrage!$C$13,M16=Paramétrage!$C$17,M16=Paramétrage!$C$20,M16=Paramétrage!$C$24,M16=Paramétrage!$C$27,AND(M16&lt;&gt;Paramétrage!$C$9,Q16="Mut+ext")),0,ROUNDUP(O16/P16,0))</f>
        <v>0</v>
      </c>
      <c r="V16" s="110">
        <f>IF(OR(M16="",Q16="Mut+ext"),0,IF(VLOOKUP(M16,Paramétrage!$C$6:$E$29,2,0)=0,0,IF(P16="","saisir capacité",N16*U16*VLOOKUP(M16,Paramétrage!$C$6:$E$29,2,0))))</f>
        <v>0</v>
      </c>
      <c r="W16" s="49"/>
      <c r="X16" s="107">
        <f t="shared" si="2"/>
        <v>0</v>
      </c>
      <c r="Y16" s="109">
        <f>IF(OR(M16="",Q16="Mut+ext"),0,IF(ISERROR(W16+V16*VLOOKUP(M16,Paramétrage!$C$6:$E$29,3,0))=TRUE,X16,W16+V16*VLOOKUP(M16,Paramétrage!$C$6:$E$29,3,0)))</f>
        <v>0</v>
      </c>
      <c r="Z16" s="295"/>
      <c r="AA16" s="296"/>
      <c r="AB16" s="297"/>
      <c r="AC16" s="167"/>
      <c r="AD16" s="50"/>
      <c r="AE16" s="77">
        <f t="shared" si="3"/>
        <v>0</v>
      </c>
      <c r="AF16" s="22">
        <f t="shared" si="4"/>
        <v>0</v>
      </c>
    </row>
    <row r="17" spans="1:32" hidden="1" x14ac:dyDescent="0.25">
      <c r="A17" s="335"/>
      <c r="B17" s="323"/>
      <c r="C17" s="306"/>
      <c r="D17" s="307"/>
      <c r="E17" s="310"/>
      <c r="F17" s="312"/>
      <c r="G17" s="164"/>
      <c r="H17" s="53"/>
      <c r="I17" s="70"/>
      <c r="J17" s="65"/>
      <c r="K17" s="75"/>
      <c r="L17" s="46"/>
      <c r="M17" s="47"/>
      <c r="N17" s="58"/>
      <c r="O17" s="57"/>
      <c r="P17" s="63"/>
      <c r="Q17" s="48"/>
      <c r="R17" s="298"/>
      <c r="S17" s="296"/>
      <c r="T17" s="299"/>
      <c r="U17" s="108">
        <f>IF(OR(P17="",M17=Paramétrage!$C$10,M17=Paramétrage!$C$13,M17=Paramétrage!$C$17,M17=Paramétrage!$C$20,M17=Paramétrage!$C$24,M17=Paramétrage!$C$27,AND(M17&lt;&gt;Paramétrage!$C$9,Q17="Mut+ext")),0,ROUNDUP(O17/P17,0))</f>
        <v>0</v>
      </c>
      <c r="V17" s="110">
        <f>IF(OR(M17="",Q17="Mut+ext"),0,IF(VLOOKUP(M17,Paramétrage!$C$6:$E$29,2,0)=0,0,IF(P17="","saisir capacité",N17*U17*VLOOKUP(M17,Paramétrage!$C$6:$E$29,2,0))))</f>
        <v>0</v>
      </c>
      <c r="W17" s="49"/>
      <c r="X17" s="107">
        <f t="shared" si="2"/>
        <v>0</v>
      </c>
      <c r="Y17" s="109">
        <f>IF(OR(M17="",Q17="Mut+ext"),0,IF(ISERROR(W17+V17*VLOOKUP(M17,Paramétrage!$C$6:$E$29,3,0))=TRUE,X17,W17+V17*VLOOKUP(M17,Paramétrage!$C$6:$E$29,3,0)))</f>
        <v>0</v>
      </c>
      <c r="Z17" s="295"/>
      <c r="AA17" s="296"/>
      <c r="AB17" s="297"/>
      <c r="AC17" s="167"/>
      <c r="AD17" s="50"/>
      <c r="AE17" s="77">
        <f t="shared" si="3"/>
        <v>0</v>
      </c>
      <c r="AF17" s="22">
        <f t="shared" si="4"/>
        <v>0</v>
      </c>
    </row>
    <row r="18" spans="1:32" hidden="1" x14ac:dyDescent="0.25">
      <c r="A18" s="335"/>
      <c r="B18" s="323"/>
      <c r="C18" s="306"/>
      <c r="D18" s="307"/>
      <c r="E18" s="310"/>
      <c r="F18" s="312"/>
      <c r="G18" s="164"/>
      <c r="H18" s="69"/>
      <c r="I18" s="168"/>
      <c r="J18" s="65"/>
      <c r="K18" s="64"/>
      <c r="L18" s="46"/>
      <c r="M18" s="47"/>
      <c r="N18" s="58"/>
      <c r="O18" s="56"/>
      <c r="P18" s="63"/>
      <c r="Q18" s="48"/>
      <c r="R18" s="298"/>
      <c r="S18" s="296"/>
      <c r="T18" s="299"/>
      <c r="U18" s="108">
        <f>IF(OR(P18="",M18=Paramétrage!$C$10,M18=Paramétrage!$C$13,M18=Paramétrage!$C$17,M18=Paramétrage!$C$20,M18=Paramétrage!$C$24,M18=Paramétrage!$C$27,AND(M18&lt;&gt;Paramétrage!$C$9,Q18="Mut+ext")),0,ROUNDUP(O18/P18,0))</f>
        <v>0</v>
      </c>
      <c r="V18" s="110">
        <f>IF(OR(M18="",Q18="Mut+ext"),0,IF(VLOOKUP(M18,Paramétrage!$C$6:$E$29,2,0)=0,0,IF(P18="","saisir capacité",N18*U18*VLOOKUP(M18,Paramétrage!$C$6:$E$29,2,0))))</f>
        <v>0</v>
      </c>
      <c r="W18" s="49"/>
      <c r="X18" s="107">
        <f t="shared" si="2"/>
        <v>0</v>
      </c>
      <c r="Y18" s="109">
        <f>IF(OR(M18="",Q18="Mut+ext"),0,IF(ISERROR(W18+V18*VLOOKUP(M18,Paramétrage!$C$6:$E$29,3,0))=TRUE,X18,W18+V18*VLOOKUP(M18,Paramétrage!$C$6:$E$29,3,0)))</f>
        <v>0</v>
      </c>
      <c r="Z18" s="295"/>
      <c r="AA18" s="296"/>
      <c r="AB18" s="297"/>
      <c r="AC18" s="167"/>
      <c r="AD18" s="50"/>
      <c r="AE18" s="77">
        <f t="shared" si="3"/>
        <v>0</v>
      </c>
      <c r="AF18" s="22">
        <f t="shared" si="4"/>
        <v>0</v>
      </c>
    </row>
    <row r="19" spans="1:32" hidden="1" x14ac:dyDescent="0.25">
      <c r="A19" s="335"/>
      <c r="B19" s="323"/>
      <c r="C19" s="306"/>
      <c r="D19" s="307"/>
      <c r="E19" s="310"/>
      <c r="F19" s="312"/>
      <c r="G19" s="164"/>
      <c r="H19" s="53"/>
      <c r="I19" s="70"/>
      <c r="J19" s="65"/>
      <c r="K19" s="75"/>
      <c r="L19" s="46"/>
      <c r="M19" s="47"/>
      <c r="N19" s="59"/>
      <c r="O19" s="56"/>
      <c r="P19" s="63"/>
      <c r="Q19" s="48"/>
      <c r="R19" s="298"/>
      <c r="S19" s="296"/>
      <c r="T19" s="299"/>
      <c r="U19" s="108">
        <f>IF(OR(P19="",M19=Paramétrage!$C$10,M19=Paramétrage!$C$13,M19=Paramétrage!$C$17,M19=Paramétrage!$C$20,M19=Paramétrage!$C$24,M19=Paramétrage!$C$27,AND(M19&lt;&gt;Paramétrage!$C$9,Q19="Mut+ext")),0,ROUNDUP(O19/P19,0))</f>
        <v>0</v>
      </c>
      <c r="V19" s="110">
        <f>IF(OR(M19="",Q19="Mut+ext"),0,IF(VLOOKUP(M19,Paramétrage!$C$6:$E$29,2,0)=0,0,IF(P19="","saisir capacité",N19*U19*VLOOKUP(M19,Paramétrage!$C$6:$E$29,2,0))))</f>
        <v>0</v>
      </c>
      <c r="W19" s="49"/>
      <c r="X19" s="107">
        <f t="shared" si="2"/>
        <v>0</v>
      </c>
      <c r="Y19" s="109">
        <f>IF(OR(M19="",Q19="Mut+ext"),0,IF(ISERROR(W19+V19*VLOOKUP(M19,Paramétrage!$C$6:$E$29,3,0))=TRUE,X19,W19+V19*VLOOKUP(M19,Paramétrage!$C$6:$E$29,3,0)))</f>
        <v>0</v>
      </c>
      <c r="Z19" s="295"/>
      <c r="AA19" s="296"/>
      <c r="AB19" s="297"/>
      <c r="AC19" s="66"/>
      <c r="AD19" s="50"/>
      <c r="AE19" s="77">
        <f t="shared" si="3"/>
        <v>0</v>
      </c>
      <c r="AF19" s="22">
        <f t="shared" si="4"/>
        <v>0</v>
      </c>
    </row>
    <row r="20" spans="1:32" hidden="1" x14ac:dyDescent="0.25">
      <c r="A20" s="335"/>
      <c r="B20" s="323"/>
      <c r="C20" s="306"/>
      <c r="D20" s="307"/>
      <c r="E20" s="310"/>
      <c r="F20" s="312"/>
      <c r="G20" s="164"/>
      <c r="H20" s="53"/>
      <c r="I20" s="70"/>
      <c r="J20" s="65"/>
      <c r="K20" s="75"/>
      <c r="L20" s="46"/>
      <c r="M20" s="47"/>
      <c r="N20" s="59"/>
      <c r="O20" s="56"/>
      <c r="P20" s="63"/>
      <c r="Q20" s="48"/>
      <c r="R20" s="298"/>
      <c r="S20" s="296"/>
      <c r="T20" s="299"/>
      <c r="U20" s="108">
        <f>IF(OR(P20="",M20=Paramétrage!$C$10,M20=Paramétrage!$C$13,M20=Paramétrage!$C$17,M20=Paramétrage!$C$20,M20=Paramétrage!$C$24,M20=Paramétrage!$C$27,AND(M20&lt;&gt;Paramétrage!$C$9,Q20="Mut+ext")),0,ROUNDUP(O20/P20,0))</f>
        <v>0</v>
      </c>
      <c r="V20" s="110">
        <f>IF(OR(M20="",Q20="Mut+ext"),0,IF(VLOOKUP(M20,Paramétrage!$C$6:$E$29,2,0)=0,0,IF(P20="","saisir capacité",N20*U20*VLOOKUP(M20,Paramétrage!$C$6:$E$29,2,0))))</f>
        <v>0</v>
      </c>
      <c r="W20" s="49"/>
      <c r="X20" s="107">
        <f t="shared" si="2"/>
        <v>0</v>
      </c>
      <c r="Y20" s="109">
        <f>IF(OR(M20="",Q20="Mut+ext"),0,IF(ISERROR(W20+V20*VLOOKUP(M20,Paramétrage!$C$6:$E$29,3,0))=TRUE,X20,W20+V20*VLOOKUP(M20,Paramétrage!$C$6:$E$29,3,0)))</f>
        <v>0</v>
      </c>
      <c r="Z20" s="295"/>
      <c r="AA20" s="296"/>
      <c r="AB20" s="297"/>
      <c r="AC20" s="167"/>
      <c r="AD20" s="50"/>
      <c r="AE20" s="77">
        <f t="shared" si="3"/>
        <v>0</v>
      </c>
      <c r="AF20" s="22">
        <f t="shared" si="4"/>
        <v>0</v>
      </c>
    </row>
    <row r="21" spans="1:32" hidden="1" x14ac:dyDescent="0.25">
      <c r="A21" s="335"/>
      <c r="B21" s="323"/>
      <c r="C21" s="306"/>
      <c r="D21" s="307"/>
      <c r="E21" s="310"/>
      <c r="F21" s="312"/>
      <c r="G21" s="164"/>
      <c r="H21" s="53"/>
      <c r="I21" s="70"/>
      <c r="J21" s="65"/>
      <c r="K21" s="75"/>
      <c r="L21" s="46"/>
      <c r="M21" s="47"/>
      <c r="N21" s="58"/>
      <c r="O21" s="57"/>
      <c r="P21" s="63"/>
      <c r="Q21" s="48"/>
      <c r="R21" s="298"/>
      <c r="S21" s="296"/>
      <c r="T21" s="299"/>
      <c r="U21" s="108">
        <f>IF(OR(P21="",M21=Paramétrage!$C$10,M21=Paramétrage!$C$13,M21=Paramétrage!$C$17,M21=Paramétrage!$C$20,M21=Paramétrage!$C$24,M21=Paramétrage!$C$27,AND(M21&lt;&gt;Paramétrage!$C$9,Q21="Mut+ext")),0,ROUNDUP(O21/P21,0))</f>
        <v>0</v>
      </c>
      <c r="V21" s="110">
        <f>IF(OR(M21="",Q21="Mut+ext"),0,IF(VLOOKUP(M21,Paramétrage!$C$6:$E$29,2,0)=0,0,IF(P21="","saisir capacité",N21*U21*VLOOKUP(M21,Paramétrage!$C$6:$E$29,2,0))))</f>
        <v>0</v>
      </c>
      <c r="W21" s="49"/>
      <c r="X21" s="107">
        <f t="shared" si="2"/>
        <v>0</v>
      </c>
      <c r="Y21" s="109">
        <f>IF(OR(M21="",Q21="Mut+ext"),0,IF(ISERROR(W21+V21*VLOOKUP(M21,Paramétrage!$C$6:$E$29,3,0))=TRUE,X21,W21+V21*VLOOKUP(M21,Paramétrage!$C$6:$E$29,3,0)))</f>
        <v>0</v>
      </c>
      <c r="Z21" s="295"/>
      <c r="AA21" s="296"/>
      <c r="AB21" s="297"/>
      <c r="AC21" s="167"/>
      <c r="AD21" s="50"/>
      <c r="AE21" s="77">
        <f t="shared" si="3"/>
        <v>0</v>
      </c>
      <c r="AF21" s="22">
        <f t="shared" si="4"/>
        <v>0</v>
      </c>
    </row>
    <row r="22" spans="1:32" hidden="1" x14ac:dyDescent="0.25">
      <c r="A22" s="335"/>
      <c r="B22" s="323"/>
      <c r="C22" s="306"/>
      <c r="D22" s="307"/>
      <c r="E22" s="310"/>
      <c r="F22" s="312"/>
      <c r="G22" s="164"/>
      <c r="H22" s="69"/>
      <c r="I22" s="168"/>
      <c r="J22" s="65"/>
      <c r="K22" s="64"/>
      <c r="L22" s="46"/>
      <c r="M22" s="47"/>
      <c r="N22" s="58"/>
      <c r="O22" s="56"/>
      <c r="P22" s="63"/>
      <c r="Q22" s="48"/>
      <c r="R22" s="298"/>
      <c r="S22" s="296"/>
      <c r="T22" s="299"/>
      <c r="U22" s="108">
        <f>IF(OR(P22="",M22=Paramétrage!$C$10,M22=Paramétrage!$C$13,M22=Paramétrage!$C$17,M22=Paramétrage!$C$20,M22=Paramétrage!$C$24,M22=Paramétrage!$C$27,AND(M22&lt;&gt;Paramétrage!$C$9,Q22="Mut+ext")),0,ROUNDUP(O22/P22,0))</f>
        <v>0</v>
      </c>
      <c r="V22" s="110">
        <f>IF(OR(M22="",Q22="Mut+ext"),0,IF(VLOOKUP(M22,Paramétrage!$C$6:$E$29,2,0)=0,0,IF(P22="","saisir capacité",N22*U22*VLOOKUP(M22,Paramétrage!$C$6:$E$29,2,0))))</f>
        <v>0</v>
      </c>
      <c r="W22" s="49"/>
      <c r="X22" s="107">
        <f t="shared" si="2"/>
        <v>0</v>
      </c>
      <c r="Y22" s="109">
        <f>IF(OR(M22="",Q22="Mut+ext"),0,IF(ISERROR(W22+V22*VLOOKUP(M22,Paramétrage!$C$6:$E$29,3,0))=TRUE,X22,W22+V22*VLOOKUP(M22,Paramétrage!$C$6:$E$29,3,0)))</f>
        <v>0</v>
      </c>
      <c r="Z22" s="295"/>
      <c r="AA22" s="296"/>
      <c r="AB22" s="297"/>
      <c r="AC22" s="167"/>
      <c r="AD22" s="50"/>
      <c r="AE22" s="77">
        <f t="shared" si="3"/>
        <v>0</v>
      </c>
      <c r="AF22" s="22">
        <f t="shared" si="4"/>
        <v>0</v>
      </c>
    </row>
    <row r="23" spans="1:32" x14ac:dyDescent="0.25">
      <c r="A23" s="335"/>
      <c r="B23" s="323"/>
      <c r="C23" s="308"/>
      <c r="D23" s="309"/>
      <c r="E23" s="311"/>
      <c r="F23" s="313"/>
      <c r="G23" s="164"/>
      <c r="H23" s="69"/>
      <c r="I23" s="168"/>
      <c r="J23" s="65"/>
      <c r="K23" s="64"/>
      <c r="L23" s="46"/>
      <c r="M23" s="47"/>
      <c r="N23" s="58"/>
      <c r="O23" s="55"/>
      <c r="P23" s="63"/>
      <c r="Q23" s="48"/>
      <c r="R23" s="298"/>
      <c r="S23" s="296"/>
      <c r="T23" s="299"/>
      <c r="U23" s="108">
        <f>IF(OR(P23="",M23=Paramétrage!$C$10,M23=Paramétrage!$C$13,M23=Paramétrage!$C$17,M23=Paramétrage!$C$20,M23=Paramétrage!$C$24,M23=Paramétrage!$C$27,AND(M23&lt;&gt;Paramétrage!$C$9,Q23="Mut+ext")),0,ROUNDUP(O23/P23,0))</f>
        <v>0</v>
      </c>
      <c r="V23" s="110">
        <f>IF(OR(M23="",Q23="Mut+ext"),0,IF(VLOOKUP(M23,Paramétrage!$C$6:$E$29,2,0)=0,0,IF(P23="","saisir capacité",N23*U23*VLOOKUP(M23,Paramétrage!$C$6:$E$29,2,0))))</f>
        <v>0</v>
      </c>
      <c r="W23" s="49"/>
      <c r="X23" s="107">
        <f t="shared" si="2"/>
        <v>0</v>
      </c>
      <c r="Y23" s="109">
        <f>IF(OR(M23="",Q23="Mut+ext"),0,IF(ISERROR(W23+V23*VLOOKUP(M23,Paramétrage!$C$6:$E$29,3,0))=TRUE,X23,W23+V23*VLOOKUP(M23,Paramétrage!$C$6:$E$29,3,0)))</f>
        <v>0</v>
      </c>
      <c r="Z23" s="295"/>
      <c r="AA23" s="296"/>
      <c r="AB23" s="297"/>
      <c r="AC23" s="167"/>
      <c r="AD23" s="50"/>
      <c r="AE23" s="77">
        <f t="shared" si="3"/>
        <v>0</v>
      </c>
      <c r="AF23" s="22">
        <f t="shared" si="4"/>
        <v>0</v>
      </c>
    </row>
    <row r="24" spans="1:32" x14ac:dyDescent="0.25">
      <c r="A24" s="335"/>
      <c r="B24" s="323"/>
      <c r="C24" s="175"/>
      <c r="D24" s="176"/>
      <c r="E24" s="79"/>
      <c r="F24" s="79"/>
      <c r="G24" s="79"/>
      <c r="H24" s="171"/>
      <c r="I24" s="169"/>
      <c r="J24" s="130"/>
      <c r="K24" s="80"/>
      <c r="L24" s="81"/>
      <c r="M24" s="88"/>
      <c r="N24" s="82">
        <f>AE24</f>
        <v>102</v>
      </c>
      <c r="O24" s="83"/>
      <c r="P24" s="83"/>
      <c r="Q24" s="86"/>
      <c r="R24" s="84"/>
      <c r="S24" s="84"/>
      <c r="T24" s="85"/>
      <c r="U24" s="131"/>
      <c r="V24" s="87">
        <f>SUM(V12:V23)</f>
        <v>102</v>
      </c>
      <c r="W24" s="88">
        <f>SUM(W12:W23)</f>
        <v>0</v>
      </c>
      <c r="X24" s="89">
        <f>SUM(X12:X23)</f>
        <v>102</v>
      </c>
      <c r="Y24" s="90">
        <f>SUM(Y12:Y23)</f>
        <v>112</v>
      </c>
      <c r="Z24" s="132"/>
      <c r="AA24" s="133"/>
      <c r="AB24" s="134"/>
      <c r="AC24" s="135"/>
      <c r="AD24" s="136"/>
      <c r="AE24" s="137">
        <f>SUM(AE12:AE23)</f>
        <v>102</v>
      </c>
      <c r="AF24" s="138">
        <f>SUM(AF12:AF23)</f>
        <v>2040</v>
      </c>
    </row>
    <row r="25" spans="1:32" ht="15.45" hidden="1" customHeight="1" x14ac:dyDescent="0.25">
      <c r="A25" s="335"/>
      <c r="B25" s="323" t="s">
        <v>121</v>
      </c>
      <c r="C25" s="324"/>
      <c r="D25" s="325"/>
      <c r="E25" s="312"/>
      <c r="F25" s="312" t="s">
        <v>254</v>
      </c>
      <c r="G25" s="164" t="s">
        <v>182</v>
      </c>
      <c r="H25" s="53"/>
      <c r="I25" s="70"/>
      <c r="J25" s="65"/>
      <c r="K25" s="75"/>
      <c r="L25" s="46"/>
      <c r="M25" s="47"/>
      <c r="N25" s="59"/>
      <c r="O25" s="56"/>
      <c r="P25" s="63"/>
      <c r="Q25" s="52"/>
      <c r="R25" s="298"/>
      <c r="S25" s="296"/>
      <c r="T25" s="299"/>
      <c r="U25" s="108">
        <f>IF(OR(P25="",M25=Paramétrage!$C$10,M25=Paramétrage!$C$13,M25=Paramétrage!$C$17,M25=Paramétrage!$C$20,M25=Paramétrage!$C$24,M25=Paramétrage!$C$27,AND(M25&lt;&gt;Paramétrage!$C$9,Q25="Mut+ext")),0,ROUNDUP(O25/P25,0))</f>
        <v>0</v>
      </c>
      <c r="V25" s="110">
        <f>IF(OR(M25="",Q25="Mut+ext"),0,IF(VLOOKUP(M25,Paramétrage!$C$6:$E$29,2,0)=0,0,IF(P25="","saisir capacité",N25*U25*VLOOKUP(M25,Paramétrage!$C$6:$E$29,2,0))))</f>
        <v>0</v>
      </c>
      <c r="W25" s="49"/>
      <c r="X25" s="107">
        <f t="shared" ref="X25:X36" si="5">IF(OR(M25="",Q25="Mut+ext"),0,IF(ISERROR(V25+W25)=TRUE,V25,V25+W25))</f>
        <v>0</v>
      </c>
      <c r="Y25" s="109">
        <f>IF(OR(M25="",Q25="Mut+ext"),0,IF(ISERROR(W25+V25*VLOOKUP(M25,Paramétrage!$C$6:$E$29,3,0))=TRUE,X25,W25+V25*VLOOKUP(M25,Paramétrage!$C$6:$E$29,3,0)))</f>
        <v>0</v>
      </c>
      <c r="Z25" s="295"/>
      <c r="AA25" s="296"/>
      <c r="AB25" s="297"/>
      <c r="AC25" s="76"/>
      <c r="AD25" s="50"/>
      <c r="AE25" s="77">
        <f>IF(G25="",0,IF(K25="",0,IF(SUMIF($G$25:$G$36,G25,$O$25:$O$36)=0,0,IF(OR(L25="",K25="obligatoire"),AF25/SUMIF($G$25:$G$36,G25,$O$25:$O$36),AF25/(SUMIF($G$25:$G$36,G25,$O$25:$O$36)/L25)))))</f>
        <v>0</v>
      </c>
      <c r="AF25" s="21">
        <f t="shared" ref="AF25:AF36" si="6">N25*O25</f>
        <v>0</v>
      </c>
    </row>
    <row r="26" spans="1:32" hidden="1" x14ac:dyDescent="0.25">
      <c r="A26" s="335"/>
      <c r="B26" s="323"/>
      <c r="C26" s="326"/>
      <c r="D26" s="327"/>
      <c r="E26" s="312"/>
      <c r="F26" s="312"/>
      <c r="G26" s="164" t="s">
        <v>183</v>
      </c>
      <c r="H26" s="53"/>
      <c r="I26" s="70"/>
      <c r="J26" s="65"/>
      <c r="K26" s="75"/>
      <c r="L26" s="46"/>
      <c r="M26" s="47"/>
      <c r="N26" s="59"/>
      <c r="O26" s="56"/>
      <c r="P26" s="63"/>
      <c r="Q26" s="48"/>
      <c r="R26" s="298"/>
      <c r="S26" s="296"/>
      <c r="T26" s="299"/>
      <c r="U26" s="108">
        <f>IF(OR(P26="",M26=Paramétrage!$C$10,M26=Paramétrage!$C$13,M26=Paramétrage!$C$17,M26=Paramétrage!$C$20,M26=Paramétrage!$C$24,M26=Paramétrage!$C$27,AND(M26&lt;&gt;Paramétrage!$C$9,Q26="Mut+ext")),0,ROUNDUP(O26/P26,0))</f>
        <v>0</v>
      </c>
      <c r="V26" s="110">
        <f>IF(OR(M26="",Q26="Mut+ext"),0,IF(VLOOKUP(M26,Paramétrage!$C$6:$E$29,2,0)=0,0,IF(P26="","saisir capacité",N26*U26*VLOOKUP(M26,Paramétrage!$C$6:$E$29,2,0))))</f>
        <v>0</v>
      </c>
      <c r="W26" s="49"/>
      <c r="X26" s="107">
        <f t="shared" si="5"/>
        <v>0</v>
      </c>
      <c r="Y26" s="109">
        <f>IF(OR(M26="",Q26="Mut+ext"),0,IF(ISERROR(W26+V26*VLOOKUP(M26,Paramétrage!$C$6:$E$29,3,0))=TRUE,X26,W26+V26*VLOOKUP(M26,Paramétrage!$C$6:$E$29,3,0)))</f>
        <v>0</v>
      </c>
      <c r="Z26" s="295"/>
      <c r="AA26" s="296"/>
      <c r="AB26" s="297"/>
      <c r="AC26" s="167"/>
      <c r="AD26" s="50"/>
      <c r="AE26" s="77">
        <f t="shared" ref="AE26:AE36" si="7">IF(G26="",0,IF(K26="",0,IF(SUMIF($G$25:$G$36,G26,$O$25:$O$36)=0,0,IF(OR(L26="",K26="obligatoire"),AF26/SUMIF($G$25:$G$36,G26,$O$25:$O$36),AF26/(SUMIF($G$25:$G$36,G26,$O$25:$O$36)/L26)))))</f>
        <v>0</v>
      </c>
      <c r="AF26" s="22">
        <f t="shared" si="6"/>
        <v>0</v>
      </c>
    </row>
    <row r="27" spans="1:32" hidden="1" x14ac:dyDescent="0.25">
      <c r="A27" s="335"/>
      <c r="B27" s="323"/>
      <c r="C27" s="326"/>
      <c r="D27" s="327"/>
      <c r="E27" s="312"/>
      <c r="F27" s="312"/>
      <c r="G27" s="164" t="s">
        <v>255</v>
      </c>
      <c r="H27" s="53"/>
      <c r="I27" s="70"/>
      <c r="J27" s="65"/>
      <c r="K27" s="75"/>
      <c r="L27" s="46"/>
      <c r="M27" s="47"/>
      <c r="N27" s="59"/>
      <c r="O27" s="56"/>
      <c r="P27" s="63"/>
      <c r="Q27" s="48"/>
      <c r="R27" s="298"/>
      <c r="S27" s="296"/>
      <c r="T27" s="299"/>
      <c r="U27" s="108">
        <f>IF(OR(P27="",M27=Paramétrage!$C$10,M27=Paramétrage!$C$13,M27=Paramétrage!$C$17,M27=Paramétrage!$C$20,M27=Paramétrage!$C$24,M27=Paramétrage!$C$27,AND(M27&lt;&gt;Paramétrage!$C$9,Q27="Mut+ext")),0,ROUNDUP(O27/P27,0))</f>
        <v>0</v>
      </c>
      <c r="V27" s="110">
        <f>IF(OR(M27="",Q27="Mut+ext"),0,IF(VLOOKUP(M27,Paramétrage!$C$6:$E$29,2,0)=0,0,IF(P27="","saisir capacité",N27*U27*VLOOKUP(M27,Paramétrage!$C$6:$E$29,2,0))))</f>
        <v>0</v>
      </c>
      <c r="W27" s="49"/>
      <c r="X27" s="107">
        <f t="shared" si="5"/>
        <v>0</v>
      </c>
      <c r="Y27" s="109">
        <f>IF(OR(M27="",Q27="Mut+ext"),0,IF(ISERROR(W27+V27*VLOOKUP(M27,Paramétrage!$C$6:$E$29,3,0))=TRUE,X27,W27+V27*VLOOKUP(M27,Paramétrage!$C$6:$E$29,3,0)))</f>
        <v>0</v>
      </c>
      <c r="Z27" s="295"/>
      <c r="AA27" s="296"/>
      <c r="AB27" s="297"/>
      <c r="AC27" s="167"/>
      <c r="AD27" s="50"/>
      <c r="AE27" s="77">
        <f>IF(G27="",0,IF(K27="",0,IF(SUMIF($G$25:$G$36,G27,$O$25:$O$36)=0,0,IF(OR(L27="",K27="obligatoire"),AF27/SUMIF($G$25:$G$36,G27,$O$25:$O$36),AF27/(SUMIF($G$25:$G$36,G27,$O$25:$O$36)/L27)))))</f>
        <v>0</v>
      </c>
      <c r="AF27" s="22">
        <f t="shared" si="6"/>
        <v>0</v>
      </c>
    </row>
    <row r="28" spans="1:32" hidden="1" x14ac:dyDescent="0.25">
      <c r="A28" s="335"/>
      <c r="B28" s="323"/>
      <c r="C28" s="326"/>
      <c r="D28" s="327"/>
      <c r="E28" s="312"/>
      <c r="F28" s="312"/>
      <c r="G28" s="164"/>
      <c r="H28" s="53"/>
      <c r="I28" s="70"/>
      <c r="J28" s="65"/>
      <c r="K28" s="75"/>
      <c r="L28" s="46"/>
      <c r="M28" s="47"/>
      <c r="N28" s="59"/>
      <c r="O28" s="56"/>
      <c r="P28" s="63"/>
      <c r="Q28" s="48"/>
      <c r="R28" s="298"/>
      <c r="S28" s="296"/>
      <c r="T28" s="299"/>
      <c r="U28" s="108">
        <f>IF(OR(P28="",M28=Paramétrage!$C$10,M28=Paramétrage!$C$13,M28=Paramétrage!$C$17,M28=Paramétrage!$C$20,M28=Paramétrage!$C$24,M28=Paramétrage!$C$27,AND(M28&lt;&gt;Paramétrage!$C$9,Q28="Mut+ext")),0,ROUNDUP(O28/P28,0))</f>
        <v>0</v>
      </c>
      <c r="V28" s="110">
        <f>IF(OR(M28="",Q28="Mut+ext"),0,IF(VLOOKUP(M28,Paramétrage!$C$6:$E$29,2,0)=0,0,IF(P28="","saisir capacité",N28*U28*VLOOKUP(M28,Paramétrage!$C$6:$E$29,2,0))))</f>
        <v>0</v>
      </c>
      <c r="W28" s="49"/>
      <c r="X28" s="107">
        <f t="shared" si="5"/>
        <v>0</v>
      </c>
      <c r="Y28" s="109">
        <f>IF(OR(M28="",Q28="Mut+ext"),0,IF(ISERROR(W28+V28*VLOOKUP(M28,Paramétrage!$C$6:$E$29,3,0))=TRUE,X28,W28+V28*VLOOKUP(M28,Paramétrage!$C$6:$E$29,3,0)))</f>
        <v>0</v>
      </c>
      <c r="Z28" s="295"/>
      <c r="AA28" s="296"/>
      <c r="AB28" s="297"/>
      <c r="AC28" s="66"/>
      <c r="AD28" s="50"/>
      <c r="AE28" s="77">
        <f t="shared" si="7"/>
        <v>0</v>
      </c>
      <c r="AF28" s="22">
        <f t="shared" si="6"/>
        <v>0</v>
      </c>
    </row>
    <row r="29" spans="1:32" hidden="1" x14ac:dyDescent="0.25">
      <c r="A29" s="335"/>
      <c r="B29" s="323"/>
      <c r="C29" s="326"/>
      <c r="D29" s="327"/>
      <c r="E29" s="312"/>
      <c r="F29" s="312"/>
      <c r="G29" s="164"/>
      <c r="H29" s="53"/>
      <c r="I29" s="70"/>
      <c r="J29" s="65"/>
      <c r="K29" s="75"/>
      <c r="L29" s="46"/>
      <c r="M29" s="47"/>
      <c r="N29" s="59"/>
      <c r="O29" s="56"/>
      <c r="P29" s="63"/>
      <c r="Q29" s="48"/>
      <c r="R29" s="298"/>
      <c r="S29" s="296"/>
      <c r="T29" s="299"/>
      <c r="U29" s="108">
        <f>IF(OR(P29="",M29=Paramétrage!$C$10,M29=Paramétrage!$C$13,M29=Paramétrage!$C$17,M29=Paramétrage!$C$20,M29=Paramétrage!$C$24,M29=Paramétrage!$C$27,AND(M29&lt;&gt;Paramétrage!$C$9,Q29="Mut+ext")),0,ROUNDUP(O29/P29,0))</f>
        <v>0</v>
      </c>
      <c r="V29" s="110">
        <f>IF(OR(M29="",Q29="Mut+ext"),0,IF(VLOOKUP(M29,Paramétrage!$C$6:$E$29,2,0)=0,0,IF(P29="","saisir capacité",N29*U29*VLOOKUP(M29,Paramétrage!$C$6:$E$29,2,0))))</f>
        <v>0</v>
      </c>
      <c r="W29" s="49"/>
      <c r="X29" s="107">
        <f t="shared" si="5"/>
        <v>0</v>
      </c>
      <c r="Y29" s="109">
        <f>IF(OR(M29="",Q29="Mut+ext"),0,IF(ISERROR(W29+V29*VLOOKUP(M29,Paramétrage!$C$6:$E$29,3,0))=TRUE,X29,W29+V29*VLOOKUP(M29,Paramétrage!$C$6:$E$29,3,0)))</f>
        <v>0</v>
      </c>
      <c r="Z29" s="295"/>
      <c r="AA29" s="296"/>
      <c r="AB29" s="297"/>
      <c r="AC29" s="167"/>
      <c r="AD29" s="50"/>
      <c r="AE29" s="77">
        <f t="shared" si="7"/>
        <v>0</v>
      </c>
      <c r="AF29" s="22">
        <f t="shared" si="6"/>
        <v>0</v>
      </c>
    </row>
    <row r="30" spans="1:32" hidden="1" x14ac:dyDescent="0.25">
      <c r="A30" s="335"/>
      <c r="B30" s="323"/>
      <c r="C30" s="326"/>
      <c r="D30" s="327"/>
      <c r="E30" s="312"/>
      <c r="F30" s="312"/>
      <c r="G30" s="164"/>
      <c r="H30" s="53"/>
      <c r="I30" s="70"/>
      <c r="J30" s="65"/>
      <c r="K30" s="75"/>
      <c r="L30" s="46"/>
      <c r="M30" s="47"/>
      <c r="N30" s="58"/>
      <c r="O30" s="57"/>
      <c r="P30" s="63"/>
      <c r="Q30" s="48"/>
      <c r="R30" s="298"/>
      <c r="S30" s="296"/>
      <c r="T30" s="299"/>
      <c r="U30" s="108">
        <f>IF(OR(P30="",M30=Paramétrage!$C$10,M30=Paramétrage!$C$13,M30=Paramétrage!$C$17,M30=Paramétrage!$C$20,M30=Paramétrage!$C$24,M30=Paramétrage!$C$27,AND(M30&lt;&gt;Paramétrage!$C$9,Q30="Mut+ext")),0,ROUNDUP(O30/P30,0))</f>
        <v>0</v>
      </c>
      <c r="V30" s="110">
        <f>IF(OR(M30="",Q30="Mut+ext"),0,IF(VLOOKUP(M30,Paramétrage!$C$6:$E$29,2,0)=0,0,IF(P30="","saisir capacité",N30*U30*VLOOKUP(M30,Paramétrage!$C$6:$E$29,2,0))))</f>
        <v>0</v>
      </c>
      <c r="W30" s="49"/>
      <c r="X30" s="107">
        <f t="shared" si="5"/>
        <v>0</v>
      </c>
      <c r="Y30" s="109">
        <f>IF(OR(M30="",Q30="Mut+ext"),0,IF(ISERROR(W30+V30*VLOOKUP(M30,Paramétrage!$C$6:$E$29,3,0))=TRUE,X30,W30+V30*VLOOKUP(M30,Paramétrage!$C$6:$E$29,3,0)))</f>
        <v>0</v>
      </c>
      <c r="Z30" s="295"/>
      <c r="AA30" s="296"/>
      <c r="AB30" s="297"/>
      <c r="AC30" s="167"/>
      <c r="AD30" s="50"/>
      <c r="AE30" s="77">
        <f t="shared" si="7"/>
        <v>0</v>
      </c>
      <c r="AF30" s="22">
        <f t="shared" si="6"/>
        <v>0</v>
      </c>
    </row>
    <row r="31" spans="1:32" hidden="1" x14ac:dyDescent="0.25">
      <c r="A31" s="335"/>
      <c r="B31" s="323"/>
      <c r="C31" s="326"/>
      <c r="D31" s="327"/>
      <c r="E31" s="312"/>
      <c r="F31" s="312"/>
      <c r="G31" s="164"/>
      <c r="H31" s="69"/>
      <c r="I31" s="168"/>
      <c r="J31" s="65"/>
      <c r="K31" s="64"/>
      <c r="L31" s="46"/>
      <c r="M31" s="47"/>
      <c r="N31" s="58"/>
      <c r="O31" s="56"/>
      <c r="P31" s="63"/>
      <c r="Q31" s="48"/>
      <c r="R31" s="298"/>
      <c r="S31" s="296"/>
      <c r="T31" s="299"/>
      <c r="U31" s="108">
        <f>IF(OR(P31="",M31=Paramétrage!$C$10,M31=Paramétrage!$C$13,M31=Paramétrage!$C$17,M31=Paramétrage!$C$20,M31=Paramétrage!$C$24,M31=Paramétrage!$C$27,AND(M31&lt;&gt;Paramétrage!$C$9,Q31="Mut+ext")),0,ROUNDUP(O31/P31,0))</f>
        <v>0</v>
      </c>
      <c r="V31" s="110">
        <f>IF(OR(M31="",Q31="Mut+ext"),0,IF(VLOOKUP(M31,Paramétrage!$C$6:$E$29,2,0)=0,0,IF(P31="","saisir capacité",N31*U31*VLOOKUP(M31,Paramétrage!$C$6:$E$29,2,0))))</f>
        <v>0</v>
      </c>
      <c r="W31" s="49"/>
      <c r="X31" s="107">
        <f t="shared" si="5"/>
        <v>0</v>
      </c>
      <c r="Y31" s="109">
        <f>IF(OR(M31="",Q31="Mut+ext"),0,IF(ISERROR(W31+V31*VLOOKUP(M31,Paramétrage!$C$6:$E$29,3,0))=TRUE,X31,W31+V31*VLOOKUP(M31,Paramétrage!$C$6:$E$29,3,0)))</f>
        <v>0</v>
      </c>
      <c r="Z31" s="295"/>
      <c r="AA31" s="296"/>
      <c r="AB31" s="297"/>
      <c r="AC31" s="167"/>
      <c r="AD31" s="50"/>
      <c r="AE31" s="77">
        <f t="shared" si="7"/>
        <v>0</v>
      </c>
      <c r="AF31" s="22">
        <f t="shared" si="6"/>
        <v>0</v>
      </c>
    </row>
    <row r="32" spans="1:32" hidden="1" x14ac:dyDescent="0.25">
      <c r="A32" s="335"/>
      <c r="B32" s="323"/>
      <c r="C32" s="326"/>
      <c r="D32" s="327"/>
      <c r="E32" s="312"/>
      <c r="F32" s="312"/>
      <c r="G32" s="164"/>
      <c r="H32" s="53"/>
      <c r="I32" s="70"/>
      <c r="J32" s="65"/>
      <c r="K32" s="75"/>
      <c r="L32" s="46"/>
      <c r="M32" s="47"/>
      <c r="N32" s="59"/>
      <c r="O32" s="56"/>
      <c r="P32" s="63"/>
      <c r="Q32" s="48"/>
      <c r="R32" s="298"/>
      <c r="S32" s="296"/>
      <c r="T32" s="299"/>
      <c r="U32" s="108">
        <f>IF(OR(P32="",M32=Paramétrage!$C$10,M32=Paramétrage!$C$13,M32=Paramétrage!$C$17,M32=Paramétrage!$C$20,M32=Paramétrage!$C$24,M32=Paramétrage!$C$27,AND(M32&lt;&gt;Paramétrage!$C$9,Q32="Mut+ext")),0,ROUNDUP(O32/P32,0))</f>
        <v>0</v>
      </c>
      <c r="V32" s="110">
        <f>IF(OR(M32="",Q32="Mut+ext"),0,IF(VLOOKUP(M32,Paramétrage!$C$6:$E$29,2,0)=0,0,IF(P32="","saisir capacité",N32*U32*VLOOKUP(M32,Paramétrage!$C$6:$E$29,2,0))))</f>
        <v>0</v>
      </c>
      <c r="W32" s="49"/>
      <c r="X32" s="107">
        <f t="shared" si="5"/>
        <v>0</v>
      </c>
      <c r="Y32" s="109">
        <f>IF(OR(M32="",Q32="Mut+ext"),0,IF(ISERROR(W32+V32*VLOOKUP(M32,Paramétrage!$C$6:$E$29,3,0))=TRUE,X32,W32+V32*VLOOKUP(M32,Paramétrage!$C$6:$E$29,3,0)))</f>
        <v>0</v>
      </c>
      <c r="Z32" s="295"/>
      <c r="AA32" s="296"/>
      <c r="AB32" s="297"/>
      <c r="AC32" s="66"/>
      <c r="AD32" s="50"/>
      <c r="AE32" s="77">
        <f t="shared" si="7"/>
        <v>0</v>
      </c>
      <c r="AF32" s="22">
        <f t="shared" si="6"/>
        <v>0</v>
      </c>
    </row>
    <row r="33" spans="1:32" hidden="1" x14ac:dyDescent="0.25">
      <c r="A33" s="335"/>
      <c r="B33" s="323"/>
      <c r="C33" s="326"/>
      <c r="D33" s="327"/>
      <c r="E33" s="312"/>
      <c r="F33" s="312"/>
      <c r="G33" s="164"/>
      <c r="H33" s="53"/>
      <c r="I33" s="70"/>
      <c r="J33" s="65"/>
      <c r="K33" s="75"/>
      <c r="L33" s="46"/>
      <c r="M33" s="47"/>
      <c r="N33" s="59"/>
      <c r="O33" s="56"/>
      <c r="P33" s="63"/>
      <c r="Q33" s="48"/>
      <c r="R33" s="298"/>
      <c r="S33" s="296"/>
      <c r="T33" s="299"/>
      <c r="U33" s="108">
        <f>IF(OR(P33="",M33=Paramétrage!$C$10,M33=Paramétrage!$C$13,M33=Paramétrage!$C$17,M33=Paramétrage!$C$20,M33=Paramétrage!$C$24,M33=Paramétrage!$C$27,AND(M33&lt;&gt;Paramétrage!$C$9,Q33="Mut+ext")),0,ROUNDUP(O33/P33,0))</f>
        <v>0</v>
      </c>
      <c r="V33" s="110">
        <f>IF(OR(M33="",Q33="Mut+ext"),0,IF(VLOOKUP(M33,Paramétrage!$C$6:$E$29,2,0)=0,0,IF(P33="","saisir capacité",N33*U33*VLOOKUP(M33,Paramétrage!$C$6:$E$29,2,0))))</f>
        <v>0</v>
      </c>
      <c r="W33" s="49"/>
      <c r="X33" s="107">
        <f t="shared" si="5"/>
        <v>0</v>
      </c>
      <c r="Y33" s="109">
        <f>IF(OR(M33="",Q33="Mut+ext"),0,IF(ISERROR(W33+V33*VLOOKUP(M33,Paramétrage!$C$6:$E$29,3,0))=TRUE,X33,W33+V33*VLOOKUP(M33,Paramétrage!$C$6:$E$29,3,0)))</f>
        <v>0</v>
      </c>
      <c r="Z33" s="295"/>
      <c r="AA33" s="296"/>
      <c r="AB33" s="297"/>
      <c r="AC33" s="167"/>
      <c r="AD33" s="50"/>
      <c r="AE33" s="77">
        <f t="shared" si="7"/>
        <v>0</v>
      </c>
      <c r="AF33" s="22">
        <f t="shared" si="6"/>
        <v>0</v>
      </c>
    </row>
    <row r="34" spans="1:32" hidden="1" x14ac:dyDescent="0.25">
      <c r="A34" s="335"/>
      <c r="B34" s="323"/>
      <c r="C34" s="326"/>
      <c r="D34" s="327"/>
      <c r="E34" s="312"/>
      <c r="F34" s="312"/>
      <c r="G34" s="164"/>
      <c r="H34" s="53"/>
      <c r="I34" s="70"/>
      <c r="J34" s="65"/>
      <c r="K34" s="75"/>
      <c r="L34" s="46"/>
      <c r="M34" s="47"/>
      <c r="N34" s="58"/>
      <c r="O34" s="57"/>
      <c r="P34" s="63"/>
      <c r="Q34" s="48"/>
      <c r="R34" s="298"/>
      <c r="S34" s="296"/>
      <c r="T34" s="299"/>
      <c r="U34" s="108">
        <f>IF(OR(P34="",M34=Paramétrage!$C$10,M34=Paramétrage!$C$13,M34=Paramétrage!$C$17,M34=Paramétrage!$C$20,M34=Paramétrage!$C$24,M34=Paramétrage!$C$27,AND(M34&lt;&gt;Paramétrage!$C$9,Q34="Mut+ext")),0,ROUNDUP(O34/P34,0))</f>
        <v>0</v>
      </c>
      <c r="V34" s="110">
        <f>IF(OR(M34="",Q34="Mut+ext"),0,IF(VLOOKUP(M34,Paramétrage!$C$6:$E$29,2,0)=0,0,IF(P34="","saisir capacité",N34*U34*VLOOKUP(M34,Paramétrage!$C$6:$E$29,2,0))))</f>
        <v>0</v>
      </c>
      <c r="W34" s="49"/>
      <c r="X34" s="107">
        <f t="shared" si="5"/>
        <v>0</v>
      </c>
      <c r="Y34" s="109">
        <f>IF(OR(M34="",Q34="Mut+ext"),0,IF(ISERROR(W34+V34*VLOOKUP(M34,Paramétrage!$C$6:$E$29,3,0))=TRUE,X34,W34+V34*VLOOKUP(M34,Paramétrage!$C$6:$E$29,3,0)))</f>
        <v>0</v>
      </c>
      <c r="Z34" s="295"/>
      <c r="AA34" s="296"/>
      <c r="AB34" s="297"/>
      <c r="AC34" s="167"/>
      <c r="AD34" s="50"/>
      <c r="AE34" s="77">
        <f t="shared" si="7"/>
        <v>0</v>
      </c>
      <c r="AF34" s="22">
        <f t="shared" si="6"/>
        <v>0</v>
      </c>
    </row>
    <row r="35" spans="1:32" hidden="1" x14ac:dyDescent="0.25">
      <c r="A35" s="335"/>
      <c r="B35" s="323"/>
      <c r="C35" s="326"/>
      <c r="D35" s="327"/>
      <c r="E35" s="312"/>
      <c r="F35" s="312"/>
      <c r="G35" s="164"/>
      <c r="H35" s="69"/>
      <c r="I35" s="168"/>
      <c r="J35" s="65"/>
      <c r="K35" s="64"/>
      <c r="L35" s="46"/>
      <c r="M35" s="47"/>
      <c r="N35" s="58"/>
      <c r="O35" s="56"/>
      <c r="P35" s="63"/>
      <c r="Q35" s="48"/>
      <c r="R35" s="298"/>
      <c r="S35" s="296"/>
      <c r="T35" s="299"/>
      <c r="U35" s="108">
        <f>IF(OR(P35="",M35=Paramétrage!$C$10,M35=Paramétrage!$C$13,M35=Paramétrage!$C$17,M35=Paramétrage!$C$20,M35=Paramétrage!$C$24,M35=Paramétrage!$C$27,AND(M35&lt;&gt;Paramétrage!$C$9,Q35="Mut+ext")),0,ROUNDUP(O35/P35,0))</f>
        <v>0</v>
      </c>
      <c r="V35" s="110">
        <f>IF(OR(M35="",Q35="Mut+ext"),0,IF(VLOOKUP(M35,Paramétrage!$C$6:$E$29,2,0)=0,0,IF(P35="","saisir capacité",N35*U35*VLOOKUP(M35,Paramétrage!$C$6:$E$29,2,0))))</f>
        <v>0</v>
      </c>
      <c r="W35" s="49"/>
      <c r="X35" s="107">
        <f t="shared" si="5"/>
        <v>0</v>
      </c>
      <c r="Y35" s="109">
        <f>IF(OR(M35="",Q35="Mut+ext"),0,IF(ISERROR(W35+V35*VLOOKUP(M35,Paramétrage!$C$6:$E$29,3,0))=TRUE,X35,W35+V35*VLOOKUP(M35,Paramétrage!$C$6:$E$29,3,0)))</f>
        <v>0</v>
      </c>
      <c r="Z35" s="295"/>
      <c r="AA35" s="296"/>
      <c r="AB35" s="297"/>
      <c r="AC35" s="167"/>
      <c r="AD35" s="50"/>
      <c r="AE35" s="77">
        <f t="shared" si="7"/>
        <v>0</v>
      </c>
      <c r="AF35" s="22">
        <f t="shared" si="6"/>
        <v>0</v>
      </c>
    </row>
    <row r="36" spans="1:32" hidden="1" x14ac:dyDescent="0.25">
      <c r="A36" s="335"/>
      <c r="B36" s="323"/>
      <c r="C36" s="328"/>
      <c r="D36" s="329"/>
      <c r="E36" s="313"/>
      <c r="F36" s="313"/>
      <c r="G36" s="164"/>
      <c r="H36" s="69"/>
      <c r="I36" s="168"/>
      <c r="J36" s="65"/>
      <c r="K36" s="64"/>
      <c r="L36" s="46"/>
      <c r="M36" s="47"/>
      <c r="N36" s="58"/>
      <c r="O36" s="55"/>
      <c r="P36" s="63"/>
      <c r="Q36" s="48"/>
      <c r="R36" s="298"/>
      <c r="S36" s="296"/>
      <c r="T36" s="299"/>
      <c r="U36" s="108">
        <f>IF(OR(P36="",M36=Paramétrage!$C$10,M36=Paramétrage!$C$13,M36=Paramétrage!$C$17,M36=Paramétrage!$C$20,M36=Paramétrage!$C$24,M36=Paramétrage!$C$27,AND(M36&lt;&gt;Paramétrage!$C$9,Q36="Mut+ext")),0,ROUNDUP(O36/P36,0))</f>
        <v>0</v>
      </c>
      <c r="V36" s="110">
        <f>IF(OR(M36="",Q36="Mut+ext"),0,IF(VLOOKUP(M36,Paramétrage!$C$6:$E$29,2,0)=0,0,IF(P36="","saisir capacité",N36*U36*VLOOKUP(M36,Paramétrage!$C$6:$E$29,2,0))))</f>
        <v>0</v>
      </c>
      <c r="W36" s="49"/>
      <c r="X36" s="107">
        <f t="shared" si="5"/>
        <v>0</v>
      </c>
      <c r="Y36" s="109">
        <f>IF(OR(M36="",Q36="Mut+ext"),0,IF(ISERROR(W36+V36*VLOOKUP(M36,Paramétrage!$C$6:$E$29,3,0))=TRUE,X36,W36+V36*VLOOKUP(M36,Paramétrage!$C$6:$E$29,3,0)))</f>
        <v>0</v>
      </c>
      <c r="Z36" s="295"/>
      <c r="AA36" s="296"/>
      <c r="AB36" s="297"/>
      <c r="AC36" s="167"/>
      <c r="AD36" s="50"/>
      <c r="AE36" s="77">
        <f t="shared" si="7"/>
        <v>0</v>
      </c>
      <c r="AF36" s="22">
        <f t="shared" si="6"/>
        <v>0</v>
      </c>
    </row>
    <row r="37" spans="1:32" hidden="1" x14ac:dyDescent="0.25">
      <c r="A37" s="335"/>
      <c r="B37" s="323"/>
      <c r="C37" s="175"/>
      <c r="D37" s="176"/>
      <c r="E37" s="79"/>
      <c r="F37" s="79"/>
      <c r="G37" s="79"/>
      <c r="H37" s="171"/>
      <c r="I37" s="169"/>
      <c r="J37" s="130"/>
      <c r="K37" s="80"/>
      <c r="L37" s="81"/>
      <c r="M37" s="88"/>
      <c r="N37" s="82">
        <f>AE37</f>
        <v>0</v>
      </c>
      <c r="O37" s="83"/>
      <c r="P37" s="83"/>
      <c r="Q37" s="86"/>
      <c r="R37" s="84"/>
      <c r="S37" s="84"/>
      <c r="T37" s="85"/>
      <c r="U37" s="131"/>
      <c r="V37" s="87">
        <f>SUM(V25:V36)</f>
        <v>0</v>
      </c>
      <c r="W37" s="88">
        <f>SUM(W25:W36)</f>
        <v>0</v>
      </c>
      <c r="X37" s="89">
        <f>SUM(X25:X36)</f>
        <v>0</v>
      </c>
      <c r="Y37" s="90">
        <f>SUM(Y25:Y36)</f>
        <v>0</v>
      </c>
      <c r="Z37" s="132"/>
      <c r="AA37" s="133"/>
      <c r="AB37" s="134"/>
      <c r="AC37" s="135"/>
      <c r="AD37" s="136"/>
      <c r="AE37" s="137">
        <f>SUM(AE25:AE36)</f>
        <v>0</v>
      </c>
      <c r="AF37" s="138">
        <f>SUM(AF25:AF36)</f>
        <v>0</v>
      </c>
    </row>
    <row r="38" spans="1:32" ht="15.45" hidden="1" customHeight="1" x14ac:dyDescent="0.25">
      <c r="A38" s="335"/>
      <c r="B38" s="323" t="s">
        <v>122</v>
      </c>
      <c r="C38" s="324"/>
      <c r="D38" s="325"/>
      <c r="E38" s="312"/>
      <c r="F38" s="312" t="s">
        <v>254</v>
      </c>
      <c r="G38" s="164" t="s">
        <v>184</v>
      </c>
      <c r="H38" s="53"/>
      <c r="I38" s="70"/>
      <c r="J38" s="65"/>
      <c r="K38" s="75"/>
      <c r="L38" s="46"/>
      <c r="M38" s="47"/>
      <c r="N38" s="59"/>
      <c r="O38" s="56"/>
      <c r="P38" s="63"/>
      <c r="Q38" s="52"/>
      <c r="R38" s="298"/>
      <c r="S38" s="296"/>
      <c r="T38" s="299"/>
      <c r="U38" s="108">
        <f>IF(OR(P38="",M38=Paramétrage!$C$10,M38=Paramétrage!$C$13,M38=Paramétrage!$C$17,M38=Paramétrage!$C$20,M38=Paramétrage!$C$24,M38=Paramétrage!$C$27,AND(M38&lt;&gt;Paramétrage!$C$9,Q38="Mut+ext")),0,ROUNDUP(O38/P38,0))</f>
        <v>0</v>
      </c>
      <c r="V38" s="110">
        <f>IF(OR(M38="",Q38="Mut+ext"),0,IF(VLOOKUP(M38,Paramétrage!$C$6:$E$29,2,0)=0,0,IF(P38="","saisir capacité",N38*U38*VLOOKUP(M38,Paramétrage!$C$6:$E$29,2,0))))</f>
        <v>0</v>
      </c>
      <c r="W38" s="49"/>
      <c r="X38" s="107">
        <f t="shared" ref="X38:X49" si="8">IF(OR(M38="",Q38="Mut+ext"),0,IF(ISERROR(V38+W38)=TRUE,V38,V38+W38))</f>
        <v>0</v>
      </c>
      <c r="Y38" s="109">
        <f>IF(OR(M38="",Q38="Mut+ext"),0,IF(ISERROR(W38+V38*VLOOKUP(M38,Paramétrage!$C$6:$E$29,3,0))=TRUE,X38,W38+V38*VLOOKUP(M38,Paramétrage!$C$6:$E$29,3,0)))</f>
        <v>0</v>
      </c>
      <c r="Z38" s="295"/>
      <c r="AA38" s="296"/>
      <c r="AB38" s="297"/>
      <c r="AC38" s="76"/>
      <c r="AD38" s="50"/>
      <c r="AE38" s="77">
        <f>IF(G38="",0,IF(K38="",0,IF(SUMIF($G$38:$G$49,G38,$O$38:$O$49)=0,0,IF(OR(L38="",K38="obligatoire"),AF38/SUMIF($G$38:$G$49,G38,$O$38:$O$49),AF38/(SUMIF($G$38:$G$49,G38,$O$38:$O$49)/L38)))))</f>
        <v>0</v>
      </c>
      <c r="AF38" s="21">
        <f>N38*O38</f>
        <v>0</v>
      </c>
    </row>
    <row r="39" spans="1:32" hidden="1" x14ac:dyDescent="0.25">
      <c r="A39" s="335"/>
      <c r="B39" s="323"/>
      <c r="C39" s="326"/>
      <c r="D39" s="327"/>
      <c r="E39" s="312"/>
      <c r="F39" s="312"/>
      <c r="G39" s="164" t="s">
        <v>185</v>
      </c>
      <c r="H39" s="53"/>
      <c r="I39" s="70"/>
      <c r="J39" s="65"/>
      <c r="K39" s="75"/>
      <c r="L39" s="46"/>
      <c r="M39" s="47"/>
      <c r="N39" s="59"/>
      <c r="O39" s="56"/>
      <c r="P39" s="63"/>
      <c r="Q39" s="48"/>
      <c r="R39" s="298"/>
      <c r="S39" s="296"/>
      <c r="T39" s="299"/>
      <c r="U39" s="108">
        <f>IF(OR(P39="",M39=Paramétrage!$C$10,M39=Paramétrage!$C$13,M39=Paramétrage!$C$17,M39=Paramétrage!$C$20,M39=Paramétrage!$C$24,M39=Paramétrage!$C$27,AND(M39&lt;&gt;Paramétrage!$C$9,Q39="Mut+ext")),0,ROUNDUP(O39/P39,0))</f>
        <v>0</v>
      </c>
      <c r="V39" s="110">
        <f>IF(OR(M39="",Q39="Mut+ext"),0,IF(VLOOKUP(M39,Paramétrage!$C$6:$E$29,2,0)=0,0,IF(P39="","saisir capacité",N39*U39*VLOOKUP(M39,Paramétrage!$C$6:$E$29,2,0))))</f>
        <v>0</v>
      </c>
      <c r="W39" s="49"/>
      <c r="X39" s="107">
        <f t="shared" si="8"/>
        <v>0</v>
      </c>
      <c r="Y39" s="109">
        <f>IF(OR(M39="",Q39="Mut+ext"),0,IF(ISERROR(W39+V39*VLOOKUP(M39,Paramétrage!$C$6:$E$29,3,0))=TRUE,X39,W39+V39*VLOOKUP(M39,Paramétrage!$C$6:$E$29,3,0)))</f>
        <v>0</v>
      </c>
      <c r="Z39" s="295"/>
      <c r="AA39" s="296"/>
      <c r="AB39" s="297"/>
      <c r="AC39" s="167"/>
      <c r="AD39" s="50"/>
      <c r="AE39" s="77">
        <f t="shared" ref="AE39:AE49" si="9">IF(G39="",0,IF(K39="",0,IF(SUMIF($G$38:$G$49,G39,$O$38:$O$49)=0,0,IF(OR(L39="",K39="obligatoire"),AF39/SUMIF($G$38:$G$49,G39,$O$38:$O$49),AF39/(SUMIF($G$38:$G$49,G39,$O$38:$O$49)/L39)))))</f>
        <v>0</v>
      </c>
      <c r="AF39" s="21">
        <f t="shared" ref="AF39:AF49" si="10">N39*O39</f>
        <v>0</v>
      </c>
    </row>
    <row r="40" spans="1:32" hidden="1" x14ac:dyDescent="0.25">
      <c r="A40" s="335"/>
      <c r="B40" s="323"/>
      <c r="C40" s="326"/>
      <c r="D40" s="327"/>
      <c r="E40" s="312"/>
      <c r="F40" s="312"/>
      <c r="G40" s="164" t="s">
        <v>186</v>
      </c>
      <c r="H40" s="53"/>
      <c r="I40" s="70"/>
      <c r="J40" s="65"/>
      <c r="K40" s="75"/>
      <c r="L40" s="46"/>
      <c r="M40" s="47"/>
      <c r="N40" s="59"/>
      <c r="O40" s="56"/>
      <c r="P40" s="63"/>
      <c r="Q40" s="48"/>
      <c r="R40" s="298"/>
      <c r="S40" s="296"/>
      <c r="T40" s="299"/>
      <c r="U40" s="108">
        <f>IF(OR(P40="",M40=Paramétrage!$C$10,M40=Paramétrage!$C$13,M40=Paramétrage!$C$17,M40=Paramétrage!$C$20,M40=Paramétrage!$C$24,M40=Paramétrage!$C$27,AND(M40&lt;&gt;Paramétrage!$C$9,Q40="Mut+ext")),0,ROUNDUP(O40/P40,0))</f>
        <v>0</v>
      </c>
      <c r="V40" s="110">
        <f>IF(OR(M40="",Q40="Mut+ext"),0,IF(VLOOKUP(M40,Paramétrage!$C$6:$E$29,2,0)=0,0,IF(P40="","saisir capacité",N40*U40*VLOOKUP(M40,Paramétrage!$C$6:$E$29,2,0))))</f>
        <v>0</v>
      </c>
      <c r="W40" s="49"/>
      <c r="X40" s="107">
        <f t="shared" si="8"/>
        <v>0</v>
      </c>
      <c r="Y40" s="109">
        <f>IF(OR(M40="",Q40="Mut+ext"),0,IF(ISERROR(W40+V40*VLOOKUP(M40,Paramétrage!$C$6:$E$29,3,0))=TRUE,X40,W40+V40*VLOOKUP(M40,Paramétrage!$C$6:$E$29,3,0)))</f>
        <v>0</v>
      </c>
      <c r="Z40" s="295"/>
      <c r="AA40" s="296"/>
      <c r="AB40" s="297"/>
      <c r="AC40" s="167"/>
      <c r="AD40" s="50"/>
      <c r="AE40" s="77">
        <f t="shared" si="9"/>
        <v>0</v>
      </c>
      <c r="AF40" s="21">
        <f t="shared" si="10"/>
        <v>0</v>
      </c>
    </row>
    <row r="41" spans="1:32" hidden="1" x14ac:dyDescent="0.25">
      <c r="A41" s="335"/>
      <c r="B41" s="323"/>
      <c r="C41" s="326"/>
      <c r="D41" s="327"/>
      <c r="E41" s="312"/>
      <c r="F41" s="312"/>
      <c r="G41" s="164" t="s">
        <v>187</v>
      </c>
      <c r="H41" s="53"/>
      <c r="I41" s="70"/>
      <c r="J41" s="65"/>
      <c r="K41" s="75"/>
      <c r="L41" s="46"/>
      <c r="M41" s="47"/>
      <c r="N41" s="59"/>
      <c r="O41" s="56"/>
      <c r="P41" s="63"/>
      <c r="Q41" s="48"/>
      <c r="R41" s="298"/>
      <c r="S41" s="296"/>
      <c r="T41" s="299"/>
      <c r="U41" s="108">
        <f>IF(OR(P41="",M41=Paramétrage!$C$10,M41=Paramétrage!$C$13,M41=Paramétrage!$C$17,M41=Paramétrage!$C$20,M41=Paramétrage!$C$24,M41=Paramétrage!$C$27,AND(M41&lt;&gt;Paramétrage!$C$9,Q41="Mut+ext")),0,ROUNDUP(O41/P41,0))</f>
        <v>0</v>
      </c>
      <c r="V41" s="110">
        <f>IF(OR(M41="",Q41="Mut+ext"),0,IF(VLOOKUP(M41,Paramétrage!$C$6:$E$29,2,0)=0,0,IF(P41="","saisir capacité",N41*U41*VLOOKUP(M41,Paramétrage!$C$6:$E$29,2,0))))</f>
        <v>0</v>
      </c>
      <c r="W41" s="49"/>
      <c r="X41" s="107">
        <f t="shared" si="8"/>
        <v>0</v>
      </c>
      <c r="Y41" s="109">
        <f>IF(OR(M41="",Q41="Mut+ext"),0,IF(ISERROR(W41+V41*VLOOKUP(M41,Paramétrage!$C$6:$E$29,3,0))=TRUE,X41,W41+V41*VLOOKUP(M41,Paramétrage!$C$6:$E$29,3,0)))</f>
        <v>0</v>
      </c>
      <c r="Z41" s="295"/>
      <c r="AA41" s="296"/>
      <c r="AB41" s="297"/>
      <c r="AC41" s="66"/>
      <c r="AD41" s="50"/>
      <c r="AE41" s="77">
        <f t="shared" si="9"/>
        <v>0</v>
      </c>
      <c r="AF41" s="21">
        <f t="shared" si="10"/>
        <v>0</v>
      </c>
    </row>
    <row r="42" spans="1:32" hidden="1" x14ac:dyDescent="0.25">
      <c r="A42" s="335"/>
      <c r="B42" s="323"/>
      <c r="C42" s="326"/>
      <c r="D42" s="327"/>
      <c r="E42" s="312"/>
      <c r="F42" s="312"/>
      <c r="G42" s="164"/>
      <c r="H42" s="53"/>
      <c r="I42" s="70"/>
      <c r="J42" s="65"/>
      <c r="K42" s="75"/>
      <c r="L42" s="46"/>
      <c r="M42" s="47"/>
      <c r="N42" s="59"/>
      <c r="O42" s="56"/>
      <c r="P42" s="63"/>
      <c r="Q42" s="48"/>
      <c r="R42" s="298"/>
      <c r="S42" s="296"/>
      <c r="T42" s="299"/>
      <c r="U42" s="108">
        <f>IF(OR(P42="",M42=Paramétrage!$C$10,M42=Paramétrage!$C$13,M42=Paramétrage!$C$17,M42=Paramétrage!$C$20,M42=Paramétrage!$C$24,M42=Paramétrage!$C$27,AND(M42&lt;&gt;Paramétrage!$C$9,Q42="Mut+ext")),0,ROUNDUP(O42/P42,0))</f>
        <v>0</v>
      </c>
      <c r="V42" s="110">
        <f>IF(OR(M42="",Q42="Mut+ext"),0,IF(VLOOKUP(M42,Paramétrage!$C$6:$E$29,2,0)=0,0,IF(P42="","saisir capacité",N42*U42*VLOOKUP(M42,Paramétrage!$C$6:$E$29,2,0))))</f>
        <v>0</v>
      </c>
      <c r="W42" s="49"/>
      <c r="X42" s="107">
        <f t="shared" si="8"/>
        <v>0</v>
      </c>
      <c r="Y42" s="109">
        <f>IF(OR(M42="",Q42="Mut+ext"),0,IF(ISERROR(W42+V42*VLOOKUP(M42,Paramétrage!$C$6:$E$29,3,0))=TRUE,X42,W42+V42*VLOOKUP(M42,Paramétrage!$C$6:$E$29,3,0)))</f>
        <v>0</v>
      </c>
      <c r="Z42" s="295"/>
      <c r="AA42" s="296"/>
      <c r="AB42" s="297"/>
      <c r="AC42" s="167"/>
      <c r="AD42" s="50"/>
      <c r="AE42" s="77">
        <f t="shared" si="9"/>
        <v>0</v>
      </c>
      <c r="AF42" s="21">
        <f t="shared" si="10"/>
        <v>0</v>
      </c>
    </row>
    <row r="43" spans="1:32" hidden="1" x14ac:dyDescent="0.25">
      <c r="A43" s="335"/>
      <c r="B43" s="323"/>
      <c r="C43" s="326"/>
      <c r="D43" s="327"/>
      <c r="E43" s="312"/>
      <c r="F43" s="312"/>
      <c r="G43" s="164"/>
      <c r="H43" s="69"/>
      <c r="I43" s="168"/>
      <c r="J43" s="65"/>
      <c r="K43" s="64"/>
      <c r="L43" s="46"/>
      <c r="M43" s="47"/>
      <c r="N43" s="58"/>
      <c r="O43" s="57"/>
      <c r="P43" s="63"/>
      <c r="Q43" s="48"/>
      <c r="R43" s="298"/>
      <c r="S43" s="296"/>
      <c r="T43" s="299"/>
      <c r="U43" s="108">
        <f>IF(OR(P43="",M43=Paramétrage!$C$10,M43=Paramétrage!$C$13,M43=Paramétrage!$C$17,M43=Paramétrage!$C$20,M43=Paramétrage!$C$24,M43=Paramétrage!$C$27,AND(M43&lt;&gt;Paramétrage!$C$9,Q43="Mut+ext")),0,ROUNDUP(O43/P43,0))</f>
        <v>0</v>
      </c>
      <c r="V43" s="110">
        <f>IF(OR(M43="",Q43="Mut+ext"),0,IF(VLOOKUP(M43,Paramétrage!$C$6:$E$29,2,0)=0,0,IF(P43="","saisir capacité",N43*U43*VLOOKUP(M43,Paramétrage!$C$6:$E$29,2,0))))</f>
        <v>0</v>
      </c>
      <c r="W43" s="49"/>
      <c r="X43" s="107">
        <f t="shared" si="8"/>
        <v>0</v>
      </c>
      <c r="Y43" s="109">
        <f>IF(OR(M43="",Q43="Mut+ext"),0,IF(ISERROR(W43+V43*VLOOKUP(M43,Paramétrage!$C$6:$E$29,3,0))=TRUE,X43,W43+V43*VLOOKUP(M43,Paramétrage!$C$6:$E$29,3,0)))</f>
        <v>0</v>
      </c>
      <c r="Z43" s="295"/>
      <c r="AA43" s="296"/>
      <c r="AB43" s="297"/>
      <c r="AC43" s="167"/>
      <c r="AD43" s="50"/>
      <c r="AE43" s="77">
        <f t="shared" si="9"/>
        <v>0</v>
      </c>
      <c r="AF43" s="21">
        <f t="shared" si="10"/>
        <v>0</v>
      </c>
    </row>
    <row r="44" spans="1:32" hidden="1" x14ac:dyDescent="0.25">
      <c r="A44" s="335"/>
      <c r="B44" s="323"/>
      <c r="C44" s="326"/>
      <c r="D44" s="327"/>
      <c r="E44" s="312"/>
      <c r="F44" s="312"/>
      <c r="G44" s="164"/>
      <c r="H44" s="69"/>
      <c r="I44" s="168"/>
      <c r="J44" s="65"/>
      <c r="K44" s="64"/>
      <c r="L44" s="46"/>
      <c r="M44" s="47"/>
      <c r="N44" s="58"/>
      <c r="O44" s="56"/>
      <c r="P44" s="63"/>
      <c r="Q44" s="48"/>
      <c r="R44" s="298"/>
      <c r="S44" s="296"/>
      <c r="T44" s="299"/>
      <c r="U44" s="108">
        <f>IF(OR(P44="",M44=Paramétrage!$C$10,M44=Paramétrage!$C$13,M44=Paramétrage!$C$17,M44=Paramétrage!$C$20,M44=Paramétrage!$C$24,M44=Paramétrage!$C$27,AND(M44&lt;&gt;Paramétrage!$C$9,Q44="Mut+ext")),0,ROUNDUP(O44/P44,0))</f>
        <v>0</v>
      </c>
      <c r="V44" s="110">
        <f>IF(OR(M44="",Q44="Mut+ext"),0,IF(VLOOKUP(M44,Paramétrage!$C$6:$E$29,2,0)=0,0,IF(P44="","saisir capacité",N44*U44*VLOOKUP(M44,Paramétrage!$C$6:$E$29,2,0))))</f>
        <v>0</v>
      </c>
      <c r="W44" s="49"/>
      <c r="X44" s="107">
        <f t="shared" si="8"/>
        <v>0</v>
      </c>
      <c r="Y44" s="109">
        <f>IF(OR(M44="",Q44="Mut+ext"),0,IF(ISERROR(W44+V44*VLOOKUP(M44,Paramétrage!$C$6:$E$29,3,0))=TRUE,X44,W44+V44*VLOOKUP(M44,Paramétrage!$C$6:$E$29,3,0)))</f>
        <v>0</v>
      </c>
      <c r="Z44" s="295"/>
      <c r="AA44" s="296"/>
      <c r="AB44" s="297"/>
      <c r="AC44" s="167"/>
      <c r="AD44" s="50"/>
      <c r="AE44" s="77">
        <f t="shared" si="9"/>
        <v>0</v>
      </c>
      <c r="AF44" s="21">
        <f t="shared" si="10"/>
        <v>0</v>
      </c>
    </row>
    <row r="45" spans="1:32" hidden="1" x14ac:dyDescent="0.25">
      <c r="A45" s="335"/>
      <c r="B45" s="323"/>
      <c r="C45" s="326"/>
      <c r="D45" s="327"/>
      <c r="E45" s="312"/>
      <c r="F45" s="312"/>
      <c r="G45" s="164"/>
      <c r="H45" s="69"/>
      <c r="I45" s="168"/>
      <c r="J45" s="65"/>
      <c r="K45" s="64"/>
      <c r="L45" s="46"/>
      <c r="M45" s="47"/>
      <c r="N45" s="58"/>
      <c r="O45" s="55"/>
      <c r="P45" s="63"/>
      <c r="Q45" s="48"/>
      <c r="R45" s="298"/>
      <c r="S45" s="296"/>
      <c r="T45" s="299"/>
      <c r="U45" s="108">
        <f>IF(OR(P45="",M45=Paramétrage!$C$10,M45=Paramétrage!$C$13,M45=Paramétrage!$C$17,M45=Paramétrage!$C$20,M45=Paramétrage!$C$24,M45=Paramétrage!$C$27,AND(M45&lt;&gt;Paramétrage!$C$9,Q45="Mut+ext")),0,ROUNDUP(O45/P45,0))</f>
        <v>0</v>
      </c>
      <c r="V45" s="110">
        <f>IF(OR(M45="",Q45="Mut+ext"),0,IF(VLOOKUP(M45,Paramétrage!$C$6:$E$29,2,0)=0,0,IF(P45="","saisir capacité",N45*U45*VLOOKUP(M45,Paramétrage!$C$6:$E$29,2,0))))</f>
        <v>0</v>
      </c>
      <c r="W45" s="49"/>
      <c r="X45" s="107">
        <f t="shared" si="8"/>
        <v>0</v>
      </c>
      <c r="Y45" s="109">
        <f>IF(OR(M45="",Q45="Mut+ext"),0,IF(ISERROR(W45+V45*VLOOKUP(M45,Paramétrage!$C$6:$E$29,3,0))=TRUE,X45,W45+V45*VLOOKUP(M45,Paramétrage!$C$6:$E$29,3,0)))</f>
        <v>0</v>
      </c>
      <c r="Z45" s="295"/>
      <c r="AA45" s="296"/>
      <c r="AB45" s="297"/>
      <c r="AC45" s="167"/>
      <c r="AD45" s="50"/>
      <c r="AE45" s="77">
        <f t="shared" si="9"/>
        <v>0</v>
      </c>
      <c r="AF45" s="21">
        <f t="shared" si="10"/>
        <v>0</v>
      </c>
    </row>
    <row r="46" spans="1:32" hidden="1" x14ac:dyDescent="0.25">
      <c r="A46" s="335"/>
      <c r="B46" s="323"/>
      <c r="C46" s="326"/>
      <c r="D46" s="327"/>
      <c r="E46" s="312"/>
      <c r="F46" s="312"/>
      <c r="G46" s="164"/>
      <c r="H46" s="53"/>
      <c r="I46" s="70"/>
      <c r="J46" s="65"/>
      <c r="K46" s="75"/>
      <c r="L46" s="46"/>
      <c r="M46" s="47"/>
      <c r="N46" s="59"/>
      <c r="O46" s="56"/>
      <c r="P46" s="63"/>
      <c r="Q46" s="48"/>
      <c r="R46" s="298"/>
      <c r="S46" s="296"/>
      <c r="T46" s="299"/>
      <c r="U46" s="108">
        <f>IF(OR(P46="",M46=Paramétrage!$C$10,M46=Paramétrage!$C$13,M46=Paramétrage!$C$17,M46=Paramétrage!$C$20,M46=Paramétrage!$C$24,M46=Paramétrage!$C$27,AND(M46&lt;&gt;Paramétrage!$C$9,Q46="Mut+ext")),0,ROUNDUP(O46/P46,0))</f>
        <v>0</v>
      </c>
      <c r="V46" s="110">
        <f>IF(OR(M46="",Q46="Mut+ext"),0,IF(VLOOKUP(M46,Paramétrage!$C$6:$E$29,2,0)=0,0,IF(P46="","saisir capacité",N46*U46*VLOOKUP(M46,Paramétrage!$C$6:$E$29,2,0))))</f>
        <v>0</v>
      </c>
      <c r="W46" s="49"/>
      <c r="X46" s="107">
        <f t="shared" si="8"/>
        <v>0</v>
      </c>
      <c r="Y46" s="109">
        <f>IF(OR(M46="",Q46="Mut+ext"),0,IF(ISERROR(W46+V46*VLOOKUP(M46,Paramétrage!$C$6:$E$29,3,0))=TRUE,X46,W46+V46*VLOOKUP(M46,Paramétrage!$C$6:$E$29,3,0)))</f>
        <v>0</v>
      </c>
      <c r="Z46" s="295"/>
      <c r="AA46" s="296"/>
      <c r="AB46" s="297"/>
      <c r="AC46" s="167"/>
      <c r="AD46" s="50"/>
      <c r="AE46" s="77">
        <f t="shared" si="9"/>
        <v>0</v>
      </c>
      <c r="AF46" s="21">
        <f t="shared" si="10"/>
        <v>0</v>
      </c>
    </row>
    <row r="47" spans="1:32" hidden="1" x14ac:dyDescent="0.25">
      <c r="A47" s="335"/>
      <c r="B47" s="323"/>
      <c r="C47" s="326"/>
      <c r="D47" s="327"/>
      <c r="E47" s="312"/>
      <c r="F47" s="312"/>
      <c r="G47" s="164"/>
      <c r="H47" s="69"/>
      <c r="I47" s="168"/>
      <c r="J47" s="65"/>
      <c r="K47" s="64"/>
      <c r="L47" s="46"/>
      <c r="M47" s="47"/>
      <c r="N47" s="58"/>
      <c r="O47" s="57"/>
      <c r="P47" s="63"/>
      <c r="Q47" s="48"/>
      <c r="R47" s="298"/>
      <c r="S47" s="296"/>
      <c r="T47" s="299"/>
      <c r="U47" s="108">
        <f>IF(OR(P47="",M47=Paramétrage!$C$10,M47=Paramétrage!$C$13,M47=Paramétrage!$C$17,M47=Paramétrage!$C$20,M47=Paramétrage!$C$24,M47=Paramétrage!$C$27,AND(M47&lt;&gt;Paramétrage!$C$9,Q47="Mut+ext")),0,ROUNDUP(O47/P47,0))</f>
        <v>0</v>
      </c>
      <c r="V47" s="110">
        <f>IF(OR(M47="",Q47="Mut+ext"),0,IF(VLOOKUP(M47,Paramétrage!$C$6:$E$29,2,0)=0,0,IF(P47="","saisir capacité",N47*U47*VLOOKUP(M47,Paramétrage!$C$6:$E$29,2,0))))</f>
        <v>0</v>
      </c>
      <c r="W47" s="49"/>
      <c r="X47" s="107">
        <f t="shared" si="8"/>
        <v>0</v>
      </c>
      <c r="Y47" s="109">
        <f>IF(OR(M47="",Q47="Mut+ext"),0,IF(ISERROR(W47+V47*VLOOKUP(M47,Paramétrage!$C$6:$E$29,3,0))=TRUE,X47,W47+V47*VLOOKUP(M47,Paramétrage!$C$6:$E$29,3,0)))</f>
        <v>0</v>
      </c>
      <c r="Z47" s="295"/>
      <c r="AA47" s="296"/>
      <c r="AB47" s="297"/>
      <c r="AC47" s="167"/>
      <c r="AD47" s="50"/>
      <c r="AE47" s="77">
        <f t="shared" si="9"/>
        <v>0</v>
      </c>
      <c r="AF47" s="21">
        <f t="shared" si="10"/>
        <v>0</v>
      </c>
    </row>
    <row r="48" spans="1:32" hidden="1" x14ac:dyDescent="0.25">
      <c r="A48" s="335"/>
      <c r="B48" s="323"/>
      <c r="C48" s="326"/>
      <c r="D48" s="327"/>
      <c r="E48" s="312"/>
      <c r="F48" s="312"/>
      <c r="G48" s="164"/>
      <c r="H48" s="69"/>
      <c r="I48" s="168"/>
      <c r="J48" s="65"/>
      <c r="K48" s="64"/>
      <c r="L48" s="46"/>
      <c r="M48" s="47"/>
      <c r="N48" s="58"/>
      <c r="O48" s="56"/>
      <c r="P48" s="63"/>
      <c r="Q48" s="48"/>
      <c r="R48" s="298"/>
      <c r="S48" s="296"/>
      <c r="T48" s="299"/>
      <c r="U48" s="108">
        <f>IF(OR(P48="",M48=Paramétrage!$C$10,M48=Paramétrage!$C$13,M48=Paramétrage!$C$17,M48=Paramétrage!$C$20,M48=Paramétrage!$C$24,M48=Paramétrage!$C$27,AND(M48&lt;&gt;Paramétrage!$C$9,Q48="Mut+ext")),0,ROUNDUP(O48/P48,0))</f>
        <v>0</v>
      </c>
      <c r="V48" s="110">
        <f>IF(OR(M48="",Q48="Mut+ext"),0,IF(VLOOKUP(M48,Paramétrage!$C$6:$E$29,2,0)=0,0,IF(P48="","saisir capacité",N48*U48*VLOOKUP(M48,Paramétrage!$C$6:$E$29,2,0))))</f>
        <v>0</v>
      </c>
      <c r="W48" s="49"/>
      <c r="X48" s="107">
        <f t="shared" si="8"/>
        <v>0</v>
      </c>
      <c r="Y48" s="109">
        <f>IF(OR(M48="",Q48="Mut+ext"),0,IF(ISERROR(W48+V48*VLOOKUP(M48,Paramétrage!$C$6:$E$29,3,0))=TRUE,X48,W48+V48*VLOOKUP(M48,Paramétrage!$C$6:$E$29,3,0)))</f>
        <v>0</v>
      </c>
      <c r="Z48" s="295"/>
      <c r="AA48" s="296"/>
      <c r="AB48" s="297"/>
      <c r="AC48" s="167"/>
      <c r="AD48" s="50"/>
      <c r="AE48" s="77">
        <f t="shared" si="9"/>
        <v>0</v>
      </c>
      <c r="AF48" s="21">
        <f t="shared" si="10"/>
        <v>0</v>
      </c>
    </row>
    <row r="49" spans="1:32" hidden="1" x14ac:dyDescent="0.25">
      <c r="A49" s="335"/>
      <c r="B49" s="323"/>
      <c r="C49" s="328"/>
      <c r="D49" s="329"/>
      <c r="E49" s="313"/>
      <c r="F49" s="313"/>
      <c r="G49" s="164"/>
      <c r="H49" s="69"/>
      <c r="I49" s="168"/>
      <c r="J49" s="65"/>
      <c r="K49" s="64"/>
      <c r="L49" s="46"/>
      <c r="M49" s="47"/>
      <c r="N49" s="58"/>
      <c r="O49" s="55"/>
      <c r="P49" s="63"/>
      <c r="Q49" s="48"/>
      <c r="R49" s="298"/>
      <c r="S49" s="296"/>
      <c r="T49" s="299"/>
      <c r="U49" s="108">
        <f>IF(OR(P49="",M49=Paramétrage!$C$10,M49=Paramétrage!$C$13,M49=Paramétrage!$C$17,M49=Paramétrage!$C$20,M49=Paramétrage!$C$24,M49=Paramétrage!$C$27,AND(M49&lt;&gt;Paramétrage!$C$9,Q49="Mut+ext")),0,ROUNDUP(O49/P49,0))</f>
        <v>0</v>
      </c>
      <c r="V49" s="110">
        <f>IF(OR(M49="",Q49="Mut+ext"),0,IF(VLOOKUP(M49,Paramétrage!$C$6:$E$29,2,0)=0,0,IF(P49="","saisir capacité",N49*U49*VLOOKUP(M49,Paramétrage!$C$6:$E$29,2,0))))</f>
        <v>0</v>
      </c>
      <c r="W49" s="49"/>
      <c r="X49" s="107">
        <f t="shared" si="8"/>
        <v>0</v>
      </c>
      <c r="Y49" s="109">
        <f>IF(OR(M49="",Q49="Mut+ext"),0,IF(ISERROR(W49+V49*VLOOKUP(M49,Paramétrage!$C$6:$E$29,3,0))=TRUE,X49,W49+V49*VLOOKUP(M49,Paramétrage!$C$6:$E$29,3,0)))</f>
        <v>0</v>
      </c>
      <c r="Z49" s="295"/>
      <c r="AA49" s="296"/>
      <c r="AB49" s="297"/>
      <c r="AC49" s="167"/>
      <c r="AD49" s="50"/>
      <c r="AE49" s="77">
        <f t="shared" si="9"/>
        <v>0</v>
      </c>
      <c r="AF49" s="21">
        <f t="shared" si="10"/>
        <v>0</v>
      </c>
    </row>
    <row r="50" spans="1:32" hidden="1" x14ac:dyDescent="0.25">
      <c r="A50" s="335"/>
      <c r="B50" s="323"/>
      <c r="C50" s="175"/>
      <c r="D50" s="176"/>
      <c r="E50" s="79"/>
      <c r="F50" s="79"/>
      <c r="G50" s="79"/>
      <c r="H50" s="171"/>
      <c r="I50" s="169"/>
      <c r="J50" s="130"/>
      <c r="K50" s="80"/>
      <c r="L50" s="81"/>
      <c r="M50" s="88"/>
      <c r="N50" s="82">
        <f>AE50</f>
        <v>0</v>
      </c>
      <c r="O50" s="83"/>
      <c r="P50" s="83"/>
      <c r="Q50" s="86"/>
      <c r="R50" s="84"/>
      <c r="S50" s="84"/>
      <c r="T50" s="85"/>
      <c r="U50" s="131"/>
      <c r="V50" s="87">
        <f>SUM(V38:V49)</f>
        <v>0</v>
      </c>
      <c r="W50" s="88">
        <f>SUM(W38:W49)</f>
        <v>0</v>
      </c>
      <c r="X50" s="89">
        <f>SUM(X38:X49)</f>
        <v>0</v>
      </c>
      <c r="Y50" s="90">
        <f>SUM(Y38:Y49)</f>
        <v>0</v>
      </c>
      <c r="Z50" s="132"/>
      <c r="AA50" s="133"/>
      <c r="AB50" s="134"/>
      <c r="AC50" s="135"/>
      <c r="AD50" s="136"/>
      <c r="AE50" s="137">
        <f>SUM(AE38:AE49)</f>
        <v>0</v>
      </c>
      <c r="AF50" s="138">
        <f>SUM(AF38:AF49)</f>
        <v>0</v>
      </c>
    </row>
    <row r="51" spans="1:32" ht="15.45" customHeight="1" x14ac:dyDescent="0.25">
      <c r="A51" s="335"/>
      <c r="B51" s="323" t="s">
        <v>123</v>
      </c>
      <c r="C51" s="304" t="s">
        <v>297</v>
      </c>
      <c r="D51" s="305"/>
      <c r="E51" s="310">
        <v>6</v>
      </c>
      <c r="F51" s="312" t="s">
        <v>254</v>
      </c>
      <c r="G51" s="164" t="s">
        <v>188</v>
      </c>
      <c r="H51" s="53" t="s">
        <v>158</v>
      </c>
      <c r="I51" s="70" t="s">
        <v>289</v>
      </c>
      <c r="J51" s="65" t="s">
        <v>74</v>
      </c>
      <c r="K51" s="75" t="s">
        <v>254</v>
      </c>
      <c r="L51" s="214"/>
      <c r="M51" s="229" t="s">
        <v>2</v>
      </c>
      <c r="N51" s="59">
        <v>16</v>
      </c>
      <c r="O51" s="216">
        <v>25</v>
      </c>
      <c r="P51" s="217">
        <v>25</v>
      </c>
      <c r="Q51" s="52" t="s">
        <v>305</v>
      </c>
      <c r="R51" s="298"/>
      <c r="S51" s="296"/>
      <c r="T51" s="299"/>
      <c r="U51" s="108">
        <f>IF(OR(P51="",M51=Paramétrage!$C$10,M51=Paramétrage!$C$13,M51=Paramétrage!$C$17,M51=Paramétrage!$C$20,M51=Paramétrage!$C$24,M51=Paramétrage!$C$27,AND(M51&lt;&gt;Paramétrage!$C$9,Q51="Mut+ext")),0,ROUNDUP(O51/P51,0))</f>
        <v>1</v>
      </c>
      <c r="V51" s="110">
        <f>IF(OR(M51="",Q51="Mut+ext"),0,IF(VLOOKUP(M51,Paramétrage!$C$6:$E$29,2,0)=0,0,IF(P51="","saisir capacité",N51*U51*VLOOKUP(M51,Paramétrage!$C$6:$E$29,2,0))))</f>
        <v>16</v>
      </c>
      <c r="W51" s="49"/>
      <c r="X51" s="107">
        <f t="shared" ref="X51:X62" si="11">IF(OR(M51="",Q51="Mut+ext"),0,IF(ISERROR(V51+W51)=TRUE,V51,V51+W51))</f>
        <v>16</v>
      </c>
      <c r="Y51" s="109">
        <f>IF(OR(M51="",Q51="Mut+ext"),0,IF(ISERROR(W51+V51*VLOOKUP(M51,Paramétrage!$C$6:$E$29,3,0))=TRUE,X51,W51+V51*VLOOKUP(M51,Paramétrage!$C$6:$E$29,3,0)))</f>
        <v>24</v>
      </c>
      <c r="Z51" s="295"/>
      <c r="AA51" s="296"/>
      <c r="AB51" s="297"/>
      <c r="AC51" s="76"/>
      <c r="AD51" s="50"/>
      <c r="AE51" s="77">
        <f>IF(G51="",0,IF(K51="",0,IF(SUMIF($G$51:$G$62,G51,$O$51:$O$62)=0,0,IF(OR(L51="",K51="obligatoire"),AF51/SUMIF($G$51:$G$62,G51,$O$51:$O$62),AF51/(SUMIF($G$51:$G$62,G51,$O$51:$O$62)/L51)))))</f>
        <v>16</v>
      </c>
      <c r="AF51" s="21">
        <f>N51*O51</f>
        <v>400</v>
      </c>
    </row>
    <row r="52" spans="1:32" x14ac:dyDescent="0.25">
      <c r="A52" s="335"/>
      <c r="B52" s="323"/>
      <c r="C52" s="306"/>
      <c r="D52" s="307"/>
      <c r="E52" s="310"/>
      <c r="F52" s="312"/>
      <c r="G52" s="164" t="s">
        <v>189</v>
      </c>
      <c r="H52" s="53" t="s">
        <v>158</v>
      </c>
      <c r="I52" s="70" t="s">
        <v>283</v>
      </c>
      <c r="J52" s="65" t="s">
        <v>74</v>
      </c>
      <c r="K52" s="75" t="s">
        <v>254</v>
      </c>
      <c r="L52" s="214"/>
      <c r="M52" s="229" t="s">
        <v>2</v>
      </c>
      <c r="N52" s="59">
        <v>15</v>
      </c>
      <c r="O52" s="216">
        <v>25</v>
      </c>
      <c r="P52" s="217">
        <v>25</v>
      </c>
      <c r="Q52" s="52" t="s">
        <v>305</v>
      </c>
      <c r="R52" s="298"/>
      <c r="S52" s="296"/>
      <c r="T52" s="299"/>
      <c r="U52" s="108">
        <f>IF(OR(P52="",M52=Paramétrage!$C$10,M52=Paramétrage!$C$13,M52=Paramétrage!$C$17,M52=Paramétrage!$C$20,M52=Paramétrage!$C$24,M52=Paramétrage!$C$27,AND(M52&lt;&gt;Paramétrage!$C$9,Q52="Mut+ext")),0,ROUNDUP(O52/P52,0))</f>
        <v>1</v>
      </c>
      <c r="V52" s="110">
        <f>IF(OR(M52="",Q52="Mut+ext"),0,IF(VLOOKUP(M52,Paramétrage!$C$6:$E$29,2,0)=0,0,IF(P52="","saisir capacité",N52*U52*VLOOKUP(M52,Paramétrage!$C$6:$E$29,2,0))))</f>
        <v>15</v>
      </c>
      <c r="W52" s="49"/>
      <c r="X52" s="107">
        <f t="shared" si="11"/>
        <v>15</v>
      </c>
      <c r="Y52" s="109">
        <f>IF(OR(M52="",Q52="Mut+ext"),0,IF(ISERROR(W52+V52*VLOOKUP(M52,Paramétrage!$C$6:$E$29,3,0))=TRUE,X52,W52+V52*VLOOKUP(M52,Paramétrage!$C$6:$E$29,3,0)))</f>
        <v>22.5</v>
      </c>
      <c r="Z52" s="295"/>
      <c r="AA52" s="296"/>
      <c r="AB52" s="297"/>
      <c r="AC52" s="167"/>
      <c r="AD52" s="50"/>
      <c r="AE52" s="77">
        <f t="shared" ref="AE52:AE62" si="12">IF(G52="",0,IF(K52="",0,IF(SUMIF($G$51:$G$62,G52,$O$51:$O$62)=0,0,IF(OR(L52="",K52="obligatoire"),AF52/SUMIF($G$51:$G$62,G52,$O$51:$O$62),AF52/(SUMIF($G$51:$G$62,G52,$O$51:$O$62)/L52)))))</f>
        <v>15</v>
      </c>
      <c r="AF52" s="21">
        <f t="shared" ref="AF52:AF62" si="13">N52*O52</f>
        <v>375</v>
      </c>
    </row>
    <row r="53" spans="1:32" x14ac:dyDescent="0.25">
      <c r="A53" s="335"/>
      <c r="B53" s="323"/>
      <c r="C53" s="306"/>
      <c r="D53" s="307"/>
      <c r="E53" s="310"/>
      <c r="F53" s="312"/>
      <c r="G53" s="164" t="s">
        <v>190</v>
      </c>
      <c r="H53" s="53" t="s">
        <v>158</v>
      </c>
      <c r="I53" s="70" t="s">
        <v>284</v>
      </c>
      <c r="J53" s="65" t="s">
        <v>74</v>
      </c>
      <c r="K53" s="75" t="s">
        <v>254</v>
      </c>
      <c r="L53" s="342"/>
      <c r="M53" s="215" t="s">
        <v>0</v>
      </c>
      <c r="N53" s="343">
        <v>21</v>
      </c>
      <c r="O53" s="216">
        <v>25</v>
      </c>
      <c r="P53" s="217">
        <v>25</v>
      </c>
      <c r="Q53" s="52" t="s">
        <v>305</v>
      </c>
      <c r="R53" s="298"/>
      <c r="S53" s="296"/>
      <c r="T53" s="299"/>
      <c r="U53" s="108">
        <f>IF(OR(P53="",M53=Paramétrage!$C$10,M53=Paramétrage!$C$13,M53=Paramétrage!$C$17,M53=Paramétrage!$C$20,M53=Paramétrage!$C$24,M53=Paramétrage!$C$27,AND(M53&lt;&gt;Paramétrage!$C$9,Q53="Mut+ext")),0,ROUNDUP(O53/P53,0))</f>
        <v>1</v>
      </c>
      <c r="V53" s="110">
        <f>IF(OR(M53="",Q53="Mut+ext"),0,IF(VLOOKUP(M53,Paramétrage!$C$6:$E$29,2,0)=0,0,IF(P53="","saisir capacité",N53*U53*VLOOKUP(M53,Paramétrage!$C$6:$E$29,2,0))))</f>
        <v>21</v>
      </c>
      <c r="W53" s="49"/>
      <c r="X53" s="107">
        <f t="shared" si="11"/>
        <v>21</v>
      </c>
      <c r="Y53" s="109">
        <f>IF(OR(M53="",Q53="Mut+ext"),0,IF(ISERROR(W53+V53*VLOOKUP(M53,Paramétrage!$C$6:$E$29,3,0))=TRUE,X53,W53+V53*VLOOKUP(M53,Paramétrage!$C$6:$E$29,3,0)))</f>
        <v>21</v>
      </c>
      <c r="Z53" s="295"/>
      <c r="AA53" s="296"/>
      <c r="AB53" s="297"/>
      <c r="AC53" s="167"/>
      <c r="AD53" s="50"/>
      <c r="AE53" s="77">
        <f t="shared" si="12"/>
        <v>21</v>
      </c>
      <c r="AF53" s="21">
        <f t="shared" si="13"/>
        <v>525</v>
      </c>
    </row>
    <row r="54" spans="1:32" hidden="1" x14ac:dyDescent="0.25">
      <c r="A54" s="335"/>
      <c r="B54" s="323"/>
      <c r="C54" s="306"/>
      <c r="D54" s="307"/>
      <c r="E54" s="310"/>
      <c r="F54" s="312"/>
      <c r="G54" s="164"/>
      <c r="H54" s="53"/>
      <c r="I54" s="70"/>
      <c r="J54" s="65"/>
      <c r="K54" s="75"/>
      <c r="L54" s="46"/>
      <c r="M54" s="47"/>
      <c r="N54" s="59"/>
      <c r="O54" s="56"/>
      <c r="P54" s="63"/>
      <c r="Q54" s="48"/>
      <c r="R54" s="298"/>
      <c r="S54" s="296"/>
      <c r="T54" s="299"/>
      <c r="U54" s="108">
        <f>IF(OR(P54="",M54=Paramétrage!$C$10,M54=Paramétrage!$C$13,M54=Paramétrage!$C$17,M54=Paramétrage!$C$20,M54=Paramétrage!$C$24,M54=Paramétrage!$C$27,AND(M54&lt;&gt;Paramétrage!$C$9,Q54="Mut+ext")),0,ROUNDUP(O54/P54,0))</f>
        <v>0</v>
      </c>
      <c r="V54" s="110">
        <f>IF(OR(M54="",Q54="Mut+ext"),0,IF(VLOOKUP(M54,Paramétrage!$C$6:$E$29,2,0)=0,0,IF(P54="","saisir capacité",N54*U54*VLOOKUP(M54,Paramétrage!$C$6:$E$29,2,0))))</f>
        <v>0</v>
      </c>
      <c r="W54" s="49"/>
      <c r="X54" s="107">
        <f t="shared" si="11"/>
        <v>0</v>
      </c>
      <c r="Y54" s="109">
        <f>IF(OR(M54="",Q54="Mut+ext"),0,IF(ISERROR(W54+V54*VLOOKUP(M54,Paramétrage!$C$6:$E$29,3,0))=TRUE,X54,W54+V54*VLOOKUP(M54,Paramétrage!$C$6:$E$29,3,0)))</f>
        <v>0</v>
      </c>
      <c r="Z54" s="295"/>
      <c r="AA54" s="296"/>
      <c r="AB54" s="297"/>
      <c r="AC54" s="66"/>
      <c r="AD54" s="50"/>
      <c r="AE54" s="77">
        <f t="shared" si="12"/>
        <v>0</v>
      </c>
      <c r="AF54" s="21">
        <f t="shared" si="13"/>
        <v>0</v>
      </c>
    </row>
    <row r="55" spans="1:32" hidden="1" x14ac:dyDescent="0.25">
      <c r="A55" s="335"/>
      <c r="B55" s="323"/>
      <c r="C55" s="306"/>
      <c r="D55" s="307"/>
      <c r="E55" s="310"/>
      <c r="F55" s="312"/>
      <c r="G55" s="164"/>
      <c r="H55" s="53"/>
      <c r="I55" s="70"/>
      <c r="J55" s="65"/>
      <c r="K55" s="75"/>
      <c r="L55" s="46"/>
      <c r="M55" s="47"/>
      <c r="N55" s="59"/>
      <c r="O55" s="56"/>
      <c r="P55" s="63"/>
      <c r="Q55" s="48"/>
      <c r="R55" s="298"/>
      <c r="S55" s="296"/>
      <c r="T55" s="299"/>
      <c r="U55" s="108">
        <f>IF(OR(P55="",M55=Paramétrage!$C$10,M55=Paramétrage!$C$13,M55=Paramétrage!$C$17,M55=Paramétrage!$C$20,M55=Paramétrage!$C$24,M55=Paramétrage!$C$27,AND(M55&lt;&gt;Paramétrage!$C$9,Q55="Mut+ext")),0,ROUNDUP(O55/P55,0))</f>
        <v>0</v>
      </c>
      <c r="V55" s="110">
        <f>IF(OR(M55="",Q55="Mut+ext"),0,IF(VLOOKUP(M55,Paramétrage!$C$6:$E$29,2,0)=0,0,IF(P55="","saisir capacité",N55*U55*VLOOKUP(M55,Paramétrage!$C$6:$E$29,2,0))))</f>
        <v>0</v>
      </c>
      <c r="W55" s="49"/>
      <c r="X55" s="107">
        <f t="shared" si="11"/>
        <v>0</v>
      </c>
      <c r="Y55" s="109">
        <f>IF(OR(M55="",Q55="Mut+ext"),0,IF(ISERROR(W55+V55*VLOOKUP(M55,Paramétrage!$C$6:$E$29,3,0))=TRUE,X55,W55+V55*VLOOKUP(M55,Paramétrage!$C$6:$E$29,3,0)))</f>
        <v>0</v>
      </c>
      <c r="Z55" s="295"/>
      <c r="AA55" s="296"/>
      <c r="AB55" s="297"/>
      <c r="AC55" s="167"/>
      <c r="AD55" s="50"/>
      <c r="AE55" s="77">
        <f t="shared" si="12"/>
        <v>0</v>
      </c>
      <c r="AF55" s="21">
        <f t="shared" si="13"/>
        <v>0</v>
      </c>
    </row>
    <row r="56" spans="1:32" hidden="1" x14ac:dyDescent="0.25">
      <c r="A56" s="335"/>
      <c r="B56" s="323"/>
      <c r="C56" s="306"/>
      <c r="D56" s="307"/>
      <c r="E56" s="310"/>
      <c r="F56" s="312"/>
      <c r="G56" s="164"/>
      <c r="H56" s="69"/>
      <c r="I56" s="168"/>
      <c r="J56" s="65"/>
      <c r="K56" s="64"/>
      <c r="L56" s="46"/>
      <c r="M56" s="47"/>
      <c r="N56" s="58"/>
      <c r="O56" s="57"/>
      <c r="P56" s="63"/>
      <c r="Q56" s="48"/>
      <c r="R56" s="298"/>
      <c r="S56" s="296"/>
      <c r="T56" s="299"/>
      <c r="U56" s="108">
        <f>IF(OR(P56="",M56=Paramétrage!$C$10,M56=Paramétrage!$C$13,M56=Paramétrage!$C$17,M56=Paramétrage!$C$20,M56=Paramétrage!$C$24,M56=Paramétrage!$C$27,AND(M56&lt;&gt;Paramétrage!$C$9,Q56="Mut+ext")),0,ROUNDUP(O56/P56,0))</f>
        <v>0</v>
      </c>
      <c r="V56" s="110">
        <f>IF(OR(M56="",Q56="Mut+ext"),0,IF(VLOOKUP(M56,Paramétrage!$C$6:$E$29,2,0)=0,0,IF(P56="","saisir capacité",N56*U56*VLOOKUP(M56,Paramétrage!$C$6:$E$29,2,0))))</f>
        <v>0</v>
      </c>
      <c r="W56" s="49"/>
      <c r="X56" s="107">
        <f t="shared" si="11"/>
        <v>0</v>
      </c>
      <c r="Y56" s="109">
        <f>IF(OR(M56="",Q56="Mut+ext"),0,IF(ISERROR(W56+V56*VLOOKUP(M56,Paramétrage!$C$6:$E$29,3,0))=TRUE,X56,W56+V56*VLOOKUP(M56,Paramétrage!$C$6:$E$29,3,0)))</f>
        <v>0</v>
      </c>
      <c r="Z56" s="295"/>
      <c r="AA56" s="296"/>
      <c r="AB56" s="297"/>
      <c r="AC56" s="167"/>
      <c r="AD56" s="50"/>
      <c r="AE56" s="77">
        <f t="shared" si="12"/>
        <v>0</v>
      </c>
      <c r="AF56" s="21">
        <f t="shared" si="13"/>
        <v>0</v>
      </c>
    </row>
    <row r="57" spans="1:32" hidden="1" x14ac:dyDescent="0.25">
      <c r="A57" s="335"/>
      <c r="B57" s="323"/>
      <c r="C57" s="306"/>
      <c r="D57" s="307"/>
      <c r="E57" s="310"/>
      <c r="F57" s="312"/>
      <c r="G57" s="164"/>
      <c r="H57" s="69"/>
      <c r="I57" s="168"/>
      <c r="J57" s="65"/>
      <c r="K57" s="64"/>
      <c r="L57" s="46"/>
      <c r="M57" s="47"/>
      <c r="N57" s="58"/>
      <c r="O57" s="56"/>
      <c r="P57" s="63"/>
      <c r="Q57" s="48"/>
      <c r="R57" s="298"/>
      <c r="S57" s="296"/>
      <c r="T57" s="299"/>
      <c r="U57" s="108">
        <f>IF(OR(P57="",M57=Paramétrage!$C$10,M57=Paramétrage!$C$13,M57=Paramétrage!$C$17,M57=Paramétrage!$C$20,M57=Paramétrage!$C$24,M57=Paramétrage!$C$27,AND(M57&lt;&gt;Paramétrage!$C$9,Q57="Mut+ext")),0,ROUNDUP(O57/P57,0))</f>
        <v>0</v>
      </c>
      <c r="V57" s="110">
        <f>IF(OR(M57="",Q57="Mut+ext"),0,IF(VLOOKUP(M57,Paramétrage!$C$6:$E$29,2,0)=0,0,IF(P57="","saisir capacité",N57*U57*VLOOKUP(M57,Paramétrage!$C$6:$E$29,2,0))))</f>
        <v>0</v>
      </c>
      <c r="W57" s="49"/>
      <c r="X57" s="107">
        <f t="shared" si="11"/>
        <v>0</v>
      </c>
      <c r="Y57" s="109">
        <f>IF(OR(M57="",Q57="Mut+ext"),0,IF(ISERROR(W57+V57*VLOOKUP(M57,Paramétrage!$C$6:$E$29,3,0))=TRUE,X57,W57+V57*VLOOKUP(M57,Paramétrage!$C$6:$E$29,3,0)))</f>
        <v>0</v>
      </c>
      <c r="Z57" s="295"/>
      <c r="AA57" s="296"/>
      <c r="AB57" s="297"/>
      <c r="AC57" s="167"/>
      <c r="AD57" s="50"/>
      <c r="AE57" s="77">
        <f t="shared" si="12"/>
        <v>0</v>
      </c>
      <c r="AF57" s="21">
        <f t="shared" si="13"/>
        <v>0</v>
      </c>
    </row>
    <row r="58" spans="1:32" hidden="1" x14ac:dyDescent="0.25">
      <c r="A58" s="335"/>
      <c r="B58" s="323"/>
      <c r="C58" s="306"/>
      <c r="D58" s="307"/>
      <c r="E58" s="310"/>
      <c r="F58" s="312"/>
      <c r="G58" s="164"/>
      <c r="H58" s="53"/>
      <c r="I58" s="70"/>
      <c r="J58" s="65"/>
      <c r="K58" s="75"/>
      <c r="L58" s="46"/>
      <c r="M58" s="47"/>
      <c r="N58" s="59"/>
      <c r="O58" s="56"/>
      <c r="P58" s="63"/>
      <c r="Q58" s="48"/>
      <c r="R58" s="298"/>
      <c r="S58" s="296"/>
      <c r="T58" s="299"/>
      <c r="U58" s="108">
        <f>IF(OR(P58="",M58=Paramétrage!$C$10,M58=Paramétrage!$C$13,M58=Paramétrage!$C$17,M58=Paramétrage!$C$20,M58=Paramétrage!$C$24,M58=Paramétrage!$C$27,AND(M58&lt;&gt;Paramétrage!$C$9,Q58="Mut+ext")),0,ROUNDUP(O58/P58,0))</f>
        <v>0</v>
      </c>
      <c r="V58" s="110">
        <f>IF(OR(M58="",Q58="Mut+ext"),0,IF(VLOOKUP(M58,Paramétrage!$C$6:$E$29,2,0)=0,0,IF(P58="","saisir capacité",N58*U58*VLOOKUP(M58,Paramétrage!$C$6:$E$29,2,0))))</f>
        <v>0</v>
      </c>
      <c r="W58" s="49"/>
      <c r="X58" s="107">
        <f t="shared" si="11"/>
        <v>0</v>
      </c>
      <c r="Y58" s="109">
        <f>IF(OR(M58="",Q58="Mut+ext"),0,IF(ISERROR(W58+V58*VLOOKUP(M58,Paramétrage!$C$6:$E$29,3,0))=TRUE,X58,W58+V58*VLOOKUP(M58,Paramétrage!$C$6:$E$29,3,0)))</f>
        <v>0</v>
      </c>
      <c r="Z58" s="295"/>
      <c r="AA58" s="296"/>
      <c r="AB58" s="297"/>
      <c r="AC58" s="66"/>
      <c r="AD58" s="50"/>
      <c r="AE58" s="77">
        <f t="shared" si="12"/>
        <v>0</v>
      </c>
      <c r="AF58" s="21">
        <f t="shared" si="13"/>
        <v>0</v>
      </c>
    </row>
    <row r="59" spans="1:32" hidden="1" x14ac:dyDescent="0.25">
      <c r="A59" s="335"/>
      <c r="B59" s="323"/>
      <c r="C59" s="306"/>
      <c r="D59" s="307"/>
      <c r="E59" s="310"/>
      <c r="F59" s="312"/>
      <c r="G59" s="164"/>
      <c r="H59" s="53"/>
      <c r="I59" s="70"/>
      <c r="J59" s="65"/>
      <c r="K59" s="75"/>
      <c r="L59" s="46"/>
      <c r="M59" s="47"/>
      <c r="N59" s="59"/>
      <c r="O59" s="56"/>
      <c r="P59" s="63"/>
      <c r="Q59" s="48"/>
      <c r="R59" s="298"/>
      <c r="S59" s="296"/>
      <c r="T59" s="299"/>
      <c r="U59" s="108">
        <f>IF(OR(P59="",M59=Paramétrage!$C$10,M59=Paramétrage!$C$13,M59=Paramétrage!$C$17,M59=Paramétrage!$C$20,M59=Paramétrage!$C$24,M59=Paramétrage!$C$27,AND(M59&lt;&gt;Paramétrage!$C$9,Q59="Mut+ext")),0,ROUNDUP(O59/P59,0))</f>
        <v>0</v>
      </c>
      <c r="V59" s="110">
        <f>IF(OR(M59="",Q59="Mut+ext"),0,IF(VLOOKUP(M59,Paramétrage!$C$6:$E$29,2,0)=0,0,IF(P59="","saisir capacité",N59*U59*VLOOKUP(M59,Paramétrage!$C$6:$E$29,2,0))))</f>
        <v>0</v>
      </c>
      <c r="W59" s="49"/>
      <c r="X59" s="107">
        <f t="shared" si="11"/>
        <v>0</v>
      </c>
      <c r="Y59" s="109">
        <f>IF(OR(M59="",Q59="Mut+ext"),0,IF(ISERROR(W59+V59*VLOOKUP(M59,Paramétrage!$C$6:$E$29,3,0))=TRUE,X59,W59+V59*VLOOKUP(M59,Paramétrage!$C$6:$E$29,3,0)))</f>
        <v>0</v>
      </c>
      <c r="Z59" s="295"/>
      <c r="AA59" s="296"/>
      <c r="AB59" s="297"/>
      <c r="AC59" s="167"/>
      <c r="AD59" s="50"/>
      <c r="AE59" s="77">
        <f t="shared" si="12"/>
        <v>0</v>
      </c>
      <c r="AF59" s="21">
        <f t="shared" si="13"/>
        <v>0</v>
      </c>
    </row>
    <row r="60" spans="1:32" hidden="1" x14ac:dyDescent="0.25">
      <c r="A60" s="335"/>
      <c r="B60" s="323"/>
      <c r="C60" s="306"/>
      <c r="D60" s="307"/>
      <c r="E60" s="310"/>
      <c r="F60" s="312"/>
      <c r="G60" s="164"/>
      <c r="H60" s="69"/>
      <c r="I60" s="168"/>
      <c r="J60" s="65"/>
      <c r="K60" s="64"/>
      <c r="L60" s="46"/>
      <c r="M60" s="47"/>
      <c r="N60" s="58"/>
      <c r="O60" s="57"/>
      <c r="P60" s="63"/>
      <c r="Q60" s="48"/>
      <c r="R60" s="298"/>
      <c r="S60" s="296"/>
      <c r="T60" s="299"/>
      <c r="U60" s="108">
        <f>IF(OR(P60="",M60=Paramétrage!$C$10,M60=Paramétrage!$C$13,M60=Paramétrage!$C$17,M60=Paramétrage!$C$20,M60=Paramétrage!$C$24,M60=Paramétrage!$C$27,AND(M60&lt;&gt;Paramétrage!$C$9,Q60="Mut+ext")),0,ROUNDUP(O60/P60,0))</f>
        <v>0</v>
      </c>
      <c r="V60" s="110">
        <f>IF(OR(M60="",Q60="Mut+ext"),0,IF(VLOOKUP(M60,Paramétrage!$C$6:$E$29,2,0)=0,0,IF(P60="","saisir capacité",N60*U60*VLOOKUP(M60,Paramétrage!$C$6:$E$29,2,0))))</f>
        <v>0</v>
      </c>
      <c r="W60" s="49"/>
      <c r="X60" s="107">
        <f t="shared" si="11"/>
        <v>0</v>
      </c>
      <c r="Y60" s="109">
        <f>IF(OR(M60="",Q60="Mut+ext"),0,IF(ISERROR(W60+V60*VLOOKUP(M60,Paramétrage!$C$6:$E$29,3,0))=TRUE,X60,W60+V60*VLOOKUP(M60,Paramétrage!$C$6:$E$29,3,0)))</f>
        <v>0</v>
      </c>
      <c r="Z60" s="295"/>
      <c r="AA60" s="296"/>
      <c r="AB60" s="297"/>
      <c r="AC60" s="167"/>
      <c r="AD60" s="50"/>
      <c r="AE60" s="77">
        <f t="shared" si="12"/>
        <v>0</v>
      </c>
      <c r="AF60" s="21">
        <f t="shared" si="13"/>
        <v>0</v>
      </c>
    </row>
    <row r="61" spans="1:32" hidden="1" x14ac:dyDescent="0.25">
      <c r="A61" s="335"/>
      <c r="B61" s="323"/>
      <c r="C61" s="306"/>
      <c r="D61" s="307"/>
      <c r="E61" s="310"/>
      <c r="F61" s="312"/>
      <c r="G61" s="164"/>
      <c r="H61" s="69"/>
      <c r="I61" s="168"/>
      <c r="J61" s="65"/>
      <c r="K61" s="64"/>
      <c r="L61" s="46"/>
      <c r="M61" s="47"/>
      <c r="N61" s="58"/>
      <c r="O61" s="56"/>
      <c r="P61" s="63"/>
      <c r="Q61" s="48"/>
      <c r="R61" s="298"/>
      <c r="S61" s="296"/>
      <c r="T61" s="299"/>
      <c r="U61" s="108">
        <f>IF(OR(P61="",M61=Paramétrage!$C$10,M61=Paramétrage!$C$13,M61=Paramétrage!$C$17,M61=Paramétrage!$C$20,M61=Paramétrage!$C$24,M61=Paramétrage!$C$27,AND(M61&lt;&gt;Paramétrage!$C$9,Q61="Mut+ext")),0,ROUNDUP(O61/P61,0))</f>
        <v>0</v>
      </c>
      <c r="V61" s="110">
        <f>IF(OR(M61="",Q61="Mut+ext"),0,IF(VLOOKUP(M61,Paramétrage!$C$6:$E$29,2,0)=0,0,IF(P61="","saisir capacité",N61*U61*VLOOKUP(M61,Paramétrage!$C$6:$E$29,2,0))))</f>
        <v>0</v>
      </c>
      <c r="W61" s="49"/>
      <c r="X61" s="107">
        <f t="shared" si="11"/>
        <v>0</v>
      </c>
      <c r="Y61" s="109">
        <f>IF(OR(M61="",Q61="Mut+ext"),0,IF(ISERROR(W61+V61*VLOOKUP(M61,Paramétrage!$C$6:$E$29,3,0))=TRUE,X61,W61+V61*VLOOKUP(M61,Paramétrage!$C$6:$E$29,3,0)))</f>
        <v>0</v>
      </c>
      <c r="Z61" s="295"/>
      <c r="AA61" s="296"/>
      <c r="AB61" s="297"/>
      <c r="AC61" s="167"/>
      <c r="AD61" s="50"/>
      <c r="AE61" s="77">
        <f t="shared" si="12"/>
        <v>0</v>
      </c>
      <c r="AF61" s="21">
        <f t="shared" si="13"/>
        <v>0</v>
      </c>
    </row>
    <row r="62" spans="1:32" x14ac:dyDescent="0.25">
      <c r="A62" s="335"/>
      <c r="B62" s="323"/>
      <c r="C62" s="308"/>
      <c r="D62" s="309"/>
      <c r="E62" s="311"/>
      <c r="F62" s="313"/>
      <c r="G62" s="164"/>
      <c r="H62" s="69"/>
      <c r="I62" s="168"/>
      <c r="J62" s="65"/>
      <c r="K62" s="64"/>
      <c r="L62" s="46"/>
      <c r="M62" s="47"/>
      <c r="N62" s="58"/>
      <c r="O62" s="55"/>
      <c r="P62" s="63"/>
      <c r="Q62" s="48"/>
      <c r="R62" s="298"/>
      <c r="S62" s="296"/>
      <c r="T62" s="299"/>
      <c r="U62" s="108">
        <f>IF(OR(P62="",M62=Paramétrage!$C$10,M62=Paramétrage!$C$13,M62=Paramétrage!$C$17,M62=Paramétrage!$C$20,M62=Paramétrage!$C$24,M62=Paramétrage!$C$27,AND(M62&lt;&gt;Paramétrage!$C$9,Q62="Mut+ext")),0,ROUNDUP(O62/P62,0))</f>
        <v>0</v>
      </c>
      <c r="V62" s="110">
        <f>IF(OR(M62="",Q62="Mut+ext"),0,IF(VLOOKUP(M62,Paramétrage!$C$6:$E$29,2,0)=0,0,IF(P62="","saisir capacité",N62*U62*VLOOKUP(M62,Paramétrage!$C$6:$E$29,2,0))))</f>
        <v>0</v>
      </c>
      <c r="W62" s="49"/>
      <c r="X62" s="107">
        <f t="shared" si="11"/>
        <v>0</v>
      </c>
      <c r="Y62" s="109">
        <f>IF(OR(M62="",Q62="Mut+ext"),0,IF(ISERROR(W62+V62*VLOOKUP(M62,Paramétrage!$C$6:$E$29,3,0))=TRUE,X62,W62+V62*VLOOKUP(M62,Paramétrage!$C$6:$E$29,3,0)))</f>
        <v>0</v>
      </c>
      <c r="Z62" s="295"/>
      <c r="AA62" s="296"/>
      <c r="AB62" s="297"/>
      <c r="AC62" s="167"/>
      <c r="AD62" s="50"/>
      <c r="AE62" s="77">
        <f t="shared" si="12"/>
        <v>0</v>
      </c>
      <c r="AF62" s="21">
        <f t="shared" si="13"/>
        <v>0</v>
      </c>
    </row>
    <row r="63" spans="1:32" x14ac:dyDescent="0.25">
      <c r="A63" s="335"/>
      <c r="B63" s="323"/>
      <c r="C63" s="175"/>
      <c r="D63" s="176"/>
      <c r="E63" s="79"/>
      <c r="F63" s="79"/>
      <c r="G63" s="79"/>
      <c r="H63" s="171"/>
      <c r="I63" s="169"/>
      <c r="J63" s="130"/>
      <c r="K63" s="80"/>
      <c r="L63" s="81"/>
      <c r="M63" s="88"/>
      <c r="N63" s="82">
        <f>AE63</f>
        <v>52</v>
      </c>
      <c r="O63" s="83"/>
      <c r="P63" s="83"/>
      <c r="Q63" s="86"/>
      <c r="R63" s="84"/>
      <c r="S63" s="84"/>
      <c r="T63" s="85"/>
      <c r="U63" s="131"/>
      <c r="V63" s="87">
        <f>SUM(V51:V62)</f>
        <v>52</v>
      </c>
      <c r="W63" s="88">
        <f>SUM(W51:W62)</f>
        <v>0</v>
      </c>
      <c r="X63" s="89">
        <f>SUM(X51:X62)</f>
        <v>52</v>
      </c>
      <c r="Y63" s="90">
        <f>SUM(Y51:Y62)</f>
        <v>67.5</v>
      </c>
      <c r="Z63" s="132"/>
      <c r="AA63" s="133"/>
      <c r="AB63" s="134"/>
      <c r="AC63" s="135"/>
      <c r="AD63" s="136"/>
      <c r="AE63" s="137">
        <f>SUM(AE51:AE62)</f>
        <v>52</v>
      </c>
      <c r="AF63" s="138">
        <f>SUM(AF51:AF62)</f>
        <v>1300</v>
      </c>
    </row>
    <row r="64" spans="1:32" ht="15.45" customHeight="1" x14ac:dyDescent="0.25">
      <c r="A64" s="335"/>
      <c r="B64" s="323" t="s">
        <v>124</v>
      </c>
      <c r="C64" s="304" t="s">
        <v>298</v>
      </c>
      <c r="D64" s="305"/>
      <c r="E64" s="310">
        <v>6</v>
      </c>
      <c r="F64" s="312" t="s">
        <v>254</v>
      </c>
      <c r="G64" s="164" t="s">
        <v>191</v>
      </c>
      <c r="H64" s="53" t="s">
        <v>158</v>
      </c>
      <c r="I64" s="70" t="s">
        <v>256</v>
      </c>
      <c r="J64" s="65" t="s">
        <v>74</v>
      </c>
      <c r="K64" s="75" t="s">
        <v>254</v>
      </c>
      <c r="L64" s="214"/>
      <c r="M64" s="215" t="s">
        <v>0</v>
      </c>
      <c r="N64" s="58">
        <v>25</v>
      </c>
      <c r="O64" s="218">
        <v>20</v>
      </c>
      <c r="P64" s="217">
        <v>20</v>
      </c>
      <c r="Q64" s="52" t="s">
        <v>305</v>
      </c>
      <c r="R64" s="298"/>
      <c r="S64" s="296"/>
      <c r="T64" s="299"/>
      <c r="U64" s="108">
        <f>IF(OR(P64="",M64=Paramétrage!$C$10,M64=Paramétrage!$C$13,M64=Paramétrage!$C$17,M64=Paramétrage!$C$20,M64=Paramétrage!$C$24,M64=Paramétrage!$C$27,AND(M64&lt;&gt;Paramétrage!$C$9,Q64="Mut+ext")),0,ROUNDUP(O64/P64,0))</f>
        <v>1</v>
      </c>
      <c r="V64" s="110">
        <f>IF(OR(M64="",Q64="Mut+ext"),0,IF(VLOOKUP(M64,Paramétrage!$C$6:$E$29,2,0)=0,0,IF(P64="","saisir capacité",N64*U64*VLOOKUP(M64,Paramétrage!$C$6:$E$29,2,0))))</f>
        <v>25</v>
      </c>
      <c r="W64" s="49"/>
      <c r="X64" s="107">
        <f t="shared" ref="X64:X75" si="14">IF(OR(M64="",Q64="Mut+ext"),0,IF(ISERROR(V64+W64)=TRUE,V64,V64+W64))</f>
        <v>25</v>
      </c>
      <c r="Y64" s="109">
        <f>IF(OR(M64="",Q64="Mut+ext"),0,IF(ISERROR(W64+V64*VLOOKUP(M64,Paramétrage!$C$6:$E$29,3,0))=TRUE,X64,W64+V64*VLOOKUP(M64,Paramétrage!$C$6:$E$29,3,0)))</f>
        <v>25</v>
      </c>
      <c r="Z64" s="295"/>
      <c r="AA64" s="296"/>
      <c r="AB64" s="297"/>
      <c r="AC64" s="76"/>
      <c r="AD64" s="50"/>
      <c r="AE64" s="77">
        <f>IF(G64="",0,IF(K64="",0,IF(SUMIF($G$64:$G$75,G64,$O$64:$O$75)=0,0,IF(OR(L64="",K64="obligatoire"),AF64/SUMIF($G$64:$G$75,G64,$O$64:$O$75),AF64/(SUMIF($G$64:$G$75,G64,$O$64:$O$75)/L64)))))</f>
        <v>25</v>
      </c>
      <c r="AF64" s="21">
        <f t="shared" ref="AF64:AF75" si="15">N64*O64</f>
        <v>500</v>
      </c>
    </row>
    <row r="65" spans="1:32" x14ac:dyDescent="0.25">
      <c r="A65" s="335"/>
      <c r="B65" s="323"/>
      <c r="C65" s="306"/>
      <c r="D65" s="307"/>
      <c r="E65" s="310"/>
      <c r="F65" s="312"/>
      <c r="G65" s="232" t="s">
        <v>267</v>
      </c>
      <c r="H65" s="45" t="s">
        <v>158</v>
      </c>
      <c r="I65" s="70" t="s">
        <v>285</v>
      </c>
      <c r="J65" s="65" t="s">
        <v>74</v>
      </c>
      <c r="K65" s="75" t="s">
        <v>254</v>
      </c>
      <c r="L65" s="214"/>
      <c r="M65" s="215" t="s">
        <v>2</v>
      </c>
      <c r="N65" s="59">
        <v>6</v>
      </c>
      <c r="O65" s="216">
        <v>20</v>
      </c>
      <c r="P65" s="217">
        <v>20</v>
      </c>
      <c r="Q65" s="52" t="s">
        <v>305</v>
      </c>
      <c r="R65" s="298"/>
      <c r="S65" s="296"/>
      <c r="T65" s="299"/>
      <c r="U65" s="108">
        <f>IF(OR(P65="",M65=Paramétrage!$C$10,M65=Paramétrage!$C$13,M65=Paramétrage!$C$17,M65=Paramétrage!$C$20,M65=Paramétrage!$C$24,M65=Paramétrage!$C$27,AND(M65&lt;&gt;Paramétrage!$C$9,Q65="Mut+ext")),0,ROUNDUP(O65/P65,0))</f>
        <v>1</v>
      </c>
      <c r="V65" s="110">
        <f>IF(OR(M65="",Q65="Mut+ext"),0,IF(VLOOKUP(M65,Paramétrage!$C$6:$E$29,2,0)=0,0,IF(P65="","saisir capacité",N65*U65*VLOOKUP(M65,Paramétrage!$C$6:$E$29,2,0))))</f>
        <v>6</v>
      </c>
      <c r="W65" s="49"/>
      <c r="X65" s="107">
        <f t="shared" si="14"/>
        <v>6</v>
      </c>
      <c r="Y65" s="109">
        <f>IF(OR(M65="",Q65="Mut+ext"),0,IF(ISERROR(W65+V65*VLOOKUP(M65,Paramétrage!$C$6:$E$29,3,0))=TRUE,X65,W65+V65*VLOOKUP(M65,Paramétrage!$C$6:$E$29,3,0)))</f>
        <v>9</v>
      </c>
      <c r="Z65" s="295"/>
      <c r="AA65" s="296"/>
      <c r="AB65" s="297"/>
      <c r="AC65" s="167"/>
      <c r="AD65" s="50"/>
      <c r="AE65" s="77">
        <f t="shared" ref="AE65:AE75" si="16">IF(G65="",0,IF(K65="",0,IF(SUMIF($G$64:$G$75,G65,$O$64:$O$75)=0,0,IF(OR(L65="",K65="obligatoire"),AF65/SUMIF($G$64:$G$75,G65,$O$64:$O$75),AF65/(SUMIF($G$64:$G$75,G65,$O$64:$O$75)/L65)))))</f>
        <v>6</v>
      </c>
      <c r="AF65" s="22">
        <f t="shared" si="15"/>
        <v>120</v>
      </c>
    </row>
    <row r="66" spans="1:32" x14ac:dyDescent="0.25">
      <c r="A66" s="335"/>
      <c r="B66" s="323"/>
      <c r="C66" s="306"/>
      <c r="D66" s="307"/>
      <c r="E66" s="310"/>
      <c r="F66" s="312"/>
      <c r="G66" s="232" t="s">
        <v>268</v>
      </c>
      <c r="H66" s="45" t="s">
        <v>158</v>
      </c>
      <c r="I66" s="70" t="s">
        <v>257</v>
      </c>
      <c r="J66" s="65" t="s">
        <v>74</v>
      </c>
      <c r="K66" s="75" t="s">
        <v>254</v>
      </c>
      <c r="L66" s="214"/>
      <c r="M66" s="215" t="s">
        <v>0</v>
      </c>
      <c r="N66" s="59">
        <v>6</v>
      </c>
      <c r="O66" s="216">
        <v>20</v>
      </c>
      <c r="P66" s="217">
        <v>20</v>
      </c>
      <c r="Q66" s="52" t="s">
        <v>305</v>
      </c>
      <c r="R66" s="298"/>
      <c r="S66" s="296"/>
      <c r="T66" s="299"/>
      <c r="U66" s="108">
        <f>IF(OR(P66="",M66=Paramétrage!$C$10,M66=Paramétrage!$C$13,M66=Paramétrage!$C$17,M66=Paramétrage!$C$20,M66=Paramétrage!$C$24,M66=Paramétrage!$C$27,AND(M66&lt;&gt;Paramétrage!$C$9,Q66="Mut+ext")),0,ROUNDUP(O66/P66,0))</f>
        <v>1</v>
      </c>
      <c r="V66" s="110">
        <f>IF(OR(M66="",Q66="Mut+ext"),0,IF(VLOOKUP(M66,Paramétrage!$C$6:$E$29,2,0)=0,0,IF(P66="","saisir capacité",N66*U66*VLOOKUP(M66,Paramétrage!$C$6:$E$29,2,0))))</f>
        <v>6</v>
      </c>
      <c r="W66" s="49"/>
      <c r="X66" s="107">
        <f t="shared" si="14"/>
        <v>6</v>
      </c>
      <c r="Y66" s="109">
        <f>IF(OR(M66="",Q66="Mut+ext"),0,IF(ISERROR(W66+V66*VLOOKUP(M66,Paramétrage!$C$6:$E$29,3,0))=TRUE,X66,W66+V66*VLOOKUP(M66,Paramétrage!$C$6:$E$29,3,0)))</f>
        <v>6</v>
      </c>
      <c r="Z66" s="295"/>
      <c r="AA66" s="296"/>
      <c r="AB66" s="297"/>
      <c r="AC66" s="167"/>
      <c r="AD66" s="50"/>
      <c r="AE66" s="77">
        <f t="shared" si="16"/>
        <v>6</v>
      </c>
      <c r="AF66" s="22">
        <f t="shared" si="15"/>
        <v>120</v>
      </c>
    </row>
    <row r="67" spans="1:32" x14ac:dyDescent="0.25">
      <c r="A67" s="335"/>
      <c r="B67" s="323"/>
      <c r="C67" s="306"/>
      <c r="D67" s="307"/>
      <c r="E67" s="310"/>
      <c r="F67" s="312"/>
      <c r="G67" s="231" t="s">
        <v>290</v>
      </c>
      <c r="H67" s="45" t="s">
        <v>158</v>
      </c>
      <c r="I67" s="168" t="s">
        <v>273</v>
      </c>
      <c r="J67" s="65" t="s">
        <v>74</v>
      </c>
      <c r="K67" s="64" t="s">
        <v>254</v>
      </c>
      <c r="L67" s="344"/>
      <c r="M67" s="47" t="s">
        <v>2</v>
      </c>
      <c r="N67" s="345">
        <v>18</v>
      </c>
      <c r="O67" s="346">
        <v>20</v>
      </c>
      <c r="P67" s="63">
        <v>20</v>
      </c>
      <c r="Q67" s="52" t="s">
        <v>305</v>
      </c>
      <c r="R67" s="298"/>
      <c r="S67" s="296"/>
      <c r="T67" s="299"/>
      <c r="U67" s="108">
        <f>IF(OR(P67="",M67=Paramétrage!$C$10,M67=Paramétrage!$C$13,M67=Paramétrage!$C$17,M67=Paramétrage!$C$20,M67=Paramétrage!$C$24,M67=Paramétrage!$C$27,AND(M67&lt;&gt;Paramétrage!$C$9,Q67="Mut+ext")),0,ROUNDUP(O67/P67,0))</f>
        <v>1</v>
      </c>
      <c r="V67" s="110">
        <f>IF(OR(M67="",Q67="Mut+ext"),0,IF(VLOOKUP(M67,Paramétrage!$C$6:$E$29,2,0)=0,0,IF(P67="","saisir capacité",N67*U67*VLOOKUP(M67,Paramétrage!$C$6:$E$29,2,0))))</f>
        <v>18</v>
      </c>
      <c r="W67" s="49"/>
      <c r="X67" s="107">
        <f t="shared" si="14"/>
        <v>18</v>
      </c>
      <c r="Y67" s="109">
        <f>IF(OR(M67="",Q67="Mut+ext"),0,IF(ISERROR(W67+V67*VLOOKUP(M67,Paramétrage!$C$6:$E$29,3,0))=TRUE,X67,W67+V67*VLOOKUP(M67,Paramétrage!$C$6:$E$29,3,0)))</f>
        <v>27</v>
      </c>
      <c r="Z67" s="295"/>
      <c r="AA67" s="296"/>
      <c r="AB67" s="297"/>
      <c r="AC67" s="66"/>
      <c r="AD67" s="50"/>
      <c r="AE67" s="77">
        <f t="shared" si="16"/>
        <v>18</v>
      </c>
      <c r="AF67" s="22">
        <f t="shared" si="15"/>
        <v>360</v>
      </c>
    </row>
    <row r="68" spans="1:32" hidden="1" x14ac:dyDescent="0.25">
      <c r="A68" s="335"/>
      <c r="B68" s="323"/>
      <c r="C68" s="306"/>
      <c r="D68" s="307"/>
      <c r="E68" s="310"/>
      <c r="F68" s="312"/>
      <c r="G68" s="164"/>
      <c r="H68" s="45"/>
      <c r="I68" s="168"/>
      <c r="J68" s="65"/>
      <c r="K68" s="64"/>
      <c r="L68" s="46"/>
      <c r="M68" s="47"/>
      <c r="N68" s="58"/>
      <c r="O68" s="56"/>
      <c r="P68" s="63"/>
      <c r="Q68" s="48"/>
      <c r="R68" s="298"/>
      <c r="S68" s="296"/>
      <c r="T68" s="299"/>
      <c r="U68" s="108">
        <f>IF(OR(P68="",M68=Paramétrage!$C$10,M68=Paramétrage!$C$13,M68=Paramétrage!$C$17,M68=Paramétrage!$C$20,M68=Paramétrage!$C$24,M68=Paramétrage!$C$27,AND(M68&lt;&gt;Paramétrage!$C$9,Q68="Mut+ext")),0,ROUNDUP(O68/P68,0))</f>
        <v>0</v>
      </c>
      <c r="V68" s="110">
        <f>IF(OR(M68="",Q68="Mut+ext"),0,IF(VLOOKUP(M68,Paramétrage!$C$6:$E$29,2,0)=0,0,IF(P68="","saisir capacité",N68*U68*VLOOKUP(M68,Paramétrage!$C$6:$E$29,2,0))))</f>
        <v>0</v>
      </c>
      <c r="W68" s="49"/>
      <c r="X68" s="107">
        <f t="shared" si="14"/>
        <v>0</v>
      </c>
      <c r="Y68" s="109">
        <f>IF(OR(M68="",Q68="Mut+ext"),0,IF(ISERROR(W68+V68*VLOOKUP(M68,Paramétrage!$C$6:$E$29,3,0))=TRUE,X68,W68+V68*VLOOKUP(M68,Paramétrage!$C$6:$E$29,3,0)))</f>
        <v>0</v>
      </c>
      <c r="Z68" s="295"/>
      <c r="AA68" s="296"/>
      <c r="AB68" s="297"/>
      <c r="AC68" s="167"/>
      <c r="AD68" s="50"/>
      <c r="AE68" s="77">
        <f t="shared" si="16"/>
        <v>0</v>
      </c>
      <c r="AF68" s="22">
        <f t="shared" si="15"/>
        <v>0</v>
      </c>
    </row>
    <row r="69" spans="1:32" hidden="1" x14ac:dyDescent="0.25">
      <c r="A69" s="335"/>
      <c r="B69" s="323"/>
      <c r="C69" s="306"/>
      <c r="D69" s="307"/>
      <c r="E69" s="310"/>
      <c r="F69" s="312"/>
      <c r="G69" s="164"/>
      <c r="H69" s="45"/>
      <c r="I69" s="168"/>
      <c r="J69" s="65"/>
      <c r="K69" s="64"/>
      <c r="L69" s="46"/>
      <c r="M69" s="47"/>
      <c r="N69" s="58"/>
      <c r="O69" s="57"/>
      <c r="P69" s="63"/>
      <c r="Q69" s="48"/>
      <c r="R69" s="298"/>
      <c r="S69" s="296"/>
      <c r="T69" s="299"/>
      <c r="U69" s="108">
        <f>IF(OR(P69="",M69=Paramétrage!$C$10,M69=Paramétrage!$C$13,M69=Paramétrage!$C$17,M69=Paramétrage!$C$20,M69=Paramétrage!$C$24,M69=Paramétrage!$C$27,AND(M69&lt;&gt;Paramétrage!$C$9,Q69="Mut+ext")),0,ROUNDUP(O69/P69,0))</f>
        <v>0</v>
      </c>
      <c r="V69" s="110">
        <f>IF(OR(M69="",Q69="Mut+ext"),0,IF(VLOOKUP(M69,Paramétrage!$C$6:$E$29,2,0)=0,0,IF(P69="","saisir capacité",N69*U69*VLOOKUP(M69,Paramétrage!$C$6:$E$29,2,0))))</f>
        <v>0</v>
      </c>
      <c r="W69" s="49"/>
      <c r="X69" s="107">
        <f t="shared" si="14"/>
        <v>0</v>
      </c>
      <c r="Y69" s="109">
        <f>IF(OR(M69="",Q69="Mut+ext"),0,IF(ISERROR(W69+V69*VLOOKUP(M69,Paramétrage!$C$6:$E$29,3,0))=TRUE,X69,W69+V69*VLOOKUP(M69,Paramétrage!$C$6:$E$29,3,0)))</f>
        <v>0</v>
      </c>
      <c r="Z69" s="295"/>
      <c r="AA69" s="296"/>
      <c r="AB69" s="297"/>
      <c r="AC69" s="167"/>
      <c r="AD69" s="50"/>
      <c r="AE69" s="77">
        <f t="shared" si="16"/>
        <v>0</v>
      </c>
      <c r="AF69" s="22">
        <f t="shared" si="15"/>
        <v>0</v>
      </c>
    </row>
    <row r="70" spans="1:32" hidden="1" x14ac:dyDescent="0.25">
      <c r="A70" s="335"/>
      <c r="B70" s="323"/>
      <c r="C70" s="306"/>
      <c r="D70" s="307"/>
      <c r="E70" s="310"/>
      <c r="F70" s="312"/>
      <c r="G70" s="164"/>
      <c r="H70" s="45"/>
      <c r="I70" s="168"/>
      <c r="J70" s="65"/>
      <c r="K70" s="64"/>
      <c r="L70" s="46"/>
      <c r="M70" s="47"/>
      <c r="N70" s="58"/>
      <c r="O70" s="56"/>
      <c r="P70" s="63"/>
      <c r="Q70" s="48"/>
      <c r="R70" s="298"/>
      <c r="S70" s="296"/>
      <c r="T70" s="299"/>
      <c r="U70" s="108">
        <f>IF(OR(P70="",M70=Paramétrage!$C$10,M70=Paramétrage!$C$13,M70=Paramétrage!$C$17,M70=Paramétrage!$C$20,M70=Paramétrage!$C$24,M70=Paramétrage!$C$27,AND(M70&lt;&gt;Paramétrage!$C$9,Q70="Mut+ext")),0,ROUNDUP(O70/P70,0))</f>
        <v>0</v>
      </c>
      <c r="V70" s="110">
        <f>IF(OR(M70="",Q70="Mut+ext"),0,IF(VLOOKUP(M70,Paramétrage!$C$6:$E$29,2,0)=0,0,IF(P70="","saisir capacité",N70*U70*VLOOKUP(M70,Paramétrage!$C$6:$E$29,2,0))))</f>
        <v>0</v>
      </c>
      <c r="W70" s="49"/>
      <c r="X70" s="107">
        <f t="shared" si="14"/>
        <v>0</v>
      </c>
      <c r="Y70" s="109">
        <f>IF(OR(M70="",Q70="Mut+ext"),0,IF(ISERROR(W70+V70*VLOOKUP(M70,Paramétrage!$C$6:$E$29,3,0))=TRUE,X70,W70+V70*VLOOKUP(M70,Paramétrage!$C$6:$E$29,3,0)))</f>
        <v>0</v>
      </c>
      <c r="Z70" s="295"/>
      <c r="AA70" s="296"/>
      <c r="AB70" s="297"/>
      <c r="AC70" s="167"/>
      <c r="AD70" s="50"/>
      <c r="AE70" s="77">
        <f t="shared" si="16"/>
        <v>0</v>
      </c>
      <c r="AF70" s="22">
        <f t="shared" si="15"/>
        <v>0</v>
      </c>
    </row>
    <row r="71" spans="1:32" hidden="1" x14ac:dyDescent="0.25">
      <c r="A71" s="335"/>
      <c r="B71" s="323"/>
      <c r="C71" s="306"/>
      <c r="D71" s="307"/>
      <c r="E71" s="310"/>
      <c r="F71" s="312"/>
      <c r="G71" s="166"/>
      <c r="H71" s="45"/>
      <c r="I71" s="168"/>
      <c r="J71" s="65"/>
      <c r="K71" s="64"/>
      <c r="L71" s="46"/>
      <c r="M71" s="47"/>
      <c r="N71" s="58"/>
      <c r="O71" s="57"/>
      <c r="P71" s="63"/>
      <c r="Q71" s="48"/>
      <c r="R71" s="298"/>
      <c r="S71" s="296"/>
      <c r="T71" s="299"/>
      <c r="U71" s="108">
        <f>IF(OR(P71="",M71=Paramétrage!$C$10,M71=Paramétrage!$C$13,M71=Paramétrage!$C$17,M71=Paramétrage!$C$20,M71=Paramétrage!$C$24,M71=Paramétrage!$C$27,AND(M71&lt;&gt;Paramétrage!$C$9,Q71="Mut+ext")),0,ROUNDUP(O71/P71,0))</f>
        <v>0</v>
      </c>
      <c r="V71" s="110">
        <f>IF(OR(M71="",Q71="Mut+ext"),0,IF(VLOOKUP(M71,Paramétrage!$C$6:$E$29,2,0)=0,0,IF(P71="","saisir capacité",N71*U71*VLOOKUP(M71,Paramétrage!$C$6:$E$29,2,0))))</f>
        <v>0</v>
      </c>
      <c r="W71" s="49"/>
      <c r="X71" s="107">
        <f t="shared" si="14"/>
        <v>0</v>
      </c>
      <c r="Y71" s="109">
        <f>IF(OR(M71="",Q71="Mut+ext"),0,IF(ISERROR(W71+V71*VLOOKUP(M71,Paramétrage!$C$6:$E$29,3,0))=TRUE,X71,W71+V71*VLOOKUP(M71,Paramétrage!$C$6:$E$29,3,0)))</f>
        <v>0</v>
      </c>
      <c r="Z71" s="295"/>
      <c r="AA71" s="296"/>
      <c r="AB71" s="297"/>
      <c r="AC71" s="66"/>
      <c r="AD71" s="50"/>
      <c r="AE71" s="77">
        <f t="shared" si="16"/>
        <v>0</v>
      </c>
      <c r="AF71" s="22">
        <f t="shared" si="15"/>
        <v>0</v>
      </c>
    </row>
    <row r="72" spans="1:32" hidden="1" x14ac:dyDescent="0.25">
      <c r="A72" s="335"/>
      <c r="B72" s="323"/>
      <c r="C72" s="306"/>
      <c r="D72" s="307"/>
      <c r="E72" s="310"/>
      <c r="F72" s="312"/>
      <c r="G72" s="164"/>
      <c r="H72" s="69"/>
      <c r="I72" s="168"/>
      <c r="J72" s="65"/>
      <c r="K72" s="64"/>
      <c r="L72" s="46"/>
      <c r="M72" s="47"/>
      <c r="N72" s="58"/>
      <c r="O72" s="56"/>
      <c r="P72" s="63"/>
      <c r="Q72" s="48"/>
      <c r="R72" s="298"/>
      <c r="S72" s="296"/>
      <c r="T72" s="299"/>
      <c r="U72" s="108">
        <f>IF(OR(P72="",M72=Paramétrage!$C$10,M72=Paramétrage!$C$13,M72=Paramétrage!$C$17,M72=Paramétrage!$C$20,M72=Paramétrage!$C$24,M72=Paramétrage!$C$27,AND(M72&lt;&gt;Paramétrage!$C$9,Q72="Mut+ext")),0,ROUNDUP(O72/P72,0))</f>
        <v>0</v>
      </c>
      <c r="V72" s="110">
        <f>IF(OR(M72="",Q72="Mut+ext"),0,IF(VLOOKUP(M72,Paramétrage!$C$6:$E$29,2,0)=0,0,IF(P72="","saisir capacité",N72*U72*VLOOKUP(M72,Paramétrage!$C$6:$E$29,2,0))))</f>
        <v>0</v>
      </c>
      <c r="W72" s="49"/>
      <c r="X72" s="107">
        <f t="shared" si="14"/>
        <v>0</v>
      </c>
      <c r="Y72" s="109">
        <f>IF(OR(M72="",Q72="Mut+ext"),0,IF(ISERROR(W72+V72*VLOOKUP(M72,Paramétrage!$C$6:$E$29,3,0))=TRUE,X72,W72+V72*VLOOKUP(M72,Paramétrage!$C$6:$E$29,3,0)))</f>
        <v>0</v>
      </c>
      <c r="Z72" s="295"/>
      <c r="AA72" s="296"/>
      <c r="AB72" s="297"/>
      <c r="AC72" s="167"/>
      <c r="AD72" s="50"/>
      <c r="AE72" s="77">
        <f t="shared" si="16"/>
        <v>0</v>
      </c>
      <c r="AF72" s="22">
        <f t="shared" si="15"/>
        <v>0</v>
      </c>
    </row>
    <row r="73" spans="1:32" hidden="1" x14ac:dyDescent="0.25">
      <c r="A73" s="335"/>
      <c r="B73" s="323"/>
      <c r="C73" s="306"/>
      <c r="D73" s="307"/>
      <c r="E73" s="310"/>
      <c r="F73" s="312"/>
      <c r="G73" s="164"/>
      <c r="H73" s="69"/>
      <c r="I73" s="168"/>
      <c r="J73" s="65"/>
      <c r="K73" s="64"/>
      <c r="L73" s="46"/>
      <c r="M73" s="47"/>
      <c r="N73" s="58"/>
      <c r="O73" s="57"/>
      <c r="P73" s="63"/>
      <c r="Q73" s="48"/>
      <c r="R73" s="298"/>
      <c r="S73" s="296"/>
      <c r="T73" s="299"/>
      <c r="U73" s="108">
        <f>IF(OR(P73="",M73=Paramétrage!$C$10,M73=Paramétrage!$C$13,M73=Paramétrage!$C$17,M73=Paramétrage!$C$20,M73=Paramétrage!$C$24,M73=Paramétrage!$C$27,AND(M73&lt;&gt;Paramétrage!$C$9,Q73="Mut+ext")),0,ROUNDUP(O73/P73,0))</f>
        <v>0</v>
      </c>
      <c r="V73" s="110">
        <f>IF(OR(M73="",Q73="Mut+ext"),0,IF(VLOOKUP(M73,Paramétrage!$C$6:$E$29,2,0)=0,0,IF(P73="","saisir capacité",N73*U73*VLOOKUP(M73,Paramétrage!$C$6:$E$29,2,0))))</f>
        <v>0</v>
      </c>
      <c r="W73" s="49"/>
      <c r="X73" s="107">
        <f t="shared" si="14"/>
        <v>0</v>
      </c>
      <c r="Y73" s="109">
        <f>IF(OR(M73="",Q73="Mut+ext"),0,IF(ISERROR(W73+V73*VLOOKUP(M73,Paramétrage!$C$6:$E$29,3,0))=TRUE,X73,W73+V73*VLOOKUP(M73,Paramétrage!$C$6:$E$29,3,0)))</f>
        <v>0</v>
      </c>
      <c r="Z73" s="295"/>
      <c r="AA73" s="296"/>
      <c r="AB73" s="297"/>
      <c r="AC73" s="167"/>
      <c r="AD73" s="50"/>
      <c r="AE73" s="77">
        <f t="shared" si="16"/>
        <v>0</v>
      </c>
      <c r="AF73" s="22">
        <f t="shared" si="15"/>
        <v>0</v>
      </c>
    </row>
    <row r="74" spans="1:32" hidden="1" x14ac:dyDescent="0.25">
      <c r="A74" s="335"/>
      <c r="B74" s="323"/>
      <c r="C74" s="306"/>
      <c r="D74" s="307"/>
      <c r="E74" s="310"/>
      <c r="F74" s="312"/>
      <c r="G74" s="164"/>
      <c r="H74" s="69"/>
      <c r="I74" s="168"/>
      <c r="J74" s="65"/>
      <c r="K74" s="64"/>
      <c r="L74" s="46"/>
      <c r="M74" s="47"/>
      <c r="N74" s="58"/>
      <c r="O74" s="56"/>
      <c r="P74" s="63"/>
      <c r="Q74" s="48"/>
      <c r="R74" s="298"/>
      <c r="S74" s="296"/>
      <c r="T74" s="299"/>
      <c r="U74" s="108">
        <f>IF(OR(P74="",M74=Paramétrage!$C$10,M74=Paramétrage!$C$13,M74=Paramétrage!$C$17,M74=Paramétrage!$C$20,M74=Paramétrage!$C$24,M74=Paramétrage!$C$27,AND(M74&lt;&gt;Paramétrage!$C$9,Q74="Mut+ext")),0,ROUNDUP(O74/P74,0))</f>
        <v>0</v>
      </c>
      <c r="V74" s="110">
        <f>IF(OR(M74="",Q74="Mut+ext"),0,IF(VLOOKUP(M74,Paramétrage!$C$6:$E$29,2,0)=0,0,IF(P74="","saisir capacité",N74*U74*VLOOKUP(M74,Paramétrage!$C$6:$E$29,2,0))))</f>
        <v>0</v>
      </c>
      <c r="W74" s="49"/>
      <c r="X74" s="107">
        <f t="shared" si="14"/>
        <v>0</v>
      </c>
      <c r="Y74" s="109">
        <f>IF(OR(M74="",Q74="Mut+ext"),0,IF(ISERROR(W74+V74*VLOOKUP(M74,Paramétrage!$C$6:$E$29,3,0))=TRUE,X74,W74+V74*VLOOKUP(M74,Paramétrage!$C$6:$E$29,3,0)))</f>
        <v>0</v>
      </c>
      <c r="Z74" s="295"/>
      <c r="AA74" s="296"/>
      <c r="AB74" s="297"/>
      <c r="AC74" s="167"/>
      <c r="AD74" s="50"/>
      <c r="AE74" s="77">
        <f t="shared" si="16"/>
        <v>0</v>
      </c>
      <c r="AF74" s="22">
        <f t="shared" si="15"/>
        <v>0</v>
      </c>
    </row>
    <row r="75" spans="1:32" hidden="1" x14ac:dyDescent="0.25">
      <c r="A75" s="335"/>
      <c r="B75" s="323"/>
      <c r="C75" s="308"/>
      <c r="D75" s="309"/>
      <c r="E75" s="311"/>
      <c r="F75" s="313"/>
      <c r="G75" s="164"/>
      <c r="H75" s="69"/>
      <c r="I75" s="168"/>
      <c r="J75" s="65"/>
      <c r="K75" s="64"/>
      <c r="L75" s="46"/>
      <c r="M75" s="47"/>
      <c r="N75" s="58"/>
      <c r="O75" s="55"/>
      <c r="P75" s="63"/>
      <c r="Q75" s="48"/>
      <c r="R75" s="298"/>
      <c r="S75" s="296"/>
      <c r="T75" s="299"/>
      <c r="U75" s="108">
        <f>IF(OR(P75="",M75=Paramétrage!$C$10,M75=Paramétrage!$C$13,M75=Paramétrage!$C$17,M75=Paramétrage!$C$20,M75=Paramétrage!$C$24,M75=Paramétrage!$C$27,AND(M75&lt;&gt;Paramétrage!$C$9,Q75="Mut+ext")),0,ROUNDUP(O75/P75,0))</f>
        <v>0</v>
      </c>
      <c r="V75" s="110">
        <f>IF(OR(M75="",Q75="Mut+ext"),0,IF(VLOOKUP(M75,Paramétrage!$C$6:$E$29,2,0)=0,0,IF(P75="","saisir capacité",N75*U75*VLOOKUP(M75,Paramétrage!$C$6:$E$29,2,0))))</f>
        <v>0</v>
      </c>
      <c r="W75" s="49"/>
      <c r="X75" s="107">
        <f t="shared" si="14"/>
        <v>0</v>
      </c>
      <c r="Y75" s="109">
        <f>IF(OR(M75="",Q75="Mut+ext"),0,IF(ISERROR(W75+V75*VLOOKUP(M75,Paramétrage!$C$6:$E$29,3,0))=TRUE,X75,W75+V75*VLOOKUP(M75,Paramétrage!$C$6:$E$29,3,0)))</f>
        <v>0</v>
      </c>
      <c r="Z75" s="295"/>
      <c r="AA75" s="296"/>
      <c r="AB75" s="297"/>
      <c r="AC75" s="167"/>
      <c r="AD75" s="50"/>
      <c r="AE75" s="77">
        <f t="shared" si="16"/>
        <v>0</v>
      </c>
      <c r="AF75" s="22">
        <f t="shared" si="15"/>
        <v>0</v>
      </c>
    </row>
    <row r="76" spans="1:32" ht="16.2" thickBot="1" x14ac:dyDescent="0.3">
      <c r="A76" s="335"/>
      <c r="B76" s="323"/>
      <c r="C76" s="175"/>
      <c r="D76" s="176"/>
      <c r="E76" s="79"/>
      <c r="F76" s="79"/>
      <c r="G76" s="79"/>
      <c r="H76" s="171"/>
      <c r="I76" s="169"/>
      <c r="J76" s="130"/>
      <c r="K76" s="80"/>
      <c r="L76" s="81"/>
      <c r="M76" s="88"/>
      <c r="N76" s="82">
        <f>AE76</f>
        <v>55</v>
      </c>
      <c r="O76" s="83"/>
      <c r="P76" s="83"/>
      <c r="Q76" s="86"/>
      <c r="R76" s="84"/>
      <c r="S76" s="84"/>
      <c r="T76" s="85"/>
      <c r="U76" s="131"/>
      <c r="V76" s="87">
        <f>SUM(V64:V75)</f>
        <v>55</v>
      </c>
      <c r="W76" s="88">
        <f>SUM(W64:W75)</f>
        <v>0</v>
      </c>
      <c r="X76" s="89">
        <f>SUM(X64:X75)</f>
        <v>55</v>
      </c>
      <c r="Y76" s="90">
        <f>SUM(Y64:Y75)</f>
        <v>67</v>
      </c>
      <c r="Z76" s="132"/>
      <c r="AA76" s="133"/>
      <c r="AB76" s="134"/>
      <c r="AC76" s="135"/>
      <c r="AD76" s="136"/>
      <c r="AE76" s="137">
        <f>SUM(AE64:AE75)</f>
        <v>55</v>
      </c>
      <c r="AF76" s="138">
        <f>SUM(AF64:AF75)</f>
        <v>1100</v>
      </c>
    </row>
    <row r="77" spans="1:32" ht="15.45" hidden="1" customHeight="1" x14ac:dyDescent="0.25">
      <c r="A77" s="335"/>
      <c r="B77" s="323" t="s">
        <v>125</v>
      </c>
      <c r="C77" s="324" t="s">
        <v>159</v>
      </c>
      <c r="D77" s="325"/>
      <c r="E77" s="312"/>
      <c r="F77" s="312" t="s">
        <v>254</v>
      </c>
      <c r="G77" s="164" t="s">
        <v>192</v>
      </c>
      <c r="H77" s="53"/>
      <c r="I77" s="70"/>
      <c r="J77" s="65"/>
      <c r="K77" s="75"/>
      <c r="L77" s="46"/>
      <c r="M77" s="47"/>
      <c r="N77" s="59"/>
      <c r="O77" s="56"/>
      <c r="P77" s="63"/>
      <c r="Q77" s="52"/>
      <c r="R77" s="298"/>
      <c r="S77" s="296"/>
      <c r="T77" s="299"/>
      <c r="U77" s="108">
        <f>IF(OR(P77="",M77=Paramétrage!$C$10,M77=Paramétrage!$C$13,M77=Paramétrage!$C$17,M77=Paramétrage!$C$20,M77=Paramétrage!$C$24,M77=Paramétrage!$C$27,AND(M77&lt;&gt;Paramétrage!$C$9,Q77="Mut+ext")),0,ROUNDUP(O77/P77,0))</f>
        <v>0</v>
      </c>
      <c r="V77" s="110">
        <f>IF(OR(M77="",Q77="Mut+ext"),0,IF(VLOOKUP(M77,Paramétrage!$C$6:$E$29,2,0)=0,0,IF(P77="","saisir capacité",N77*U77*VLOOKUP(M77,Paramétrage!$C$6:$E$29,2,0))))</f>
        <v>0</v>
      </c>
      <c r="W77" s="49"/>
      <c r="X77" s="107">
        <f t="shared" ref="X77:X88" si="17">IF(OR(M77="",Q77="Mut+ext"),0,IF(ISERROR(V77+W77)=TRUE,V77,V77+W77))</f>
        <v>0</v>
      </c>
      <c r="Y77" s="109">
        <f>IF(OR(M77="",Q77="Mut+ext"),0,IF(ISERROR(W77+V77*VLOOKUP(M77,Paramétrage!$C$6:$E$29,3,0))=TRUE,X77,W77+V77*VLOOKUP(M77,Paramétrage!$C$6:$E$29,3,0)))</f>
        <v>0</v>
      </c>
      <c r="Z77" s="295"/>
      <c r="AA77" s="296"/>
      <c r="AB77" s="297"/>
      <c r="AC77" s="76"/>
      <c r="AD77" s="50"/>
      <c r="AE77" s="77">
        <f>IF(G77="",0,IF(K77="",0,IF(SUMIF($G$77:$G$88,G77,$O$77:$O$88)=0,0,IF(OR(L77="",K77="obligatoire"),AF77/SUMIF($G$77:$G$88,G77,$O$77:$O$88),AF77/(SUMIF($G$77:$G$88,G77,$O$77:$O$88)/L77)))))</f>
        <v>0</v>
      </c>
      <c r="AF77" s="21">
        <f t="shared" ref="AF77:AF88" si="18">N77*O77</f>
        <v>0</v>
      </c>
    </row>
    <row r="78" spans="1:32" ht="15.45" hidden="1" customHeight="1" x14ac:dyDescent="0.25">
      <c r="A78" s="335"/>
      <c r="B78" s="323"/>
      <c r="C78" s="326"/>
      <c r="D78" s="327"/>
      <c r="E78" s="312"/>
      <c r="F78" s="312"/>
      <c r="G78" s="164"/>
      <c r="H78" s="45"/>
      <c r="I78" s="70"/>
      <c r="J78" s="65"/>
      <c r="K78" s="64"/>
      <c r="L78" s="46"/>
      <c r="M78" s="47"/>
      <c r="N78" s="58"/>
      <c r="O78" s="55"/>
      <c r="P78" s="63"/>
      <c r="Q78" s="48"/>
      <c r="R78" s="298"/>
      <c r="S78" s="296"/>
      <c r="T78" s="299"/>
      <c r="U78" s="108">
        <f>IF(OR(P78="",M78=Paramétrage!$C$10,M78=Paramétrage!$C$13,M78=Paramétrage!$C$17,M78=Paramétrage!$C$20,M78=Paramétrage!$C$24,M78=Paramétrage!$C$27,AND(M78&lt;&gt;Paramétrage!$C$9,Q78="Mut+ext")),0,ROUNDUP(O78/P78,0))</f>
        <v>0</v>
      </c>
      <c r="V78" s="110">
        <f>IF(OR(M78="",Q78="Mut+ext"),0,IF(VLOOKUP(M78,Paramétrage!$C$6:$E$29,2,0)=0,0,IF(P78="","saisir capacité",N78*U78*VLOOKUP(M78,Paramétrage!$C$6:$E$29,2,0))))</f>
        <v>0</v>
      </c>
      <c r="W78" s="49"/>
      <c r="X78" s="107">
        <f t="shared" si="17"/>
        <v>0</v>
      </c>
      <c r="Y78" s="109">
        <f>IF(OR(M78="",Q78="Mut+ext"),0,IF(ISERROR(W78+V78*VLOOKUP(M78,Paramétrage!$C$6:$E$29,3,0))=TRUE,X78,W78+V78*VLOOKUP(M78,Paramétrage!$C$6:$E$29,3,0)))</f>
        <v>0</v>
      </c>
      <c r="Z78" s="295"/>
      <c r="AA78" s="296"/>
      <c r="AB78" s="297"/>
      <c r="AC78" s="167"/>
      <c r="AD78" s="50"/>
      <c r="AE78" s="77">
        <f t="shared" ref="AE78:AE88" si="19">IF(G78="",0,IF(K78="",0,IF(SUMIF($G$77:$G$88,G78,$O$77:$O$88)=0,0,IF(OR(L78="",K78="obligatoire"),AF78/SUMIF($G$77:$G$88,G78,$O$77:$O$88),AF78/(SUMIF($G$77:$G$88,G78,$O$77:$O$88)/L78)))))</f>
        <v>0</v>
      </c>
      <c r="AF78" s="22">
        <f t="shared" si="18"/>
        <v>0</v>
      </c>
    </row>
    <row r="79" spans="1:32" ht="15.45" hidden="1" customHeight="1" x14ac:dyDescent="0.25">
      <c r="A79" s="335"/>
      <c r="B79" s="323"/>
      <c r="C79" s="326"/>
      <c r="D79" s="327"/>
      <c r="E79" s="312"/>
      <c r="F79" s="312"/>
      <c r="G79" s="164"/>
      <c r="H79" s="45"/>
      <c r="I79" s="168"/>
      <c r="J79" s="65"/>
      <c r="K79" s="64"/>
      <c r="L79" s="46"/>
      <c r="M79" s="47"/>
      <c r="N79" s="58"/>
      <c r="O79" s="56"/>
      <c r="P79" s="63"/>
      <c r="Q79" s="48"/>
      <c r="R79" s="298"/>
      <c r="S79" s="296"/>
      <c r="T79" s="299"/>
      <c r="U79" s="108">
        <f>IF(OR(P79="",M79=Paramétrage!$C$10,M79=Paramétrage!$C$13,M79=Paramétrage!$C$17,M79=Paramétrage!$C$20,M79=Paramétrage!$C$24,M79=Paramétrage!$C$27,AND(M79&lt;&gt;Paramétrage!$C$9,Q79="Mut+ext")),0,ROUNDUP(O79/P79,0))</f>
        <v>0</v>
      </c>
      <c r="V79" s="110">
        <f>IF(OR(M79="",Q79="Mut+ext"),0,IF(VLOOKUP(M79,Paramétrage!$C$6:$E$29,2,0)=0,0,IF(P79="","saisir capacité",N79*U79*VLOOKUP(M79,Paramétrage!$C$6:$E$29,2,0))))</f>
        <v>0</v>
      </c>
      <c r="W79" s="49"/>
      <c r="X79" s="107">
        <f t="shared" si="17"/>
        <v>0</v>
      </c>
      <c r="Y79" s="109">
        <f>IF(OR(M79="",Q79="Mut+ext"),0,IF(ISERROR(W79+V79*VLOOKUP(M79,Paramétrage!$C$6:$E$29,3,0))=TRUE,X79,W79+V79*VLOOKUP(M79,Paramétrage!$C$6:$E$29,3,0)))</f>
        <v>0</v>
      </c>
      <c r="Z79" s="295"/>
      <c r="AA79" s="296"/>
      <c r="AB79" s="297"/>
      <c r="AC79" s="167"/>
      <c r="AD79" s="50"/>
      <c r="AE79" s="77">
        <f t="shared" si="19"/>
        <v>0</v>
      </c>
      <c r="AF79" s="22">
        <f t="shared" si="18"/>
        <v>0</v>
      </c>
    </row>
    <row r="80" spans="1:32" ht="15.45" hidden="1" customHeight="1" x14ac:dyDescent="0.25">
      <c r="A80" s="335"/>
      <c r="B80" s="323"/>
      <c r="C80" s="326"/>
      <c r="D80" s="327"/>
      <c r="E80" s="312"/>
      <c r="F80" s="312"/>
      <c r="G80" s="166"/>
      <c r="H80" s="45"/>
      <c r="I80" s="168"/>
      <c r="J80" s="65"/>
      <c r="K80" s="64"/>
      <c r="L80" s="46"/>
      <c r="M80" s="47"/>
      <c r="N80" s="58"/>
      <c r="O80" s="57"/>
      <c r="P80" s="63"/>
      <c r="Q80" s="48"/>
      <c r="R80" s="298"/>
      <c r="S80" s="296"/>
      <c r="T80" s="299"/>
      <c r="U80" s="108">
        <f>IF(OR(P80="",M80=Paramétrage!$C$10,M80=Paramétrage!$C$13,M80=Paramétrage!$C$17,M80=Paramétrage!$C$20,M80=Paramétrage!$C$24,M80=Paramétrage!$C$27,AND(M80&lt;&gt;Paramétrage!$C$9,Q80="Mut+ext")),0,ROUNDUP(O80/P80,0))</f>
        <v>0</v>
      </c>
      <c r="V80" s="110">
        <f>IF(OR(M80="",Q80="Mut+ext"),0,IF(VLOOKUP(M80,Paramétrage!$C$6:$E$29,2,0)=0,0,IF(P80="","saisir capacité",N80*U80*VLOOKUP(M80,Paramétrage!$C$6:$E$29,2,0))))</f>
        <v>0</v>
      </c>
      <c r="W80" s="49"/>
      <c r="X80" s="107">
        <f t="shared" si="17"/>
        <v>0</v>
      </c>
      <c r="Y80" s="109">
        <f>IF(OR(M80="",Q80="Mut+ext"),0,IF(ISERROR(W80+V80*VLOOKUP(M80,Paramétrage!$C$6:$E$29,3,0))=TRUE,X80,W80+V80*VLOOKUP(M80,Paramétrage!$C$6:$E$29,3,0)))</f>
        <v>0</v>
      </c>
      <c r="Z80" s="295"/>
      <c r="AA80" s="296"/>
      <c r="AB80" s="297"/>
      <c r="AC80" s="66"/>
      <c r="AD80" s="50"/>
      <c r="AE80" s="77">
        <f t="shared" si="19"/>
        <v>0</v>
      </c>
      <c r="AF80" s="22">
        <f t="shared" si="18"/>
        <v>0</v>
      </c>
    </row>
    <row r="81" spans="1:32" ht="15.45" hidden="1" customHeight="1" x14ac:dyDescent="0.25">
      <c r="A81" s="335"/>
      <c r="B81" s="323"/>
      <c r="C81" s="326"/>
      <c r="D81" s="327"/>
      <c r="E81" s="312"/>
      <c r="F81" s="312"/>
      <c r="G81" s="164"/>
      <c r="H81" s="45"/>
      <c r="I81" s="168"/>
      <c r="J81" s="65"/>
      <c r="K81" s="64"/>
      <c r="L81" s="46"/>
      <c r="M81" s="47"/>
      <c r="N81" s="58"/>
      <c r="O81" s="56"/>
      <c r="P81" s="63"/>
      <c r="Q81" s="48"/>
      <c r="R81" s="298"/>
      <c r="S81" s="296"/>
      <c r="T81" s="299"/>
      <c r="U81" s="108">
        <f>IF(OR(P81="",M81=Paramétrage!$C$10,M81=Paramétrage!$C$13,M81=Paramétrage!$C$17,M81=Paramétrage!$C$20,M81=Paramétrage!$C$24,M81=Paramétrage!$C$27,AND(M81&lt;&gt;Paramétrage!$C$9,Q81="Mut+ext")),0,ROUNDUP(O81/P81,0))</f>
        <v>0</v>
      </c>
      <c r="V81" s="110">
        <f>IF(OR(M81="",Q81="Mut+ext"),0,IF(VLOOKUP(M81,Paramétrage!$C$6:$E$29,2,0)=0,0,IF(P81="","saisir capacité",N81*U81*VLOOKUP(M81,Paramétrage!$C$6:$E$29,2,0))))</f>
        <v>0</v>
      </c>
      <c r="W81" s="49"/>
      <c r="X81" s="107">
        <f t="shared" si="17"/>
        <v>0</v>
      </c>
      <c r="Y81" s="109">
        <f>IF(OR(M81="",Q81="Mut+ext"),0,IF(ISERROR(W81+V81*VLOOKUP(M81,Paramétrage!$C$6:$E$29,3,0))=TRUE,X81,W81+V81*VLOOKUP(M81,Paramétrage!$C$6:$E$29,3,0)))</f>
        <v>0</v>
      </c>
      <c r="Z81" s="295"/>
      <c r="AA81" s="296"/>
      <c r="AB81" s="297"/>
      <c r="AC81" s="167"/>
      <c r="AD81" s="50"/>
      <c r="AE81" s="77">
        <f>IF(G81="",0,IF(K81="",0,IF(SUMIF($G$77:$G$88,G81,$O$77:$O$88)=0,0,IF(OR(L81="",K81="obligatoire"),AF81/SUMIF($G$77:$G$88,G81,$O$77:$O$88),AF81/(SUMIF($G$77:$G$88,G81,$O$77:$O$88)/L81)))))</f>
        <v>0</v>
      </c>
      <c r="AF81" s="22">
        <f t="shared" si="18"/>
        <v>0</v>
      </c>
    </row>
    <row r="82" spans="1:32" ht="15.45" hidden="1" customHeight="1" x14ac:dyDescent="0.25">
      <c r="A82" s="335"/>
      <c r="B82" s="323"/>
      <c r="C82" s="326"/>
      <c r="D82" s="327"/>
      <c r="E82" s="312"/>
      <c r="F82" s="312"/>
      <c r="G82" s="164"/>
      <c r="H82" s="45"/>
      <c r="I82" s="168"/>
      <c r="J82" s="65"/>
      <c r="K82" s="64"/>
      <c r="L82" s="46"/>
      <c r="M82" s="47"/>
      <c r="N82" s="58"/>
      <c r="O82" s="57"/>
      <c r="P82" s="63"/>
      <c r="Q82" s="48"/>
      <c r="R82" s="298"/>
      <c r="S82" s="296"/>
      <c r="T82" s="299"/>
      <c r="U82" s="108">
        <f>IF(OR(P82="",M82=Paramétrage!$C$10,M82=Paramétrage!$C$13,M82=Paramétrage!$C$17,M82=Paramétrage!$C$20,M82=Paramétrage!$C$24,M82=Paramétrage!$C$27,AND(M82&lt;&gt;Paramétrage!$C$9,Q82="Mut+ext")),0,ROUNDUP(O82/P82,0))</f>
        <v>0</v>
      </c>
      <c r="V82" s="110">
        <f>IF(OR(M82="",Q82="Mut+ext"),0,IF(VLOOKUP(M82,Paramétrage!$C$6:$E$29,2,0)=0,0,IF(P82="","saisir capacité",N82*U82*VLOOKUP(M82,Paramétrage!$C$6:$E$29,2,0))))</f>
        <v>0</v>
      </c>
      <c r="W82" s="49"/>
      <c r="X82" s="107">
        <f t="shared" si="17"/>
        <v>0</v>
      </c>
      <c r="Y82" s="109">
        <f>IF(OR(M82="",Q82="Mut+ext"),0,IF(ISERROR(W82+V82*VLOOKUP(M82,Paramétrage!$C$6:$E$29,3,0))=TRUE,X82,W82+V82*VLOOKUP(M82,Paramétrage!$C$6:$E$29,3,0)))</f>
        <v>0</v>
      </c>
      <c r="Z82" s="295"/>
      <c r="AA82" s="296"/>
      <c r="AB82" s="297"/>
      <c r="AC82" s="167"/>
      <c r="AD82" s="50"/>
      <c r="AE82" s="77">
        <f t="shared" si="19"/>
        <v>0</v>
      </c>
      <c r="AF82" s="22">
        <f t="shared" si="18"/>
        <v>0</v>
      </c>
    </row>
    <row r="83" spans="1:32" ht="15.45" hidden="1" customHeight="1" x14ac:dyDescent="0.25">
      <c r="A83" s="335"/>
      <c r="B83" s="323"/>
      <c r="C83" s="326"/>
      <c r="D83" s="327"/>
      <c r="E83" s="312"/>
      <c r="F83" s="312"/>
      <c r="G83" s="164"/>
      <c r="H83" s="45"/>
      <c r="I83" s="168"/>
      <c r="J83" s="65"/>
      <c r="K83" s="64"/>
      <c r="L83" s="46"/>
      <c r="M83" s="47"/>
      <c r="N83" s="58"/>
      <c r="O83" s="56"/>
      <c r="P83" s="63"/>
      <c r="Q83" s="48"/>
      <c r="R83" s="298"/>
      <c r="S83" s="296"/>
      <c r="T83" s="299"/>
      <c r="U83" s="108">
        <f>IF(OR(P83="",M83=Paramétrage!$C$10,M83=Paramétrage!$C$13,M83=Paramétrage!$C$17,M83=Paramétrage!$C$20,M83=Paramétrage!$C$24,M83=Paramétrage!$C$27,AND(M83&lt;&gt;Paramétrage!$C$9,Q83="Mut+ext")),0,ROUNDUP(O83/P83,0))</f>
        <v>0</v>
      </c>
      <c r="V83" s="110">
        <f>IF(OR(M83="",Q83="Mut+ext"),0,IF(VLOOKUP(M83,Paramétrage!$C$6:$E$29,2,0)=0,0,IF(P83="","saisir capacité",N83*U83*VLOOKUP(M83,Paramétrage!$C$6:$E$29,2,0))))</f>
        <v>0</v>
      </c>
      <c r="W83" s="49"/>
      <c r="X83" s="107">
        <f t="shared" si="17"/>
        <v>0</v>
      </c>
      <c r="Y83" s="109">
        <f>IF(OR(M83="",Q83="Mut+ext"),0,IF(ISERROR(W83+V83*VLOOKUP(M83,Paramétrage!$C$6:$E$29,3,0))=TRUE,X83,W83+V83*VLOOKUP(M83,Paramétrage!$C$6:$E$29,3,0)))</f>
        <v>0</v>
      </c>
      <c r="Z83" s="295"/>
      <c r="AA83" s="296"/>
      <c r="AB83" s="297"/>
      <c r="AC83" s="167"/>
      <c r="AD83" s="50"/>
      <c r="AE83" s="77">
        <f t="shared" si="19"/>
        <v>0</v>
      </c>
      <c r="AF83" s="22">
        <f t="shared" si="18"/>
        <v>0</v>
      </c>
    </row>
    <row r="84" spans="1:32" ht="15.45" hidden="1" customHeight="1" x14ac:dyDescent="0.25">
      <c r="A84" s="335"/>
      <c r="B84" s="323"/>
      <c r="C84" s="326"/>
      <c r="D84" s="327"/>
      <c r="E84" s="312"/>
      <c r="F84" s="312"/>
      <c r="G84" s="166"/>
      <c r="H84" s="45"/>
      <c r="I84" s="168"/>
      <c r="J84" s="65"/>
      <c r="K84" s="64"/>
      <c r="L84" s="46"/>
      <c r="M84" s="47"/>
      <c r="N84" s="58"/>
      <c r="O84" s="57"/>
      <c r="P84" s="63"/>
      <c r="Q84" s="48"/>
      <c r="R84" s="298"/>
      <c r="S84" s="296"/>
      <c r="T84" s="299"/>
      <c r="U84" s="108">
        <f>IF(OR(P84="",M84=Paramétrage!$C$10,M84=Paramétrage!$C$13,M84=Paramétrage!$C$17,M84=Paramétrage!$C$20,M84=Paramétrage!$C$24,M84=Paramétrage!$C$27,AND(M84&lt;&gt;Paramétrage!$C$9,Q84="Mut+ext")),0,ROUNDUP(O84/P84,0))</f>
        <v>0</v>
      </c>
      <c r="V84" s="110">
        <f>IF(OR(M84="",Q84="Mut+ext"),0,IF(VLOOKUP(M84,Paramétrage!$C$6:$E$29,2,0)=0,0,IF(P84="","saisir capacité",N84*U84*VLOOKUP(M84,Paramétrage!$C$6:$E$29,2,0))))</f>
        <v>0</v>
      </c>
      <c r="W84" s="49"/>
      <c r="X84" s="107">
        <f t="shared" si="17"/>
        <v>0</v>
      </c>
      <c r="Y84" s="109">
        <f>IF(OR(M84="",Q84="Mut+ext"),0,IF(ISERROR(W84+V84*VLOOKUP(M84,Paramétrage!$C$6:$E$29,3,0))=TRUE,X84,W84+V84*VLOOKUP(M84,Paramétrage!$C$6:$E$29,3,0)))</f>
        <v>0</v>
      </c>
      <c r="Z84" s="295"/>
      <c r="AA84" s="296"/>
      <c r="AB84" s="297"/>
      <c r="AC84" s="66"/>
      <c r="AD84" s="50"/>
      <c r="AE84" s="77">
        <f t="shared" si="19"/>
        <v>0</v>
      </c>
      <c r="AF84" s="22">
        <f t="shared" si="18"/>
        <v>0</v>
      </c>
    </row>
    <row r="85" spans="1:32" ht="15.45" hidden="1" customHeight="1" x14ac:dyDescent="0.25">
      <c r="A85" s="335"/>
      <c r="B85" s="323"/>
      <c r="C85" s="326"/>
      <c r="D85" s="327"/>
      <c r="E85" s="312"/>
      <c r="F85" s="312"/>
      <c r="G85" s="164"/>
      <c r="H85" s="45"/>
      <c r="I85" s="168"/>
      <c r="J85" s="65"/>
      <c r="K85" s="64"/>
      <c r="L85" s="46"/>
      <c r="M85" s="47"/>
      <c r="N85" s="58"/>
      <c r="O85" s="56"/>
      <c r="P85" s="63"/>
      <c r="Q85" s="48"/>
      <c r="R85" s="298"/>
      <c r="S85" s="296"/>
      <c r="T85" s="299"/>
      <c r="U85" s="108">
        <f>IF(OR(P85="",M85=Paramétrage!$C$10,M85=Paramétrage!$C$13,M85=Paramétrage!$C$17,M85=Paramétrage!$C$20,M85=Paramétrage!$C$24,M85=Paramétrage!$C$27,AND(M85&lt;&gt;Paramétrage!$C$9,Q85="Mut+ext")),0,ROUNDUP(O85/P85,0))</f>
        <v>0</v>
      </c>
      <c r="V85" s="110">
        <f>IF(OR(M85="",Q85="Mut+ext"),0,IF(VLOOKUP(M85,Paramétrage!$C$6:$E$29,2,0)=0,0,IF(P85="","saisir capacité",N85*U85*VLOOKUP(M85,Paramétrage!$C$6:$E$29,2,0))))</f>
        <v>0</v>
      </c>
      <c r="W85" s="49"/>
      <c r="X85" s="107">
        <f t="shared" si="17"/>
        <v>0</v>
      </c>
      <c r="Y85" s="109">
        <f>IF(OR(M85="",Q85="Mut+ext"),0,IF(ISERROR(W85+V85*VLOOKUP(M85,Paramétrage!$C$6:$E$29,3,0))=TRUE,X85,W85+V85*VLOOKUP(M85,Paramétrage!$C$6:$E$29,3,0)))</f>
        <v>0</v>
      </c>
      <c r="Z85" s="295"/>
      <c r="AA85" s="296"/>
      <c r="AB85" s="297"/>
      <c r="AC85" s="167"/>
      <c r="AD85" s="50"/>
      <c r="AE85" s="77">
        <f t="shared" si="19"/>
        <v>0</v>
      </c>
      <c r="AF85" s="22">
        <f t="shared" si="18"/>
        <v>0</v>
      </c>
    </row>
    <row r="86" spans="1:32" ht="15.45" hidden="1" customHeight="1" x14ac:dyDescent="0.25">
      <c r="A86" s="335"/>
      <c r="B86" s="323"/>
      <c r="C86" s="326"/>
      <c r="D86" s="327"/>
      <c r="E86" s="312"/>
      <c r="F86" s="312"/>
      <c r="G86" s="164"/>
      <c r="H86" s="69"/>
      <c r="I86" s="168"/>
      <c r="J86" s="65"/>
      <c r="K86" s="64"/>
      <c r="L86" s="46"/>
      <c r="M86" s="47"/>
      <c r="N86" s="58"/>
      <c r="O86" s="57"/>
      <c r="P86" s="63"/>
      <c r="Q86" s="48"/>
      <c r="R86" s="298"/>
      <c r="S86" s="296"/>
      <c r="T86" s="299"/>
      <c r="U86" s="108">
        <f>IF(OR(P86="",M86=Paramétrage!$C$10,M86=Paramétrage!$C$13,M86=Paramétrage!$C$17,M86=Paramétrage!$C$20,M86=Paramétrage!$C$24,M86=Paramétrage!$C$27,AND(M86&lt;&gt;Paramétrage!$C$9,Q86="Mut+ext")),0,ROUNDUP(O86/P86,0))</f>
        <v>0</v>
      </c>
      <c r="V86" s="110">
        <f>IF(OR(M86="",Q86="Mut+ext"),0,IF(VLOOKUP(M86,Paramétrage!$C$6:$E$29,2,0)=0,0,IF(P86="","saisir capacité",N86*U86*VLOOKUP(M86,Paramétrage!$C$6:$E$29,2,0))))</f>
        <v>0</v>
      </c>
      <c r="W86" s="49"/>
      <c r="X86" s="107">
        <f t="shared" si="17"/>
        <v>0</v>
      </c>
      <c r="Y86" s="109">
        <f>IF(OR(M86="",Q86="Mut+ext"),0,IF(ISERROR(W86+V86*VLOOKUP(M86,Paramétrage!$C$6:$E$29,3,0))=TRUE,X86,W86+V86*VLOOKUP(M86,Paramétrage!$C$6:$E$29,3,0)))</f>
        <v>0</v>
      </c>
      <c r="Z86" s="295"/>
      <c r="AA86" s="296"/>
      <c r="AB86" s="297"/>
      <c r="AC86" s="167"/>
      <c r="AD86" s="50"/>
      <c r="AE86" s="77">
        <f t="shared" si="19"/>
        <v>0</v>
      </c>
      <c r="AF86" s="22">
        <f t="shared" si="18"/>
        <v>0</v>
      </c>
    </row>
    <row r="87" spans="1:32" ht="15.45" hidden="1" customHeight="1" x14ac:dyDescent="0.25">
      <c r="A87" s="335"/>
      <c r="B87" s="323"/>
      <c r="C87" s="326"/>
      <c r="D87" s="327"/>
      <c r="E87" s="312"/>
      <c r="F87" s="312"/>
      <c r="G87" s="164"/>
      <c r="H87" s="69"/>
      <c r="I87" s="168"/>
      <c r="J87" s="65"/>
      <c r="K87" s="64"/>
      <c r="L87" s="46"/>
      <c r="M87" s="47"/>
      <c r="N87" s="58"/>
      <c r="O87" s="56"/>
      <c r="P87" s="63"/>
      <c r="Q87" s="48"/>
      <c r="R87" s="298"/>
      <c r="S87" s="296"/>
      <c r="T87" s="299"/>
      <c r="U87" s="108">
        <f>IF(OR(P87="",M87=Paramétrage!$C$10,M87=Paramétrage!$C$13,M87=Paramétrage!$C$17,M87=Paramétrage!$C$20,M87=Paramétrage!$C$24,M87=Paramétrage!$C$27,AND(M87&lt;&gt;Paramétrage!$C$9,Q87="Mut+ext")),0,ROUNDUP(O87/P87,0))</f>
        <v>0</v>
      </c>
      <c r="V87" s="110">
        <f>IF(OR(M87="",Q87="Mut+ext"),0,IF(VLOOKUP(M87,Paramétrage!$C$6:$E$29,2,0)=0,0,IF(P87="","saisir capacité",N87*U87*VLOOKUP(M87,Paramétrage!$C$6:$E$29,2,0))))</f>
        <v>0</v>
      </c>
      <c r="W87" s="49"/>
      <c r="X87" s="107">
        <f t="shared" si="17"/>
        <v>0</v>
      </c>
      <c r="Y87" s="109">
        <f>IF(OR(M87="",Q87="Mut+ext"),0,IF(ISERROR(W87+V87*VLOOKUP(M87,Paramétrage!$C$6:$E$29,3,0))=TRUE,X87,W87+V87*VLOOKUP(M87,Paramétrage!$C$6:$E$29,3,0)))</f>
        <v>0</v>
      </c>
      <c r="Z87" s="295"/>
      <c r="AA87" s="296"/>
      <c r="AB87" s="297"/>
      <c r="AC87" s="167"/>
      <c r="AD87" s="50"/>
      <c r="AE87" s="77">
        <f t="shared" si="19"/>
        <v>0</v>
      </c>
      <c r="AF87" s="22">
        <f t="shared" si="18"/>
        <v>0</v>
      </c>
    </row>
    <row r="88" spans="1:32" ht="15.45" hidden="1" customHeight="1" x14ac:dyDescent="0.25">
      <c r="A88" s="335"/>
      <c r="B88" s="323"/>
      <c r="C88" s="328"/>
      <c r="D88" s="329"/>
      <c r="E88" s="313"/>
      <c r="F88" s="313"/>
      <c r="G88" s="164"/>
      <c r="H88" s="69"/>
      <c r="I88" s="168"/>
      <c r="J88" s="65"/>
      <c r="K88" s="64"/>
      <c r="L88" s="46"/>
      <c r="M88" s="47"/>
      <c r="N88" s="58"/>
      <c r="O88" s="55"/>
      <c r="P88" s="63"/>
      <c r="Q88" s="48"/>
      <c r="R88" s="298"/>
      <c r="S88" s="296"/>
      <c r="T88" s="299"/>
      <c r="U88" s="108">
        <f>IF(OR(P88="",M88=Paramétrage!$C$10,M88=Paramétrage!$C$13,M88=Paramétrage!$C$17,M88=Paramétrage!$C$20,M88=Paramétrage!$C$24,M88=Paramétrage!$C$27,AND(M88&lt;&gt;Paramétrage!$C$9,Q88="Mut+ext")),0,ROUNDUP(O88/P88,0))</f>
        <v>0</v>
      </c>
      <c r="V88" s="110">
        <f>IF(OR(M88="",Q88="Mut+ext"),0,IF(VLOOKUP(M88,Paramétrage!$C$6:$E$29,2,0)=0,0,IF(P88="","saisir capacité",N88*U88*VLOOKUP(M88,Paramétrage!$C$6:$E$29,2,0))))</f>
        <v>0</v>
      </c>
      <c r="W88" s="49"/>
      <c r="X88" s="107">
        <f t="shared" si="17"/>
        <v>0</v>
      </c>
      <c r="Y88" s="109">
        <f>IF(OR(M88="",Q88="Mut+ext"),0,IF(ISERROR(W88+V88*VLOOKUP(M88,Paramétrage!$C$6:$E$29,3,0))=TRUE,X88,W88+V88*VLOOKUP(M88,Paramétrage!$C$6:$E$29,3,0)))</f>
        <v>0</v>
      </c>
      <c r="Z88" s="295"/>
      <c r="AA88" s="296"/>
      <c r="AB88" s="297"/>
      <c r="AC88" s="167"/>
      <c r="AD88" s="50"/>
      <c r="AE88" s="77">
        <f t="shared" si="19"/>
        <v>0</v>
      </c>
      <c r="AF88" s="22">
        <f t="shared" si="18"/>
        <v>0</v>
      </c>
    </row>
    <row r="89" spans="1:32" ht="15.45" hidden="1" customHeight="1" x14ac:dyDescent="0.25">
      <c r="A89" s="335"/>
      <c r="B89" s="323"/>
      <c r="C89" s="175"/>
      <c r="D89" s="176"/>
      <c r="E89" s="79"/>
      <c r="F89" s="79"/>
      <c r="G89" s="79"/>
      <c r="H89" s="171"/>
      <c r="I89" s="169"/>
      <c r="J89" s="130"/>
      <c r="K89" s="80"/>
      <c r="L89" s="81"/>
      <c r="M89" s="88"/>
      <c r="N89" s="82">
        <f>AE89</f>
        <v>0</v>
      </c>
      <c r="O89" s="83"/>
      <c r="P89" s="83"/>
      <c r="Q89" s="86"/>
      <c r="R89" s="84"/>
      <c r="S89" s="84"/>
      <c r="T89" s="85"/>
      <c r="U89" s="131"/>
      <c r="V89" s="87">
        <f>SUM(V77:V88)</f>
        <v>0</v>
      </c>
      <c r="W89" s="88">
        <f>SUM(W77:W88)</f>
        <v>0</v>
      </c>
      <c r="X89" s="89">
        <f>SUM(X77:X88)</f>
        <v>0</v>
      </c>
      <c r="Y89" s="90">
        <f>SUM(Y77:Y88)</f>
        <v>0</v>
      </c>
      <c r="Z89" s="132"/>
      <c r="AA89" s="133"/>
      <c r="AB89" s="134"/>
      <c r="AC89" s="135"/>
      <c r="AD89" s="136"/>
      <c r="AE89" s="137">
        <f>SUM(AE77:AE88)</f>
        <v>0</v>
      </c>
      <c r="AF89" s="138">
        <f>SUM(AF77:AF88)</f>
        <v>0</v>
      </c>
    </row>
    <row r="90" spans="1:32" ht="15.45" hidden="1" customHeight="1" x14ac:dyDescent="0.25">
      <c r="A90" s="335"/>
      <c r="B90" s="323" t="s">
        <v>164</v>
      </c>
      <c r="C90" s="324" t="s">
        <v>165</v>
      </c>
      <c r="D90" s="325"/>
      <c r="E90" s="312"/>
      <c r="F90" s="312" t="s">
        <v>254</v>
      </c>
      <c r="G90" s="164" t="s">
        <v>193</v>
      </c>
      <c r="H90" s="53"/>
      <c r="I90" s="70"/>
      <c r="J90" s="65"/>
      <c r="K90" s="75"/>
      <c r="L90" s="46"/>
      <c r="M90" s="47"/>
      <c r="N90" s="59"/>
      <c r="O90" s="56"/>
      <c r="P90" s="63"/>
      <c r="Q90" s="52"/>
      <c r="R90" s="298"/>
      <c r="S90" s="296"/>
      <c r="T90" s="299"/>
      <c r="U90" s="108">
        <f>IF(OR(P90="",M90=Paramétrage!$C$10,M90=Paramétrage!$C$13,M90=Paramétrage!$C$17,M90=Paramétrage!$C$20,M90=Paramétrage!$C$24,M90=Paramétrage!$C$27,AND(M90&lt;&gt;Paramétrage!$C$9,Q90="Mut+ext")),0,ROUNDUP(O90/P90,0))</f>
        <v>0</v>
      </c>
      <c r="V90" s="110">
        <f>IF(OR(M90="",Q90="Mut+ext"),0,IF(VLOOKUP(M90,Paramétrage!$C$6:$E$29,2,0)=0,0,IF(P90="","saisir capacité",N90*U90*VLOOKUP(M90,Paramétrage!$C$6:$E$29,2,0))))</f>
        <v>0</v>
      </c>
      <c r="W90" s="49"/>
      <c r="X90" s="107">
        <f t="shared" ref="X90:X101" si="20">IF(OR(M90="",Q90="Mut+ext"),0,IF(ISERROR(V90+W90)=TRUE,V90,V90+W90))</f>
        <v>0</v>
      </c>
      <c r="Y90" s="109">
        <f>IF(OR(M90="",Q90="Mut+ext"),0,IF(ISERROR(W90+V90*VLOOKUP(M90,Paramétrage!$C$6:$E$29,3,0))=TRUE,X90,W90+V90*VLOOKUP(M90,Paramétrage!$C$6:$E$29,3,0)))</f>
        <v>0</v>
      </c>
      <c r="Z90" s="295"/>
      <c r="AA90" s="296"/>
      <c r="AB90" s="297"/>
      <c r="AC90" s="76"/>
      <c r="AD90" s="50"/>
      <c r="AE90" s="77">
        <f>IF(G90="",0,IF(K90="",0,IF(SUMIF($G$90:$G$101,G90,$O$90:$O$101)=0,0,IF(OR(L90="",K90="obligatoire"),AF90/SUMIF($G$90:$G$101,G90,$O$90:$O$101),AF90/(SUMIF($G$90:$G$101,G90,$O$90:$O$101)/L90)))))</f>
        <v>0</v>
      </c>
      <c r="AF90" s="21">
        <f t="shared" ref="AF90:AF101" si="21">N90*O90</f>
        <v>0</v>
      </c>
    </row>
    <row r="91" spans="1:32" ht="15.45" hidden="1" customHeight="1" x14ac:dyDescent="0.25">
      <c r="A91" s="335"/>
      <c r="B91" s="323"/>
      <c r="C91" s="326"/>
      <c r="D91" s="327"/>
      <c r="E91" s="312"/>
      <c r="F91" s="312"/>
      <c r="G91" s="164"/>
      <c r="H91" s="45"/>
      <c r="I91" s="70"/>
      <c r="J91" s="65"/>
      <c r="K91" s="64"/>
      <c r="L91" s="46"/>
      <c r="M91" s="47"/>
      <c r="N91" s="58"/>
      <c r="O91" s="55"/>
      <c r="P91" s="63"/>
      <c r="Q91" s="48"/>
      <c r="R91" s="298"/>
      <c r="S91" s="296"/>
      <c r="T91" s="299"/>
      <c r="U91" s="108">
        <f>IF(OR(P91="",M91=Paramétrage!$C$10,M91=Paramétrage!$C$13,M91=Paramétrage!$C$17,M91=Paramétrage!$C$20,M91=Paramétrage!$C$24,M91=Paramétrage!$C$27,AND(M91&lt;&gt;Paramétrage!$C$9,Q91="Mut+ext")),0,ROUNDUP(O91/P91,0))</f>
        <v>0</v>
      </c>
      <c r="V91" s="110">
        <f>IF(OR(M91="",Q91="Mut+ext"),0,IF(VLOOKUP(M91,Paramétrage!$C$6:$E$29,2,0)=0,0,IF(P91="","saisir capacité",N91*U91*VLOOKUP(M91,Paramétrage!$C$6:$E$29,2,0))))</f>
        <v>0</v>
      </c>
      <c r="W91" s="49"/>
      <c r="X91" s="107">
        <f t="shared" si="20"/>
        <v>0</v>
      </c>
      <c r="Y91" s="109">
        <f>IF(OR(M91="",Q91="Mut+ext"),0,IF(ISERROR(W91+V91*VLOOKUP(M91,Paramétrage!$C$6:$E$29,3,0))=TRUE,X91,W91+V91*VLOOKUP(M91,Paramétrage!$C$6:$E$29,3,0)))</f>
        <v>0</v>
      </c>
      <c r="Z91" s="295"/>
      <c r="AA91" s="296"/>
      <c r="AB91" s="297"/>
      <c r="AC91" s="167"/>
      <c r="AD91" s="50"/>
      <c r="AE91" s="77">
        <f t="shared" ref="AE91:AE101" si="22">IF(G91="",0,IF(K91="",0,IF(SUMIF($G$90:$G$101,G91,$O$90:$O$101)=0,0,IF(OR(L91="",K91="obligatoire"),AF91/SUMIF($G$90:$G$101,G91,$O$90:$O$101),AF91/(SUMIF($G$90:$G$101,G91,$O$90:$O$101)/L91)))))</f>
        <v>0</v>
      </c>
      <c r="AF91" s="22">
        <f t="shared" si="21"/>
        <v>0</v>
      </c>
    </row>
    <row r="92" spans="1:32" ht="15.45" hidden="1" customHeight="1" x14ac:dyDescent="0.25">
      <c r="A92" s="335"/>
      <c r="B92" s="323"/>
      <c r="C92" s="326"/>
      <c r="D92" s="327"/>
      <c r="E92" s="312"/>
      <c r="F92" s="312"/>
      <c r="G92" s="164"/>
      <c r="H92" s="45"/>
      <c r="I92" s="168"/>
      <c r="J92" s="65"/>
      <c r="K92" s="64"/>
      <c r="L92" s="46"/>
      <c r="M92" s="47"/>
      <c r="N92" s="58"/>
      <c r="O92" s="56"/>
      <c r="P92" s="63"/>
      <c r="Q92" s="48"/>
      <c r="R92" s="298"/>
      <c r="S92" s="296"/>
      <c r="T92" s="299"/>
      <c r="U92" s="108">
        <f>IF(OR(P92="",M92=Paramétrage!$C$10,M92=Paramétrage!$C$13,M92=Paramétrage!$C$17,M92=Paramétrage!$C$20,M92=Paramétrage!$C$24,M92=Paramétrage!$C$27,AND(M92&lt;&gt;Paramétrage!$C$9,Q92="Mut+ext")),0,ROUNDUP(O92/P92,0))</f>
        <v>0</v>
      </c>
      <c r="V92" s="110">
        <f>IF(OR(M92="",Q92="Mut+ext"),0,IF(VLOOKUP(M92,Paramétrage!$C$6:$E$29,2,0)=0,0,IF(P92="","saisir capacité",N92*U92*VLOOKUP(M92,Paramétrage!$C$6:$E$29,2,0))))</f>
        <v>0</v>
      </c>
      <c r="W92" s="49"/>
      <c r="X92" s="107">
        <f t="shared" si="20"/>
        <v>0</v>
      </c>
      <c r="Y92" s="109">
        <f>IF(OR(M92="",Q92="Mut+ext"),0,IF(ISERROR(W92+V92*VLOOKUP(M92,Paramétrage!$C$6:$E$29,3,0))=TRUE,X92,W92+V92*VLOOKUP(M92,Paramétrage!$C$6:$E$29,3,0)))</f>
        <v>0</v>
      </c>
      <c r="Z92" s="295"/>
      <c r="AA92" s="296"/>
      <c r="AB92" s="297"/>
      <c r="AC92" s="167"/>
      <c r="AD92" s="50"/>
      <c r="AE92" s="77">
        <f t="shared" si="22"/>
        <v>0</v>
      </c>
      <c r="AF92" s="22">
        <f t="shared" si="21"/>
        <v>0</v>
      </c>
    </row>
    <row r="93" spans="1:32" ht="15.45" hidden="1" customHeight="1" x14ac:dyDescent="0.25">
      <c r="A93" s="335"/>
      <c r="B93" s="323"/>
      <c r="C93" s="326"/>
      <c r="D93" s="327"/>
      <c r="E93" s="312"/>
      <c r="F93" s="312"/>
      <c r="G93" s="166"/>
      <c r="H93" s="45"/>
      <c r="I93" s="168"/>
      <c r="J93" s="65"/>
      <c r="K93" s="64"/>
      <c r="L93" s="46"/>
      <c r="M93" s="47"/>
      <c r="N93" s="58"/>
      <c r="O93" s="57"/>
      <c r="P93" s="63"/>
      <c r="Q93" s="48"/>
      <c r="R93" s="298"/>
      <c r="S93" s="296"/>
      <c r="T93" s="299"/>
      <c r="U93" s="108">
        <f>IF(OR(P93="",M93=Paramétrage!$C$10,M93=Paramétrage!$C$13,M93=Paramétrage!$C$17,M93=Paramétrage!$C$20,M93=Paramétrage!$C$24,M93=Paramétrage!$C$27,AND(M93&lt;&gt;Paramétrage!$C$9,Q93="Mut+ext")),0,ROUNDUP(O93/P93,0))</f>
        <v>0</v>
      </c>
      <c r="V93" s="110">
        <f>IF(OR(M93="",Q93="Mut+ext"),0,IF(VLOOKUP(M93,Paramétrage!$C$6:$E$29,2,0)=0,0,IF(P93="","saisir capacité",N93*U93*VLOOKUP(M93,Paramétrage!$C$6:$E$29,2,0))))</f>
        <v>0</v>
      </c>
      <c r="W93" s="49"/>
      <c r="X93" s="107">
        <f t="shared" si="20"/>
        <v>0</v>
      </c>
      <c r="Y93" s="109">
        <f>IF(OR(M93="",Q93="Mut+ext"),0,IF(ISERROR(W93+V93*VLOOKUP(M93,Paramétrage!$C$6:$E$29,3,0))=TRUE,X93,W93+V93*VLOOKUP(M93,Paramétrage!$C$6:$E$29,3,0)))</f>
        <v>0</v>
      </c>
      <c r="Z93" s="295"/>
      <c r="AA93" s="296"/>
      <c r="AB93" s="297"/>
      <c r="AC93" s="66"/>
      <c r="AD93" s="50"/>
      <c r="AE93" s="77">
        <f t="shared" si="22"/>
        <v>0</v>
      </c>
      <c r="AF93" s="22">
        <f t="shared" si="21"/>
        <v>0</v>
      </c>
    </row>
    <row r="94" spans="1:32" ht="15.45" hidden="1" customHeight="1" x14ac:dyDescent="0.25">
      <c r="A94" s="335"/>
      <c r="B94" s="323"/>
      <c r="C94" s="326"/>
      <c r="D94" s="327"/>
      <c r="E94" s="312"/>
      <c r="F94" s="312"/>
      <c r="G94" s="164"/>
      <c r="H94" s="69"/>
      <c r="I94" s="168"/>
      <c r="J94" s="65"/>
      <c r="K94" s="64"/>
      <c r="L94" s="46"/>
      <c r="M94" s="47"/>
      <c r="N94" s="58"/>
      <c r="O94" s="56"/>
      <c r="P94" s="63"/>
      <c r="Q94" s="48"/>
      <c r="R94" s="298"/>
      <c r="S94" s="296"/>
      <c r="T94" s="299"/>
      <c r="U94" s="108">
        <f>IF(OR(P94="",M94=Paramétrage!$C$10,M94=Paramétrage!$C$13,M94=Paramétrage!$C$17,M94=Paramétrage!$C$20,M94=Paramétrage!$C$24,M94=Paramétrage!$C$27,AND(M94&lt;&gt;Paramétrage!$C$9,Q94="Mut+ext")),0,ROUNDUP(O94/P94,0))</f>
        <v>0</v>
      </c>
      <c r="V94" s="110">
        <f>IF(OR(M94="",Q94="Mut+ext"),0,IF(VLOOKUP(M94,Paramétrage!$C$6:$E$29,2,0)=0,0,IF(P94="","saisir capacité",N94*U94*VLOOKUP(M94,Paramétrage!$C$6:$E$29,2,0))))</f>
        <v>0</v>
      </c>
      <c r="W94" s="49"/>
      <c r="X94" s="107">
        <f t="shared" si="20"/>
        <v>0</v>
      </c>
      <c r="Y94" s="109">
        <f>IF(OR(M94="",Q94="Mut+ext"),0,IF(ISERROR(W94+V94*VLOOKUP(M94,Paramétrage!$C$6:$E$29,3,0))=TRUE,X94,W94+V94*VLOOKUP(M94,Paramétrage!$C$6:$E$29,3,0)))</f>
        <v>0</v>
      </c>
      <c r="Z94" s="295"/>
      <c r="AA94" s="296"/>
      <c r="AB94" s="297"/>
      <c r="AC94" s="167"/>
      <c r="AD94" s="50"/>
      <c r="AE94" s="77">
        <f t="shared" si="22"/>
        <v>0</v>
      </c>
      <c r="AF94" s="22">
        <f t="shared" si="21"/>
        <v>0</v>
      </c>
    </row>
    <row r="95" spans="1:32" ht="15.45" hidden="1" customHeight="1" x14ac:dyDescent="0.25">
      <c r="A95" s="335"/>
      <c r="B95" s="323"/>
      <c r="C95" s="326"/>
      <c r="D95" s="327"/>
      <c r="E95" s="312"/>
      <c r="F95" s="312"/>
      <c r="G95" s="164"/>
      <c r="H95" s="69"/>
      <c r="I95" s="168"/>
      <c r="J95" s="65"/>
      <c r="K95" s="64"/>
      <c r="L95" s="46"/>
      <c r="M95" s="47"/>
      <c r="N95" s="58"/>
      <c r="O95" s="57"/>
      <c r="P95" s="63"/>
      <c r="Q95" s="48"/>
      <c r="R95" s="298"/>
      <c r="S95" s="296"/>
      <c r="T95" s="299"/>
      <c r="U95" s="108">
        <f>IF(OR(P95="",M95=Paramétrage!$C$10,M95=Paramétrage!$C$13,M95=Paramétrage!$C$17,M95=Paramétrage!$C$20,M95=Paramétrage!$C$24,M95=Paramétrage!$C$27,AND(M95&lt;&gt;Paramétrage!$C$9,Q95="Mut+ext")),0,ROUNDUP(O95/P95,0))</f>
        <v>0</v>
      </c>
      <c r="V95" s="110">
        <f>IF(OR(M95="",Q95="Mut+ext"),0,IF(VLOOKUP(M95,Paramétrage!$C$6:$E$29,2,0)=0,0,IF(P95="","saisir capacité",N95*U95*VLOOKUP(M95,Paramétrage!$C$6:$E$29,2,0))))</f>
        <v>0</v>
      </c>
      <c r="W95" s="49"/>
      <c r="X95" s="107">
        <f t="shared" si="20"/>
        <v>0</v>
      </c>
      <c r="Y95" s="109">
        <f>IF(OR(M95="",Q95="Mut+ext"),0,IF(ISERROR(W95+V95*VLOOKUP(M95,Paramétrage!$C$6:$E$29,3,0))=TRUE,X95,W95+V95*VLOOKUP(M95,Paramétrage!$C$6:$E$29,3,0)))</f>
        <v>0</v>
      </c>
      <c r="Z95" s="295"/>
      <c r="AA95" s="296"/>
      <c r="AB95" s="297"/>
      <c r="AC95" s="167"/>
      <c r="AD95" s="50"/>
      <c r="AE95" s="77">
        <f>IF(G95="",0,IF(K95="",0,IF(SUMIF($G$90:$G$101,G95,$O$90:$O$101)=0,0,IF(OR(L95="",K95="obligatoire"),AF95/SUMIF($G$90:$G$101,G95,$O$90:$O$101),AF95/(SUMIF($G$90:$G$101,G95,$O$90:$O$101)/L95)))))</f>
        <v>0</v>
      </c>
      <c r="AF95" s="22">
        <f t="shared" si="21"/>
        <v>0</v>
      </c>
    </row>
    <row r="96" spans="1:32" ht="15.45" hidden="1" customHeight="1" x14ac:dyDescent="0.25">
      <c r="A96" s="335"/>
      <c r="B96" s="323"/>
      <c r="C96" s="326"/>
      <c r="D96" s="327"/>
      <c r="E96" s="312"/>
      <c r="F96" s="312"/>
      <c r="G96" s="164"/>
      <c r="H96" s="69"/>
      <c r="I96" s="168"/>
      <c r="J96" s="65"/>
      <c r="K96" s="64"/>
      <c r="L96" s="46"/>
      <c r="M96" s="47"/>
      <c r="N96" s="58"/>
      <c r="O96" s="56"/>
      <c r="P96" s="63"/>
      <c r="Q96" s="48"/>
      <c r="R96" s="298"/>
      <c r="S96" s="296"/>
      <c r="T96" s="299"/>
      <c r="U96" s="108">
        <f>IF(OR(P96="",M96=Paramétrage!$C$10,M96=Paramétrage!$C$13,M96=Paramétrage!$C$17,M96=Paramétrage!$C$20,M96=Paramétrage!$C$24,M96=Paramétrage!$C$27,AND(M96&lt;&gt;Paramétrage!$C$9,Q96="Mut+ext")),0,ROUNDUP(O96/P96,0))</f>
        <v>0</v>
      </c>
      <c r="V96" s="110">
        <f>IF(OR(M96="",Q96="Mut+ext"),0,IF(VLOOKUP(M96,Paramétrage!$C$6:$E$29,2,0)=0,0,IF(P96="","saisir capacité",N96*U96*VLOOKUP(M96,Paramétrage!$C$6:$E$29,2,0))))</f>
        <v>0</v>
      </c>
      <c r="W96" s="49"/>
      <c r="X96" s="107">
        <f t="shared" si="20"/>
        <v>0</v>
      </c>
      <c r="Y96" s="109">
        <f>IF(OR(M96="",Q96="Mut+ext"),0,IF(ISERROR(W96+V96*VLOOKUP(M96,Paramétrage!$C$6:$E$29,3,0))=TRUE,X96,W96+V96*VLOOKUP(M96,Paramétrage!$C$6:$E$29,3,0)))</f>
        <v>0</v>
      </c>
      <c r="Z96" s="295"/>
      <c r="AA96" s="296"/>
      <c r="AB96" s="297"/>
      <c r="AC96" s="167"/>
      <c r="AD96" s="50"/>
      <c r="AE96" s="77">
        <f t="shared" si="22"/>
        <v>0</v>
      </c>
      <c r="AF96" s="22">
        <f t="shared" si="21"/>
        <v>0</v>
      </c>
    </row>
    <row r="97" spans="1:32" ht="15.45" hidden="1" customHeight="1" x14ac:dyDescent="0.25">
      <c r="A97" s="335"/>
      <c r="B97" s="323"/>
      <c r="C97" s="326"/>
      <c r="D97" s="327"/>
      <c r="E97" s="312"/>
      <c r="F97" s="312"/>
      <c r="G97" s="164"/>
      <c r="H97" s="69"/>
      <c r="I97" s="168"/>
      <c r="J97" s="65"/>
      <c r="K97" s="64"/>
      <c r="L97" s="46"/>
      <c r="M97" s="47"/>
      <c r="N97" s="58"/>
      <c r="O97" s="55"/>
      <c r="P97" s="63"/>
      <c r="Q97" s="48"/>
      <c r="R97" s="298"/>
      <c r="S97" s="296"/>
      <c r="T97" s="299"/>
      <c r="U97" s="108">
        <f>IF(OR(P97="",M97=Paramétrage!$C$10,M97=Paramétrage!$C$13,M97=Paramétrage!$C$17,M97=Paramétrage!$C$20,M97=Paramétrage!$C$24,M97=Paramétrage!$C$27,AND(M97&lt;&gt;Paramétrage!$C$9,Q97="Mut+ext")),0,ROUNDUP(O97/P97,0))</f>
        <v>0</v>
      </c>
      <c r="V97" s="110">
        <f>IF(OR(M97="",Q97="Mut+ext"),0,IF(VLOOKUP(M97,Paramétrage!$C$6:$E$29,2,0)=0,0,IF(P97="","saisir capacité",N97*U97*VLOOKUP(M97,Paramétrage!$C$6:$E$29,2,0))))</f>
        <v>0</v>
      </c>
      <c r="W97" s="49"/>
      <c r="X97" s="107">
        <f t="shared" si="20"/>
        <v>0</v>
      </c>
      <c r="Y97" s="109">
        <f>IF(OR(M97="",Q97="Mut+ext"),0,IF(ISERROR(W97+V97*VLOOKUP(M97,Paramétrage!$C$6:$E$29,3,0))=TRUE,X97,W97+V97*VLOOKUP(M97,Paramétrage!$C$6:$E$29,3,0)))</f>
        <v>0</v>
      </c>
      <c r="Z97" s="295"/>
      <c r="AA97" s="296"/>
      <c r="AB97" s="297"/>
      <c r="AC97" s="167"/>
      <c r="AD97" s="50"/>
      <c r="AE97" s="77">
        <f t="shared" si="22"/>
        <v>0</v>
      </c>
      <c r="AF97" s="22">
        <f t="shared" si="21"/>
        <v>0</v>
      </c>
    </row>
    <row r="98" spans="1:32" ht="15.45" hidden="1" customHeight="1" x14ac:dyDescent="0.25">
      <c r="A98" s="335"/>
      <c r="B98" s="323"/>
      <c r="C98" s="326"/>
      <c r="D98" s="327"/>
      <c r="E98" s="312"/>
      <c r="F98" s="312"/>
      <c r="G98" s="164"/>
      <c r="H98" s="69"/>
      <c r="I98" s="168"/>
      <c r="J98" s="65"/>
      <c r="K98" s="64"/>
      <c r="L98" s="46"/>
      <c r="M98" s="47"/>
      <c r="N98" s="58"/>
      <c r="O98" s="56"/>
      <c r="P98" s="63"/>
      <c r="Q98" s="48"/>
      <c r="R98" s="298"/>
      <c r="S98" s="296"/>
      <c r="T98" s="299"/>
      <c r="U98" s="108">
        <f>IF(OR(P98="",M98=Paramétrage!$C$10,M98=Paramétrage!$C$13,M98=Paramétrage!$C$17,M98=Paramétrage!$C$20,M98=Paramétrage!$C$24,M98=Paramétrage!$C$27,AND(M98&lt;&gt;Paramétrage!$C$9,Q98="Mut+ext")),0,ROUNDUP(O98/P98,0))</f>
        <v>0</v>
      </c>
      <c r="V98" s="110">
        <f>IF(OR(M98="",Q98="Mut+ext"),0,IF(VLOOKUP(M98,Paramétrage!$C$6:$E$29,2,0)=0,0,IF(P98="","saisir capacité",N98*U98*VLOOKUP(M98,Paramétrage!$C$6:$E$29,2,0))))</f>
        <v>0</v>
      </c>
      <c r="W98" s="49"/>
      <c r="X98" s="107">
        <f t="shared" si="20"/>
        <v>0</v>
      </c>
      <c r="Y98" s="109">
        <f>IF(OR(M98="",Q98="Mut+ext"),0,IF(ISERROR(W98+V98*VLOOKUP(M98,Paramétrage!$C$6:$E$29,3,0))=TRUE,X98,W98+V98*VLOOKUP(M98,Paramétrage!$C$6:$E$29,3,0)))</f>
        <v>0</v>
      </c>
      <c r="Z98" s="295"/>
      <c r="AA98" s="296"/>
      <c r="AB98" s="297"/>
      <c r="AC98" s="167"/>
      <c r="AD98" s="50"/>
      <c r="AE98" s="77">
        <f t="shared" si="22"/>
        <v>0</v>
      </c>
      <c r="AF98" s="22">
        <f t="shared" si="21"/>
        <v>0</v>
      </c>
    </row>
    <row r="99" spans="1:32" ht="15.45" hidden="1" customHeight="1" x14ac:dyDescent="0.25">
      <c r="A99" s="335"/>
      <c r="B99" s="323"/>
      <c r="C99" s="326"/>
      <c r="D99" s="327"/>
      <c r="E99" s="312"/>
      <c r="F99" s="312"/>
      <c r="G99" s="164"/>
      <c r="H99" s="69"/>
      <c r="I99" s="168"/>
      <c r="J99" s="65"/>
      <c r="K99" s="64"/>
      <c r="L99" s="46"/>
      <c r="M99" s="47"/>
      <c r="N99" s="58"/>
      <c r="O99" s="57"/>
      <c r="P99" s="63"/>
      <c r="Q99" s="48"/>
      <c r="R99" s="298"/>
      <c r="S99" s="296"/>
      <c r="T99" s="299"/>
      <c r="U99" s="108">
        <f>IF(OR(P99="",M99=Paramétrage!$C$10,M99=Paramétrage!$C$13,M99=Paramétrage!$C$17,M99=Paramétrage!$C$20,M99=Paramétrage!$C$24,M99=Paramétrage!$C$27,AND(M99&lt;&gt;Paramétrage!$C$9,Q99="Mut+ext")),0,ROUNDUP(O99/P99,0))</f>
        <v>0</v>
      </c>
      <c r="V99" s="110">
        <f>IF(OR(M99="",Q99="Mut+ext"),0,IF(VLOOKUP(M99,Paramétrage!$C$6:$E$29,2,0)=0,0,IF(P99="","saisir capacité",N99*U99*VLOOKUP(M99,Paramétrage!$C$6:$E$29,2,0))))</f>
        <v>0</v>
      </c>
      <c r="W99" s="49"/>
      <c r="X99" s="107">
        <f t="shared" si="20"/>
        <v>0</v>
      </c>
      <c r="Y99" s="109">
        <f>IF(OR(M99="",Q99="Mut+ext"),0,IF(ISERROR(W99+V99*VLOOKUP(M99,Paramétrage!$C$6:$E$29,3,0))=TRUE,X99,W99+V99*VLOOKUP(M99,Paramétrage!$C$6:$E$29,3,0)))</f>
        <v>0</v>
      </c>
      <c r="Z99" s="295"/>
      <c r="AA99" s="296"/>
      <c r="AB99" s="297"/>
      <c r="AC99" s="167"/>
      <c r="AD99" s="50"/>
      <c r="AE99" s="77">
        <f t="shared" si="22"/>
        <v>0</v>
      </c>
      <c r="AF99" s="22">
        <f t="shared" si="21"/>
        <v>0</v>
      </c>
    </row>
    <row r="100" spans="1:32" ht="15.45" hidden="1" customHeight="1" x14ac:dyDescent="0.25">
      <c r="A100" s="335"/>
      <c r="B100" s="323"/>
      <c r="C100" s="326"/>
      <c r="D100" s="327"/>
      <c r="E100" s="312"/>
      <c r="F100" s="312"/>
      <c r="G100" s="164"/>
      <c r="H100" s="69"/>
      <c r="I100" s="168"/>
      <c r="J100" s="65"/>
      <c r="K100" s="64"/>
      <c r="L100" s="46"/>
      <c r="M100" s="47"/>
      <c r="N100" s="58"/>
      <c r="O100" s="56"/>
      <c r="P100" s="63"/>
      <c r="Q100" s="48"/>
      <c r="R100" s="298"/>
      <c r="S100" s="296"/>
      <c r="T100" s="299"/>
      <c r="U100" s="108">
        <f>IF(OR(P100="",M100=Paramétrage!$C$10,M100=Paramétrage!$C$13,M100=Paramétrage!$C$17,M100=Paramétrage!$C$20,M100=Paramétrage!$C$24,M100=Paramétrage!$C$27,AND(M100&lt;&gt;Paramétrage!$C$9,Q100="Mut+ext")),0,ROUNDUP(O100/P100,0))</f>
        <v>0</v>
      </c>
      <c r="V100" s="110">
        <f>IF(OR(M100="",Q100="Mut+ext"),0,IF(VLOOKUP(M100,Paramétrage!$C$6:$E$29,2,0)=0,0,IF(P100="","saisir capacité",N100*U100*VLOOKUP(M100,Paramétrage!$C$6:$E$29,2,0))))</f>
        <v>0</v>
      </c>
      <c r="W100" s="49"/>
      <c r="X100" s="107">
        <f t="shared" si="20"/>
        <v>0</v>
      </c>
      <c r="Y100" s="109">
        <f>IF(OR(M100="",Q100="Mut+ext"),0,IF(ISERROR(W100+V100*VLOOKUP(M100,Paramétrage!$C$6:$E$29,3,0))=TRUE,X100,W100+V100*VLOOKUP(M100,Paramétrage!$C$6:$E$29,3,0)))</f>
        <v>0</v>
      </c>
      <c r="Z100" s="295"/>
      <c r="AA100" s="296"/>
      <c r="AB100" s="297"/>
      <c r="AC100" s="167"/>
      <c r="AD100" s="50"/>
      <c r="AE100" s="77">
        <f t="shared" si="22"/>
        <v>0</v>
      </c>
      <c r="AF100" s="22">
        <f t="shared" si="21"/>
        <v>0</v>
      </c>
    </row>
    <row r="101" spans="1:32" ht="15.45" hidden="1" customHeight="1" x14ac:dyDescent="0.25">
      <c r="A101" s="335"/>
      <c r="B101" s="323"/>
      <c r="C101" s="328"/>
      <c r="D101" s="329"/>
      <c r="E101" s="313"/>
      <c r="F101" s="313"/>
      <c r="G101" s="164"/>
      <c r="H101" s="69"/>
      <c r="I101" s="168"/>
      <c r="J101" s="65"/>
      <c r="K101" s="64"/>
      <c r="L101" s="46"/>
      <c r="M101" s="47"/>
      <c r="N101" s="58"/>
      <c r="O101" s="55"/>
      <c r="P101" s="63"/>
      <c r="Q101" s="48"/>
      <c r="R101" s="298"/>
      <c r="S101" s="296"/>
      <c r="T101" s="299"/>
      <c r="U101" s="108">
        <f>IF(OR(P101="",M101=Paramétrage!$C$10,M101=Paramétrage!$C$13,M101=Paramétrage!$C$17,M101=Paramétrage!$C$20,M101=Paramétrage!$C$24,M101=Paramétrage!$C$27,AND(M101&lt;&gt;Paramétrage!$C$9,Q101="Mut+ext")),0,ROUNDUP(O101/P101,0))</f>
        <v>0</v>
      </c>
      <c r="V101" s="110">
        <f>IF(OR(M101="",Q101="Mut+ext"),0,IF(VLOOKUP(M101,Paramétrage!$C$6:$E$29,2,0)=0,0,IF(P101="","saisir capacité",N101*U101*VLOOKUP(M101,Paramétrage!$C$6:$E$29,2,0))))</f>
        <v>0</v>
      </c>
      <c r="W101" s="49"/>
      <c r="X101" s="107">
        <f t="shared" si="20"/>
        <v>0</v>
      </c>
      <c r="Y101" s="109">
        <f>IF(OR(M101="",Q101="Mut+ext"),0,IF(ISERROR(W101+V101*VLOOKUP(M101,Paramétrage!$C$6:$E$29,3,0))=TRUE,X101,W101+V101*VLOOKUP(M101,Paramétrage!$C$6:$E$29,3,0)))</f>
        <v>0</v>
      </c>
      <c r="Z101" s="295"/>
      <c r="AA101" s="296"/>
      <c r="AB101" s="297"/>
      <c r="AC101" s="167"/>
      <c r="AD101" s="50"/>
      <c r="AE101" s="77">
        <f t="shared" si="22"/>
        <v>0</v>
      </c>
      <c r="AF101" s="22">
        <f t="shared" si="21"/>
        <v>0</v>
      </c>
    </row>
    <row r="102" spans="1:32" ht="15.45" hidden="1" customHeight="1" x14ac:dyDescent="0.25">
      <c r="A102" s="335"/>
      <c r="B102" s="323"/>
      <c r="C102" s="175"/>
      <c r="D102" s="176"/>
      <c r="E102" s="79"/>
      <c r="F102" s="79"/>
      <c r="G102" s="79"/>
      <c r="H102" s="171"/>
      <c r="I102" s="169"/>
      <c r="J102" s="130"/>
      <c r="K102" s="80"/>
      <c r="L102" s="81"/>
      <c r="M102" s="88"/>
      <c r="N102" s="82">
        <f>AE102</f>
        <v>0</v>
      </c>
      <c r="O102" s="83"/>
      <c r="P102" s="83"/>
      <c r="Q102" s="86"/>
      <c r="R102" s="84"/>
      <c r="S102" s="84"/>
      <c r="T102" s="85"/>
      <c r="U102" s="131"/>
      <c r="V102" s="87">
        <f>SUM(V90:V101)</f>
        <v>0</v>
      </c>
      <c r="W102" s="88">
        <f>SUM(W90:W101)</f>
        <v>0</v>
      </c>
      <c r="X102" s="89">
        <f>SUM(X90:X101)</f>
        <v>0</v>
      </c>
      <c r="Y102" s="90">
        <f>SUM(Y90:Y101)</f>
        <v>0</v>
      </c>
      <c r="Z102" s="132"/>
      <c r="AA102" s="133"/>
      <c r="AB102" s="134"/>
      <c r="AC102" s="135"/>
      <c r="AD102" s="136"/>
      <c r="AE102" s="137">
        <f>SUM(AE90:AE101)</f>
        <v>0</v>
      </c>
      <c r="AF102" s="138">
        <f>SUM(AF90:AF101)</f>
        <v>0</v>
      </c>
    </row>
    <row r="103" spans="1:32" ht="15.45" hidden="1" customHeight="1" x14ac:dyDescent="0.25">
      <c r="A103" s="335"/>
      <c r="B103" s="323" t="s">
        <v>166</v>
      </c>
      <c r="C103" s="324" t="s">
        <v>167</v>
      </c>
      <c r="D103" s="325"/>
      <c r="E103" s="312"/>
      <c r="F103" s="312" t="s">
        <v>254</v>
      </c>
      <c r="G103" s="164" t="s">
        <v>194</v>
      </c>
      <c r="H103" s="53"/>
      <c r="I103" s="70"/>
      <c r="J103" s="65"/>
      <c r="K103" s="75"/>
      <c r="L103" s="46"/>
      <c r="M103" s="47"/>
      <c r="N103" s="59"/>
      <c r="O103" s="56"/>
      <c r="P103" s="63"/>
      <c r="Q103" s="52"/>
      <c r="R103" s="298"/>
      <c r="S103" s="296"/>
      <c r="T103" s="299"/>
      <c r="U103" s="108">
        <f>IF(OR(P103="",M103=Paramétrage!$C$10,M103=Paramétrage!$C$13,M103=Paramétrage!$C$17,M103=Paramétrage!$C$20,M103=Paramétrage!$C$24,M103=Paramétrage!$C$27,AND(M103&lt;&gt;Paramétrage!$C$9,Q103="Mut+ext")),0,ROUNDUP(O103/P103,0))</f>
        <v>0</v>
      </c>
      <c r="V103" s="110">
        <f>IF(OR(M103="",Q103="Mut+ext"),0,IF(VLOOKUP(M103,Paramétrage!$C$6:$E$29,2,0)=0,0,IF(P103="","saisir capacité",N103*U103*VLOOKUP(M103,Paramétrage!$C$6:$E$29,2,0))))</f>
        <v>0</v>
      </c>
      <c r="W103" s="49"/>
      <c r="X103" s="107">
        <f t="shared" ref="X103:X114" si="23">IF(OR(M103="",Q103="Mut+ext"),0,IF(ISERROR(V103+W103)=TRUE,V103,V103+W103))</f>
        <v>0</v>
      </c>
      <c r="Y103" s="109">
        <f>IF(OR(M103="",Q103="Mut+ext"),0,IF(ISERROR(W103+V103*VLOOKUP(M103,Paramétrage!$C$6:$E$29,3,0))=TRUE,X103,W103+V103*VLOOKUP(M103,Paramétrage!$C$6:$E$29,3,0)))</f>
        <v>0</v>
      </c>
      <c r="Z103" s="295"/>
      <c r="AA103" s="296"/>
      <c r="AB103" s="297"/>
      <c r="AC103" s="76"/>
      <c r="AD103" s="50"/>
      <c r="AE103" s="77">
        <f>IF(G103="",0,IF(K103="",0,IF(SUMIF($G$103:$G$114,G103,$O$103:$O$114)=0,0,IF(OR(L103="",K103="obligatoire"),AF103/SUMIF($G$103:$G$114,G103,$O$103:$O$114),AF103/(SUMIF($G$103:$G$114,G103,$O$103:$O$114)/L103)))))</f>
        <v>0</v>
      </c>
      <c r="AF103" s="21">
        <f t="shared" ref="AF103:AF114" si="24">N103*O103</f>
        <v>0</v>
      </c>
    </row>
    <row r="104" spans="1:32" ht="15.45" hidden="1" customHeight="1" x14ac:dyDescent="0.25">
      <c r="A104" s="335"/>
      <c r="B104" s="323"/>
      <c r="C104" s="326"/>
      <c r="D104" s="327"/>
      <c r="E104" s="312"/>
      <c r="F104" s="312"/>
      <c r="G104" s="164"/>
      <c r="H104" s="45"/>
      <c r="I104" s="70"/>
      <c r="J104" s="65"/>
      <c r="K104" s="64"/>
      <c r="L104" s="46"/>
      <c r="M104" s="47"/>
      <c r="N104" s="58"/>
      <c r="O104" s="55"/>
      <c r="P104" s="63"/>
      <c r="Q104" s="48"/>
      <c r="R104" s="298"/>
      <c r="S104" s="296"/>
      <c r="T104" s="299"/>
      <c r="U104" s="108">
        <f>IF(OR(P104="",M104=Paramétrage!$C$10,M104=Paramétrage!$C$13,M104=Paramétrage!$C$17,M104=Paramétrage!$C$20,M104=Paramétrage!$C$24,M104=Paramétrage!$C$27,AND(M104&lt;&gt;Paramétrage!$C$9,Q104="Mut+ext")),0,ROUNDUP(O104/P104,0))</f>
        <v>0</v>
      </c>
      <c r="V104" s="110">
        <f>IF(OR(M104="",Q104="Mut+ext"),0,IF(VLOOKUP(M104,Paramétrage!$C$6:$E$29,2,0)=0,0,IF(P104="","saisir capacité",N104*U104*VLOOKUP(M104,Paramétrage!$C$6:$E$29,2,0))))</f>
        <v>0</v>
      </c>
      <c r="W104" s="49"/>
      <c r="X104" s="107">
        <f t="shared" si="23"/>
        <v>0</v>
      </c>
      <c r="Y104" s="109">
        <f>IF(OR(M104="",Q104="Mut+ext"),0,IF(ISERROR(W104+V104*VLOOKUP(M104,Paramétrage!$C$6:$E$29,3,0))=TRUE,X104,W104+V104*VLOOKUP(M104,Paramétrage!$C$6:$E$29,3,0)))</f>
        <v>0</v>
      </c>
      <c r="Z104" s="295"/>
      <c r="AA104" s="296"/>
      <c r="AB104" s="297"/>
      <c r="AC104" s="167"/>
      <c r="AD104" s="50"/>
      <c r="AE104" s="77">
        <f t="shared" ref="AE104:AE114" si="25">IF(G104="",0,IF(K104="",0,IF(SUMIF($G$103:$G$114,G104,$O$103:$O$114)=0,0,IF(OR(L104="",K104="obligatoire"),AF104/SUMIF($G$103:$G$114,G104,$O$103:$O$114),AF104/(SUMIF($G$103:$G$114,G104,$O$103:$O$114)/L104)))))</f>
        <v>0</v>
      </c>
      <c r="AF104" s="22">
        <f t="shared" si="24"/>
        <v>0</v>
      </c>
    </row>
    <row r="105" spans="1:32" ht="15.45" hidden="1" customHeight="1" x14ac:dyDescent="0.25">
      <c r="A105" s="335"/>
      <c r="B105" s="323"/>
      <c r="C105" s="326"/>
      <c r="D105" s="327"/>
      <c r="E105" s="312"/>
      <c r="F105" s="312"/>
      <c r="G105" s="164"/>
      <c r="H105" s="45"/>
      <c r="I105" s="168"/>
      <c r="J105" s="65"/>
      <c r="K105" s="64"/>
      <c r="L105" s="46"/>
      <c r="M105" s="47"/>
      <c r="N105" s="58"/>
      <c r="O105" s="56"/>
      <c r="P105" s="63"/>
      <c r="Q105" s="48"/>
      <c r="R105" s="298"/>
      <c r="S105" s="296"/>
      <c r="T105" s="299"/>
      <c r="U105" s="108">
        <f>IF(OR(P105="",M105=Paramétrage!$C$10,M105=Paramétrage!$C$13,M105=Paramétrage!$C$17,M105=Paramétrage!$C$20,M105=Paramétrage!$C$24,M105=Paramétrage!$C$27,AND(M105&lt;&gt;Paramétrage!$C$9,Q105="Mut+ext")),0,ROUNDUP(O105/P105,0))</f>
        <v>0</v>
      </c>
      <c r="V105" s="110">
        <f>IF(OR(M105="",Q105="Mut+ext"),0,IF(VLOOKUP(M105,Paramétrage!$C$6:$E$29,2,0)=0,0,IF(P105="","saisir capacité",N105*U105*VLOOKUP(M105,Paramétrage!$C$6:$E$29,2,0))))</f>
        <v>0</v>
      </c>
      <c r="W105" s="49"/>
      <c r="X105" s="107">
        <f t="shared" si="23"/>
        <v>0</v>
      </c>
      <c r="Y105" s="109">
        <f>IF(OR(M105="",Q105="Mut+ext"),0,IF(ISERROR(W105+V105*VLOOKUP(M105,Paramétrage!$C$6:$E$29,3,0))=TRUE,X105,W105+V105*VLOOKUP(M105,Paramétrage!$C$6:$E$29,3,0)))</f>
        <v>0</v>
      </c>
      <c r="Z105" s="295"/>
      <c r="AA105" s="296"/>
      <c r="AB105" s="297"/>
      <c r="AC105" s="167"/>
      <c r="AD105" s="50"/>
      <c r="AE105" s="77">
        <f t="shared" si="25"/>
        <v>0</v>
      </c>
      <c r="AF105" s="22">
        <f t="shared" si="24"/>
        <v>0</v>
      </c>
    </row>
    <row r="106" spans="1:32" ht="15.45" hidden="1" customHeight="1" x14ac:dyDescent="0.25">
      <c r="A106" s="335"/>
      <c r="B106" s="323"/>
      <c r="C106" s="326"/>
      <c r="D106" s="327"/>
      <c r="E106" s="312"/>
      <c r="F106" s="312"/>
      <c r="G106" s="166"/>
      <c r="H106" s="45"/>
      <c r="I106" s="168"/>
      <c r="J106" s="65"/>
      <c r="K106" s="64"/>
      <c r="L106" s="46"/>
      <c r="M106" s="47"/>
      <c r="N106" s="58"/>
      <c r="O106" s="57"/>
      <c r="P106" s="63"/>
      <c r="Q106" s="48"/>
      <c r="R106" s="298"/>
      <c r="S106" s="296"/>
      <c r="T106" s="299"/>
      <c r="U106" s="108">
        <f>IF(OR(P106="",M106=Paramétrage!$C$10,M106=Paramétrage!$C$13,M106=Paramétrage!$C$17,M106=Paramétrage!$C$20,M106=Paramétrage!$C$24,M106=Paramétrage!$C$27,AND(M106&lt;&gt;Paramétrage!$C$9,Q106="Mut+ext")),0,ROUNDUP(O106/P106,0))</f>
        <v>0</v>
      </c>
      <c r="V106" s="110">
        <f>IF(OR(M106="",Q106="Mut+ext"),0,IF(VLOOKUP(M106,Paramétrage!$C$6:$E$29,2,0)=0,0,IF(P106="","saisir capacité",N106*U106*VLOOKUP(M106,Paramétrage!$C$6:$E$29,2,0))))</f>
        <v>0</v>
      </c>
      <c r="W106" s="49"/>
      <c r="X106" s="107">
        <f t="shared" si="23"/>
        <v>0</v>
      </c>
      <c r="Y106" s="109">
        <f>IF(OR(M106="",Q106="Mut+ext"),0,IF(ISERROR(W106+V106*VLOOKUP(M106,Paramétrage!$C$6:$E$29,3,0))=TRUE,X106,W106+V106*VLOOKUP(M106,Paramétrage!$C$6:$E$29,3,0)))</f>
        <v>0</v>
      </c>
      <c r="Z106" s="295"/>
      <c r="AA106" s="296"/>
      <c r="AB106" s="297"/>
      <c r="AC106" s="66"/>
      <c r="AD106" s="50"/>
      <c r="AE106" s="77">
        <f t="shared" si="25"/>
        <v>0</v>
      </c>
      <c r="AF106" s="22">
        <f t="shared" si="24"/>
        <v>0</v>
      </c>
    </row>
    <row r="107" spans="1:32" ht="15.45" hidden="1" customHeight="1" x14ac:dyDescent="0.25">
      <c r="A107" s="335"/>
      <c r="B107" s="323"/>
      <c r="C107" s="326"/>
      <c r="D107" s="327"/>
      <c r="E107" s="312"/>
      <c r="F107" s="312"/>
      <c r="G107" s="164"/>
      <c r="H107" s="45"/>
      <c r="I107" s="168"/>
      <c r="J107" s="65"/>
      <c r="K107" s="64"/>
      <c r="L107" s="46"/>
      <c r="M107" s="47"/>
      <c r="N107" s="58"/>
      <c r="O107" s="56"/>
      <c r="P107" s="63"/>
      <c r="Q107" s="48"/>
      <c r="R107" s="298"/>
      <c r="S107" s="296"/>
      <c r="T107" s="299"/>
      <c r="U107" s="108">
        <f>IF(OR(P107="",M107=Paramétrage!$C$10,M107=Paramétrage!$C$13,M107=Paramétrage!$C$17,M107=Paramétrage!$C$20,M107=Paramétrage!$C$24,M107=Paramétrage!$C$27,AND(M107&lt;&gt;Paramétrage!$C$9,Q107="Mut+ext")),0,ROUNDUP(O107/P107,0))</f>
        <v>0</v>
      </c>
      <c r="V107" s="110">
        <f>IF(OR(M107="",Q107="Mut+ext"),0,IF(VLOOKUP(M107,Paramétrage!$C$6:$E$29,2,0)=0,0,IF(P107="","saisir capacité",N107*U107*VLOOKUP(M107,Paramétrage!$C$6:$E$29,2,0))))</f>
        <v>0</v>
      </c>
      <c r="W107" s="49"/>
      <c r="X107" s="107">
        <f t="shared" si="23"/>
        <v>0</v>
      </c>
      <c r="Y107" s="109">
        <f>IF(OR(M107="",Q107="Mut+ext"),0,IF(ISERROR(W107+V107*VLOOKUP(M107,Paramétrage!$C$6:$E$29,3,0))=TRUE,X107,W107+V107*VLOOKUP(M107,Paramétrage!$C$6:$E$29,3,0)))</f>
        <v>0</v>
      </c>
      <c r="Z107" s="295"/>
      <c r="AA107" s="296"/>
      <c r="AB107" s="297"/>
      <c r="AC107" s="167"/>
      <c r="AD107" s="50"/>
      <c r="AE107" s="77">
        <f t="shared" si="25"/>
        <v>0</v>
      </c>
      <c r="AF107" s="22">
        <f t="shared" si="24"/>
        <v>0</v>
      </c>
    </row>
    <row r="108" spans="1:32" ht="15.45" hidden="1" customHeight="1" x14ac:dyDescent="0.25">
      <c r="A108" s="335"/>
      <c r="B108" s="323"/>
      <c r="C108" s="326"/>
      <c r="D108" s="327"/>
      <c r="E108" s="312"/>
      <c r="F108" s="312"/>
      <c r="G108" s="164"/>
      <c r="H108" s="45"/>
      <c r="I108" s="168"/>
      <c r="J108" s="65"/>
      <c r="K108" s="64"/>
      <c r="L108" s="46"/>
      <c r="M108" s="47"/>
      <c r="N108" s="58"/>
      <c r="O108" s="57"/>
      <c r="P108" s="63"/>
      <c r="Q108" s="48"/>
      <c r="R108" s="298"/>
      <c r="S108" s="296"/>
      <c r="T108" s="299"/>
      <c r="U108" s="108">
        <f>IF(OR(P108="",M108=Paramétrage!$C$10,M108=Paramétrage!$C$13,M108=Paramétrage!$C$17,M108=Paramétrage!$C$20,M108=Paramétrage!$C$24,M108=Paramétrage!$C$27,AND(M108&lt;&gt;Paramétrage!$C$9,Q108="Mut+ext")),0,ROUNDUP(O108/P108,0))</f>
        <v>0</v>
      </c>
      <c r="V108" s="110">
        <f>IF(OR(M108="",Q108="Mut+ext"),0,IF(VLOOKUP(M108,Paramétrage!$C$6:$E$29,2,0)=0,0,IF(P108="","saisir capacité",N108*U108*VLOOKUP(M108,Paramétrage!$C$6:$E$29,2,0))))</f>
        <v>0</v>
      </c>
      <c r="W108" s="49"/>
      <c r="X108" s="107">
        <f t="shared" si="23"/>
        <v>0</v>
      </c>
      <c r="Y108" s="109">
        <f>IF(OR(M108="",Q108="Mut+ext"),0,IF(ISERROR(W108+V108*VLOOKUP(M108,Paramétrage!$C$6:$E$29,3,0))=TRUE,X108,W108+V108*VLOOKUP(M108,Paramétrage!$C$6:$E$29,3,0)))</f>
        <v>0</v>
      </c>
      <c r="Z108" s="295"/>
      <c r="AA108" s="296"/>
      <c r="AB108" s="297"/>
      <c r="AC108" s="167"/>
      <c r="AD108" s="50"/>
      <c r="AE108" s="77">
        <f t="shared" si="25"/>
        <v>0</v>
      </c>
      <c r="AF108" s="22">
        <f t="shared" si="24"/>
        <v>0</v>
      </c>
    </row>
    <row r="109" spans="1:32" ht="15.45" hidden="1" customHeight="1" x14ac:dyDescent="0.25">
      <c r="A109" s="335"/>
      <c r="B109" s="323"/>
      <c r="C109" s="326"/>
      <c r="D109" s="327"/>
      <c r="E109" s="312"/>
      <c r="F109" s="312"/>
      <c r="G109" s="164"/>
      <c r="H109" s="45"/>
      <c r="I109" s="168"/>
      <c r="J109" s="65"/>
      <c r="K109" s="64"/>
      <c r="L109" s="46"/>
      <c r="M109" s="47"/>
      <c r="N109" s="58"/>
      <c r="O109" s="56"/>
      <c r="P109" s="63"/>
      <c r="Q109" s="48"/>
      <c r="R109" s="298"/>
      <c r="S109" s="296"/>
      <c r="T109" s="299"/>
      <c r="U109" s="108">
        <f>IF(OR(P109="",M109=Paramétrage!$C$10,M109=Paramétrage!$C$13,M109=Paramétrage!$C$17,M109=Paramétrage!$C$20,M109=Paramétrage!$C$24,M109=Paramétrage!$C$27,AND(M109&lt;&gt;Paramétrage!$C$9,Q109="Mut+ext")),0,ROUNDUP(O109/P109,0))</f>
        <v>0</v>
      </c>
      <c r="V109" s="110">
        <f>IF(OR(M109="",Q109="Mut+ext"),0,IF(VLOOKUP(M109,Paramétrage!$C$6:$E$29,2,0)=0,0,IF(P109="","saisir capacité",N109*U109*VLOOKUP(M109,Paramétrage!$C$6:$E$29,2,0))))</f>
        <v>0</v>
      </c>
      <c r="W109" s="49"/>
      <c r="X109" s="107">
        <f t="shared" si="23"/>
        <v>0</v>
      </c>
      <c r="Y109" s="109">
        <f>IF(OR(M109="",Q109="Mut+ext"),0,IF(ISERROR(W109+V109*VLOOKUP(M109,Paramétrage!$C$6:$E$29,3,0))=TRUE,X109,W109+V109*VLOOKUP(M109,Paramétrage!$C$6:$E$29,3,0)))</f>
        <v>0</v>
      </c>
      <c r="Z109" s="295"/>
      <c r="AA109" s="296"/>
      <c r="AB109" s="297"/>
      <c r="AC109" s="167"/>
      <c r="AD109" s="50"/>
      <c r="AE109" s="77">
        <f t="shared" si="25"/>
        <v>0</v>
      </c>
      <c r="AF109" s="22">
        <f t="shared" si="24"/>
        <v>0</v>
      </c>
    </row>
    <row r="110" spans="1:32" ht="15.45" hidden="1" customHeight="1" x14ac:dyDescent="0.25">
      <c r="A110" s="335"/>
      <c r="B110" s="323"/>
      <c r="C110" s="326"/>
      <c r="D110" s="327"/>
      <c r="E110" s="312"/>
      <c r="F110" s="312"/>
      <c r="G110" s="166"/>
      <c r="H110" s="45"/>
      <c r="I110" s="168"/>
      <c r="J110" s="65"/>
      <c r="K110" s="64"/>
      <c r="L110" s="46"/>
      <c r="M110" s="47"/>
      <c r="N110" s="58"/>
      <c r="O110" s="57"/>
      <c r="P110" s="63"/>
      <c r="Q110" s="48"/>
      <c r="R110" s="298"/>
      <c r="S110" s="296"/>
      <c r="T110" s="299"/>
      <c r="U110" s="108">
        <f>IF(OR(P110="",M110=Paramétrage!$C$10,M110=Paramétrage!$C$13,M110=Paramétrage!$C$17,M110=Paramétrage!$C$20,M110=Paramétrage!$C$24,M110=Paramétrage!$C$27,AND(M110&lt;&gt;Paramétrage!$C$9,Q110="Mut+ext")),0,ROUNDUP(O110/P110,0))</f>
        <v>0</v>
      </c>
      <c r="V110" s="110">
        <f>IF(OR(M110="",Q110="Mut+ext"),0,IF(VLOOKUP(M110,Paramétrage!$C$6:$E$29,2,0)=0,0,IF(P110="","saisir capacité",N110*U110*VLOOKUP(M110,Paramétrage!$C$6:$E$29,2,0))))</f>
        <v>0</v>
      </c>
      <c r="W110" s="49"/>
      <c r="X110" s="107">
        <f t="shared" si="23"/>
        <v>0</v>
      </c>
      <c r="Y110" s="109">
        <f>IF(OR(M110="",Q110="Mut+ext"),0,IF(ISERROR(W110+V110*VLOOKUP(M110,Paramétrage!$C$6:$E$29,3,0))=TRUE,X110,W110+V110*VLOOKUP(M110,Paramétrage!$C$6:$E$29,3,0)))</f>
        <v>0</v>
      </c>
      <c r="Z110" s="295"/>
      <c r="AA110" s="296"/>
      <c r="AB110" s="297"/>
      <c r="AC110" s="66"/>
      <c r="AD110" s="50"/>
      <c r="AE110" s="77">
        <f t="shared" si="25"/>
        <v>0</v>
      </c>
      <c r="AF110" s="22">
        <f t="shared" si="24"/>
        <v>0</v>
      </c>
    </row>
    <row r="111" spans="1:32" ht="15.45" hidden="1" customHeight="1" x14ac:dyDescent="0.25">
      <c r="A111" s="335"/>
      <c r="B111" s="323"/>
      <c r="C111" s="326"/>
      <c r="D111" s="327"/>
      <c r="E111" s="312"/>
      <c r="F111" s="312"/>
      <c r="G111" s="164"/>
      <c r="H111" s="69"/>
      <c r="I111" s="168"/>
      <c r="J111" s="65"/>
      <c r="K111" s="64"/>
      <c r="L111" s="46"/>
      <c r="M111" s="47"/>
      <c r="N111" s="58"/>
      <c r="O111" s="56"/>
      <c r="P111" s="63"/>
      <c r="Q111" s="48"/>
      <c r="R111" s="298"/>
      <c r="S111" s="296"/>
      <c r="T111" s="299"/>
      <c r="U111" s="108">
        <f>IF(OR(P111="",M111=Paramétrage!$C$10,M111=Paramétrage!$C$13,M111=Paramétrage!$C$17,M111=Paramétrage!$C$20,M111=Paramétrage!$C$24,M111=Paramétrage!$C$27,AND(M111&lt;&gt;Paramétrage!$C$9,Q111="Mut+ext")),0,ROUNDUP(O111/P111,0))</f>
        <v>0</v>
      </c>
      <c r="V111" s="110">
        <f>IF(OR(M111="",Q111="Mut+ext"),0,IF(VLOOKUP(M111,Paramétrage!$C$6:$E$29,2,0)=0,0,IF(P111="","saisir capacité",N111*U111*VLOOKUP(M111,Paramétrage!$C$6:$E$29,2,0))))</f>
        <v>0</v>
      </c>
      <c r="W111" s="49"/>
      <c r="X111" s="107">
        <f t="shared" si="23"/>
        <v>0</v>
      </c>
      <c r="Y111" s="109">
        <f>IF(OR(M111="",Q111="Mut+ext"),0,IF(ISERROR(W111+V111*VLOOKUP(M111,Paramétrage!$C$6:$E$29,3,0))=TRUE,X111,W111+V111*VLOOKUP(M111,Paramétrage!$C$6:$E$29,3,0)))</f>
        <v>0</v>
      </c>
      <c r="Z111" s="295"/>
      <c r="AA111" s="296"/>
      <c r="AB111" s="297"/>
      <c r="AC111" s="167"/>
      <c r="AD111" s="50"/>
      <c r="AE111" s="77">
        <f t="shared" si="25"/>
        <v>0</v>
      </c>
      <c r="AF111" s="22">
        <f t="shared" si="24"/>
        <v>0</v>
      </c>
    </row>
    <row r="112" spans="1:32" ht="15.45" hidden="1" customHeight="1" x14ac:dyDescent="0.25">
      <c r="A112" s="335"/>
      <c r="B112" s="323"/>
      <c r="C112" s="326"/>
      <c r="D112" s="327"/>
      <c r="E112" s="312"/>
      <c r="F112" s="312"/>
      <c r="G112" s="164"/>
      <c r="H112" s="69"/>
      <c r="I112" s="168"/>
      <c r="J112" s="65"/>
      <c r="K112" s="64"/>
      <c r="L112" s="46"/>
      <c r="M112" s="47"/>
      <c r="N112" s="58"/>
      <c r="O112" s="57"/>
      <c r="P112" s="63"/>
      <c r="Q112" s="48"/>
      <c r="R112" s="298"/>
      <c r="S112" s="296"/>
      <c r="T112" s="299"/>
      <c r="U112" s="108">
        <f>IF(OR(P112="",M112=Paramétrage!$C$10,M112=Paramétrage!$C$13,M112=Paramétrage!$C$17,M112=Paramétrage!$C$20,M112=Paramétrage!$C$24,M112=Paramétrage!$C$27,AND(M112&lt;&gt;Paramétrage!$C$9,Q112="Mut+ext")),0,ROUNDUP(O112/P112,0))</f>
        <v>0</v>
      </c>
      <c r="V112" s="110">
        <f>IF(OR(M112="",Q112="Mut+ext"),0,IF(VLOOKUP(M112,Paramétrage!$C$6:$E$29,2,0)=0,0,IF(P112="","saisir capacité",N112*U112*VLOOKUP(M112,Paramétrage!$C$6:$E$29,2,0))))</f>
        <v>0</v>
      </c>
      <c r="W112" s="49"/>
      <c r="X112" s="107">
        <f t="shared" si="23"/>
        <v>0</v>
      </c>
      <c r="Y112" s="109">
        <f>IF(OR(M112="",Q112="Mut+ext"),0,IF(ISERROR(W112+V112*VLOOKUP(M112,Paramétrage!$C$6:$E$29,3,0))=TRUE,X112,W112+V112*VLOOKUP(M112,Paramétrage!$C$6:$E$29,3,0)))</f>
        <v>0</v>
      </c>
      <c r="Z112" s="295"/>
      <c r="AA112" s="296"/>
      <c r="AB112" s="297"/>
      <c r="AC112" s="167"/>
      <c r="AD112" s="50"/>
      <c r="AE112" s="77">
        <f t="shared" si="25"/>
        <v>0</v>
      </c>
      <c r="AF112" s="22">
        <f t="shared" si="24"/>
        <v>0</v>
      </c>
    </row>
    <row r="113" spans="1:32" ht="15.45" hidden="1" customHeight="1" x14ac:dyDescent="0.25">
      <c r="A113" s="335"/>
      <c r="B113" s="323"/>
      <c r="C113" s="326"/>
      <c r="D113" s="327"/>
      <c r="E113" s="312"/>
      <c r="F113" s="312"/>
      <c r="G113" s="164"/>
      <c r="H113" s="69"/>
      <c r="I113" s="168"/>
      <c r="J113" s="65"/>
      <c r="K113" s="64"/>
      <c r="L113" s="46"/>
      <c r="M113" s="47"/>
      <c r="N113" s="58"/>
      <c r="O113" s="56"/>
      <c r="P113" s="63"/>
      <c r="Q113" s="48"/>
      <c r="R113" s="298"/>
      <c r="S113" s="296"/>
      <c r="T113" s="299"/>
      <c r="U113" s="108">
        <f>IF(OR(P113="",M113=Paramétrage!$C$10,M113=Paramétrage!$C$13,M113=Paramétrage!$C$17,M113=Paramétrage!$C$20,M113=Paramétrage!$C$24,M113=Paramétrage!$C$27,AND(M113&lt;&gt;Paramétrage!$C$9,Q113="Mut+ext")),0,ROUNDUP(O113/P113,0))</f>
        <v>0</v>
      </c>
      <c r="V113" s="110">
        <f>IF(OR(M113="",Q113="Mut+ext"),0,IF(VLOOKUP(M113,Paramétrage!$C$6:$E$29,2,0)=0,0,IF(P113="","saisir capacité",N113*U113*VLOOKUP(M113,Paramétrage!$C$6:$E$29,2,0))))</f>
        <v>0</v>
      </c>
      <c r="W113" s="49"/>
      <c r="X113" s="107">
        <f t="shared" si="23"/>
        <v>0</v>
      </c>
      <c r="Y113" s="109">
        <f>IF(OR(M113="",Q113="Mut+ext"),0,IF(ISERROR(W113+V113*VLOOKUP(M113,Paramétrage!$C$6:$E$29,3,0))=TRUE,X113,W113+V113*VLOOKUP(M113,Paramétrage!$C$6:$E$29,3,0)))</f>
        <v>0</v>
      </c>
      <c r="Z113" s="295"/>
      <c r="AA113" s="296"/>
      <c r="AB113" s="297"/>
      <c r="AC113" s="167"/>
      <c r="AD113" s="50"/>
      <c r="AE113" s="77">
        <f t="shared" si="25"/>
        <v>0</v>
      </c>
      <c r="AF113" s="22">
        <f t="shared" si="24"/>
        <v>0</v>
      </c>
    </row>
    <row r="114" spans="1:32" ht="15.45" hidden="1" customHeight="1" x14ac:dyDescent="0.25">
      <c r="A114" s="335"/>
      <c r="B114" s="323"/>
      <c r="C114" s="328"/>
      <c r="D114" s="329"/>
      <c r="E114" s="313"/>
      <c r="F114" s="313"/>
      <c r="G114" s="164"/>
      <c r="H114" s="69"/>
      <c r="I114" s="168"/>
      <c r="J114" s="65"/>
      <c r="K114" s="64"/>
      <c r="L114" s="46"/>
      <c r="M114" s="47"/>
      <c r="N114" s="58"/>
      <c r="O114" s="55"/>
      <c r="P114" s="63"/>
      <c r="Q114" s="48"/>
      <c r="R114" s="298"/>
      <c r="S114" s="296"/>
      <c r="T114" s="299"/>
      <c r="U114" s="108">
        <f>IF(OR(P114="",M114=Paramétrage!$C$10,M114=Paramétrage!$C$13,M114=Paramétrage!$C$17,M114=Paramétrage!$C$20,M114=Paramétrage!$C$24,M114=Paramétrage!$C$27,AND(M114&lt;&gt;Paramétrage!$C$9,Q114="Mut+ext")),0,ROUNDUP(O114/P114,0))</f>
        <v>0</v>
      </c>
      <c r="V114" s="110">
        <f>IF(OR(M114="",Q114="Mut+ext"),0,IF(VLOOKUP(M114,Paramétrage!$C$6:$E$29,2,0)=0,0,IF(P114="","saisir capacité",N114*U114*VLOOKUP(M114,Paramétrage!$C$6:$E$29,2,0))))</f>
        <v>0</v>
      </c>
      <c r="W114" s="49"/>
      <c r="X114" s="107">
        <f t="shared" si="23"/>
        <v>0</v>
      </c>
      <c r="Y114" s="109">
        <f>IF(OR(M114="",Q114="Mut+ext"),0,IF(ISERROR(W114+V114*VLOOKUP(M114,Paramétrage!$C$6:$E$29,3,0))=TRUE,X114,W114+V114*VLOOKUP(M114,Paramétrage!$C$6:$E$29,3,0)))</f>
        <v>0</v>
      </c>
      <c r="Z114" s="295"/>
      <c r="AA114" s="296"/>
      <c r="AB114" s="297"/>
      <c r="AC114" s="167"/>
      <c r="AD114" s="50"/>
      <c r="AE114" s="77">
        <f t="shared" si="25"/>
        <v>0</v>
      </c>
      <c r="AF114" s="22">
        <f t="shared" si="24"/>
        <v>0</v>
      </c>
    </row>
    <row r="115" spans="1:32" ht="15.45" hidden="1" customHeight="1" x14ac:dyDescent="0.25">
      <c r="A115" s="335"/>
      <c r="B115" s="323"/>
      <c r="C115" s="175"/>
      <c r="D115" s="176"/>
      <c r="E115" s="79"/>
      <c r="F115" s="79"/>
      <c r="G115" s="79"/>
      <c r="H115" s="171"/>
      <c r="I115" s="169"/>
      <c r="J115" s="130"/>
      <c r="K115" s="80"/>
      <c r="L115" s="81"/>
      <c r="M115" s="88"/>
      <c r="N115" s="82">
        <f>AE115</f>
        <v>0</v>
      </c>
      <c r="O115" s="83"/>
      <c r="P115" s="83"/>
      <c r="Q115" s="86"/>
      <c r="R115" s="84"/>
      <c r="S115" s="84"/>
      <c r="T115" s="85"/>
      <c r="U115" s="131"/>
      <c r="V115" s="87">
        <f>SUM(V103:V114)</f>
        <v>0</v>
      </c>
      <c r="W115" s="88">
        <f>SUM(W103:W114)</f>
        <v>0</v>
      </c>
      <c r="X115" s="89">
        <f>SUM(X103:X114)</f>
        <v>0</v>
      </c>
      <c r="Y115" s="90">
        <f>SUM(Y103:Y114)</f>
        <v>0</v>
      </c>
      <c r="Z115" s="132"/>
      <c r="AA115" s="133"/>
      <c r="AB115" s="134"/>
      <c r="AC115" s="135"/>
      <c r="AD115" s="136"/>
      <c r="AE115" s="137">
        <f>SUM(AE103:AE114)</f>
        <v>0</v>
      </c>
      <c r="AF115" s="138">
        <f>SUM(AF103:AF114)</f>
        <v>0</v>
      </c>
    </row>
    <row r="116" spans="1:32" ht="15.45" hidden="1" customHeight="1" x14ac:dyDescent="0.25">
      <c r="A116" s="335"/>
      <c r="B116" s="323" t="s">
        <v>168</v>
      </c>
      <c r="C116" s="324" t="s">
        <v>169</v>
      </c>
      <c r="D116" s="325"/>
      <c r="E116" s="312"/>
      <c r="F116" s="312" t="s">
        <v>254</v>
      </c>
      <c r="G116" s="164" t="s">
        <v>195</v>
      </c>
      <c r="H116" s="53"/>
      <c r="I116" s="70"/>
      <c r="J116" s="65"/>
      <c r="K116" s="75"/>
      <c r="L116" s="46"/>
      <c r="M116" s="47"/>
      <c r="N116" s="59"/>
      <c r="O116" s="56"/>
      <c r="P116" s="63"/>
      <c r="Q116" s="52"/>
      <c r="R116" s="298"/>
      <c r="S116" s="296"/>
      <c r="T116" s="299"/>
      <c r="U116" s="108">
        <f>IF(OR(P116="",M116=Paramétrage!$C$10,M116=Paramétrage!$C$13,M116=Paramétrage!$C$17,M116=Paramétrage!$C$20,M116=Paramétrage!$C$24,M116=Paramétrage!$C$27,AND(M116&lt;&gt;Paramétrage!$C$9,Q116="Mut+ext")),0,ROUNDUP(O116/P116,0))</f>
        <v>0</v>
      </c>
      <c r="V116" s="110">
        <f>IF(OR(M116="",Q116="Mut+ext"),0,IF(VLOOKUP(M116,Paramétrage!$C$6:$E$29,2,0)=0,0,IF(P116="","saisir capacité",N116*U116*VLOOKUP(M116,Paramétrage!$C$6:$E$29,2,0))))</f>
        <v>0</v>
      </c>
      <c r="W116" s="49"/>
      <c r="X116" s="107">
        <f t="shared" ref="X116:X127" si="26">IF(OR(M116="",Q116="Mut+ext"),0,IF(ISERROR(V116+W116)=TRUE,V116,V116+W116))</f>
        <v>0</v>
      </c>
      <c r="Y116" s="109">
        <f>IF(OR(M116="",Q116="Mut+ext"),0,IF(ISERROR(W116+V116*VLOOKUP(M116,Paramétrage!$C$6:$E$29,3,0))=TRUE,X116,W116+V116*VLOOKUP(M116,Paramétrage!$C$6:$E$29,3,0)))</f>
        <v>0</v>
      </c>
      <c r="Z116" s="295"/>
      <c r="AA116" s="296"/>
      <c r="AB116" s="297"/>
      <c r="AC116" s="76"/>
      <c r="AD116" s="50"/>
      <c r="AE116" s="77">
        <f>IF(G116="",0,IF(K116="",0,IF(SUMIF($G$116:$G$127,G116,$O$116:$O$127)=0,0,IF(OR(L116="",K116="obligatoire"),AF116/SUMIF($G$116:$G$127,G116,$O$116:$O$127),AF116/(SUMIF($G$116:$G$127,G116,$O$116:$O$127)/L116)))))</f>
        <v>0</v>
      </c>
      <c r="AF116" s="21">
        <f t="shared" ref="AF116:AF127" si="27">N116*O116</f>
        <v>0</v>
      </c>
    </row>
    <row r="117" spans="1:32" ht="15.45" hidden="1" customHeight="1" x14ac:dyDescent="0.25">
      <c r="A117" s="335"/>
      <c r="B117" s="323"/>
      <c r="C117" s="326"/>
      <c r="D117" s="327"/>
      <c r="E117" s="312"/>
      <c r="F117" s="312"/>
      <c r="G117" s="164"/>
      <c r="H117" s="45"/>
      <c r="I117" s="70"/>
      <c r="J117" s="65"/>
      <c r="K117" s="64"/>
      <c r="L117" s="46"/>
      <c r="M117" s="47"/>
      <c r="N117" s="58"/>
      <c r="O117" s="55"/>
      <c r="P117" s="63"/>
      <c r="Q117" s="48"/>
      <c r="R117" s="298"/>
      <c r="S117" s="296"/>
      <c r="T117" s="299"/>
      <c r="U117" s="108">
        <f>IF(OR(P117="",M117=Paramétrage!$C$10,M117=Paramétrage!$C$13,M117=Paramétrage!$C$17,M117=Paramétrage!$C$20,M117=Paramétrage!$C$24,M117=Paramétrage!$C$27,AND(M117&lt;&gt;Paramétrage!$C$9,Q117="Mut+ext")),0,ROUNDUP(O117/P117,0))</f>
        <v>0</v>
      </c>
      <c r="V117" s="110">
        <f>IF(OR(M117="",Q117="Mut+ext"),0,IF(VLOOKUP(M117,Paramétrage!$C$6:$E$29,2,0)=0,0,IF(P117="","saisir capacité",N117*U117*VLOOKUP(M117,Paramétrage!$C$6:$E$29,2,0))))</f>
        <v>0</v>
      </c>
      <c r="W117" s="49"/>
      <c r="X117" s="107">
        <f t="shared" si="26"/>
        <v>0</v>
      </c>
      <c r="Y117" s="109">
        <f>IF(OR(M117="",Q117="Mut+ext"),0,IF(ISERROR(W117+V117*VLOOKUP(M117,Paramétrage!$C$6:$E$29,3,0))=TRUE,X117,W117+V117*VLOOKUP(M117,Paramétrage!$C$6:$E$29,3,0)))</f>
        <v>0</v>
      </c>
      <c r="Z117" s="295"/>
      <c r="AA117" s="296"/>
      <c r="AB117" s="297"/>
      <c r="AC117" s="167"/>
      <c r="AD117" s="50"/>
      <c r="AE117" s="77">
        <f t="shared" ref="AE117:AE127" si="28">IF(G117="",0,IF(K117="",0,IF(SUMIF($G$116:$G$127,G117,$O$116:$O$127)=0,0,IF(OR(L117="",K117="obligatoire"),AF117/SUMIF($G$116:$G$127,G117,$O$116:$O$127),AF117/(SUMIF($G$116:$G$127,G117,$O$116:$O$127)/L117)))))</f>
        <v>0</v>
      </c>
      <c r="AF117" s="22">
        <f t="shared" si="27"/>
        <v>0</v>
      </c>
    </row>
    <row r="118" spans="1:32" ht="15.45" hidden="1" customHeight="1" x14ac:dyDescent="0.25">
      <c r="A118" s="335"/>
      <c r="B118" s="323"/>
      <c r="C118" s="326"/>
      <c r="D118" s="327"/>
      <c r="E118" s="312"/>
      <c r="F118" s="312"/>
      <c r="G118" s="164"/>
      <c r="H118" s="45"/>
      <c r="I118" s="168"/>
      <c r="J118" s="65"/>
      <c r="K118" s="64"/>
      <c r="L118" s="46"/>
      <c r="M118" s="47"/>
      <c r="N118" s="58"/>
      <c r="O118" s="56"/>
      <c r="P118" s="63"/>
      <c r="Q118" s="48"/>
      <c r="R118" s="298"/>
      <c r="S118" s="296"/>
      <c r="T118" s="299"/>
      <c r="U118" s="108">
        <f>IF(OR(P118="",M118=Paramétrage!$C$10,M118=Paramétrage!$C$13,M118=Paramétrage!$C$17,M118=Paramétrage!$C$20,M118=Paramétrage!$C$24,M118=Paramétrage!$C$27,AND(M118&lt;&gt;Paramétrage!$C$9,Q118="Mut+ext")),0,ROUNDUP(O118/P118,0))</f>
        <v>0</v>
      </c>
      <c r="V118" s="110">
        <f>IF(OR(M118="",Q118="Mut+ext"),0,IF(VLOOKUP(M118,Paramétrage!$C$6:$E$29,2,0)=0,0,IF(P118="","saisir capacité",N118*U118*VLOOKUP(M118,Paramétrage!$C$6:$E$29,2,0))))</f>
        <v>0</v>
      </c>
      <c r="W118" s="49"/>
      <c r="X118" s="107">
        <f t="shared" si="26"/>
        <v>0</v>
      </c>
      <c r="Y118" s="109">
        <f>IF(OR(M118="",Q118="Mut+ext"),0,IF(ISERROR(W118+V118*VLOOKUP(M118,Paramétrage!$C$6:$E$29,3,0))=TRUE,X118,W118+V118*VLOOKUP(M118,Paramétrage!$C$6:$E$29,3,0)))</f>
        <v>0</v>
      </c>
      <c r="Z118" s="295"/>
      <c r="AA118" s="296"/>
      <c r="AB118" s="297"/>
      <c r="AC118" s="167"/>
      <c r="AD118" s="50"/>
      <c r="AE118" s="77">
        <f t="shared" si="28"/>
        <v>0</v>
      </c>
      <c r="AF118" s="22">
        <f t="shared" si="27"/>
        <v>0</v>
      </c>
    </row>
    <row r="119" spans="1:32" ht="15.45" hidden="1" customHeight="1" x14ac:dyDescent="0.25">
      <c r="A119" s="335"/>
      <c r="B119" s="323"/>
      <c r="C119" s="326"/>
      <c r="D119" s="327"/>
      <c r="E119" s="312"/>
      <c r="F119" s="312"/>
      <c r="G119" s="166"/>
      <c r="H119" s="45"/>
      <c r="I119" s="168"/>
      <c r="J119" s="65"/>
      <c r="K119" s="64"/>
      <c r="L119" s="46"/>
      <c r="M119" s="47"/>
      <c r="N119" s="58"/>
      <c r="O119" s="57"/>
      <c r="P119" s="63"/>
      <c r="Q119" s="48"/>
      <c r="R119" s="298"/>
      <c r="S119" s="296"/>
      <c r="T119" s="299"/>
      <c r="U119" s="108">
        <f>IF(OR(P119="",M119=Paramétrage!$C$10,M119=Paramétrage!$C$13,M119=Paramétrage!$C$17,M119=Paramétrage!$C$20,M119=Paramétrage!$C$24,M119=Paramétrage!$C$27,AND(M119&lt;&gt;Paramétrage!$C$9,Q119="Mut+ext")),0,ROUNDUP(O119/P119,0))</f>
        <v>0</v>
      </c>
      <c r="V119" s="110">
        <f>IF(OR(M119="",Q119="Mut+ext"),0,IF(VLOOKUP(M119,Paramétrage!$C$6:$E$29,2,0)=0,0,IF(P119="","saisir capacité",N119*U119*VLOOKUP(M119,Paramétrage!$C$6:$E$29,2,0))))</f>
        <v>0</v>
      </c>
      <c r="W119" s="49"/>
      <c r="X119" s="107">
        <f t="shared" si="26"/>
        <v>0</v>
      </c>
      <c r="Y119" s="109">
        <f>IF(OR(M119="",Q119="Mut+ext"),0,IF(ISERROR(W119+V119*VLOOKUP(M119,Paramétrage!$C$6:$E$29,3,0))=TRUE,X119,W119+V119*VLOOKUP(M119,Paramétrage!$C$6:$E$29,3,0)))</f>
        <v>0</v>
      </c>
      <c r="Z119" s="295"/>
      <c r="AA119" s="296"/>
      <c r="AB119" s="297"/>
      <c r="AC119" s="66"/>
      <c r="AD119" s="50"/>
      <c r="AE119" s="77">
        <f t="shared" si="28"/>
        <v>0</v>
      </c>
      <c r="AF119" s="22">
        <f t="shared" si="27"/>
        <v>0</v>
      </c>
    </row>
    <row r="120" spans="1:32" ht="15.45" hidden="1" customHeight="1" x14ac:dyDescent="0.25">
      <c r="A120" s="335"/>
      <c r="B120" s="323"/>
      <c r="C120" s="326"/>
      <c r="D120" s="327"/>
      <c r="E120" s="312"/>
      <c r="F120" s="312"/>
      <c r="G120" s="164"/>
      <c r="H120" s="45"/>
      <c r="I120" s="168"/>
      <c r="J120" s="65"/>
      <c r="K120" s="64"/>
      <c r="L120" s="46"/>
      <c r="M120" s="47"/>
      <c r="N120" s="58"/>
      <c r="O120" s="56"/>
      <c r="P120" s="63"/>
      <c r="Q120" s="48"/>
      <c r="R120" s="298"/>
      <c r="S120" s="296"/>
      <c r="T120" s="299"/>
      <c r="U120" s="108">
        <f>IF(OR(P120="",M120=Paramétrage!$C$10,M120=Paramétrage!$C$13,M120=Paramétrage!$C$17,M120=Paramétrage!$C$20,M120=Paramétrage!$C$24,M120=Paramétrage!$C$27,AND(M120&lt;&gt;Paramétrage!$C$9,Q120="Mut+ext")),0,ROUNDUP(O120/P120,0))</f>
        <v>0</v>
      </c>
      <c r="V120" s="110">
        <f>IF(OR(M120="",Q120="Mut+ext"),0,IF(VLOOKUP(M120,Paramétrage!$C$6:$E$29,2,0)=0,0,IF(P120="","saisir capacité",N120*U120*VLOOKUP(M120,Paramétrage!$C$6:$E$29,2,0))))</f>
        <v>0</v>
      </c>
      <c r="W120" s="49"/>
      <c r="X120" s="107">
        <f t="shared" si="26"/>
        <v>0</v>
      </c>
      <c r="Y120" s="109">
        <f>IF(OR(M120="",Q120="Mut+ext"),0,IF(ISERROR(W120+V120*VLOOKUP(M120,Paramétrage!$C$6:$E$29,3,0))=TRUE,X120,W120+V120*VLOOKUP(M120,Paramétrage!$C$6:$E$29,3,0)))</f>
        <v>0</v>
      </c>
      <c r="Z120" s="295"/>
      <c r="AA120" s="296"/>
      <c r="AB120" s="297"/>
      <c r="AC120" s="167"/>
      <c r="AD120" s="50"/>
      <c r="AE120" s="77">
        <f t="shared" si="28"/>
        <v>0</v>
      </c>
      <c r="AF120" s="22">
        <f t="shared" si="27"/>
        <v>0</v>
      </c>
    </row>
    <row r="121" spans="1:32" ht="15.45" hidden="1" customHeight="1" x14ac:dyDescent="0.25">
      <c r="A121" s="335"/>
      <c r="B121" s="323"/>
      <c r="C121" s="326"/>
      <c r="D121" s="327"/>
      <c r="E121" s="312"/>
      <c r="F121" s="312"/>
      <c r="G121" s="164"/>
      <c r="H121" s="45"/>
      <c r="I121" s="168"/>
      <c r="J121" s="65"/>
      <c r="K121" s="64"/>
      <c r="L121" s="46"/>
      <c r="M121" s="47"/>
      <c r="N121" s="58"/>
      <c r="O121" s="57"/>
      <c r="P121" s="63"/>
      <c r="Q121" s="48"/>
      <c r="R121" s="298"/>
      <c r="S121" s="296"/>
      <c r="T121" s="299"/>
      <c r="U121" s="108">
        <f>IF(OR(P121="",M121=Paramétrage!$C$10,M121=Paramétrage!$C$13,M121=Paramétrage!$C$17,M121=Paramétrage!$C$20,M121=Paramétrage!$C$24,M121=Paramétrage!$C$27,AND(M121&lt;&gt;Paramétrage!$C$9,Q121="Mut+ext")),0,ROUNDUP(O121/P121,0))</f>
        <v>0</v>
      </c>
      <c r="V121" s="110">
        <f>IF(OR(M121="",Q121="Mut+ext"),0,IF(VLOOKUP(M121,Paramétrage!$C$6:$E$29,2,0)=0,0,IF(P121="","saisir capacité",N121*U121*VLOOKUP(M121,Paramétrage!$C$6:$E$29,2,0))))</f>
        <v>0</v>
      </c>
      <c r="W121" s="49"/>
      <c r="X121" s="107">
        <f t="shared" si="26"/>
        <v>0</v>
      </c>
      <c r="Y121" s="109">
        <f>IF(OR(M121="",Q121="Mut+ext"),0,IF(ISERROR(W121+V121*VLOOKUP(M121,Paramétrage!$C$6:$E$29,3,0))=TRUE,X121,W121+V121*VLOOKUP(M121,Paramétrage!$C$6:$E$29,3,0)))</f>
        <v>0</v>
      </c>
      <c r="Z121" s="295"/>
      <c r="AA121" s="296"/>
      <c r="AB121" s="297"/>
      <c r="AC121" s="167"/>
      <c r="AD121" s="50"/>
      <c r="AE121" s="77">
        <f t="shared" si="28"/>
        <v>0</v>
      </c>
      <c r="AF121" s="22">
        <f t="shared" si="27"/>
        <v>0</v>
      </c>
    </row>
    <row r="122" spans="1:32" ht="15.45" hidden="1" customHeight="1" x14ac:dyDescent="0.25">
      <c r="A122" s="335"/>
      <c r="B122" s="323"/>
      <c r="C122" s="326"/>
      <c r="D122" s="327"/>
      <c r="E122" s="312"/>
      <c r="F122" s="312"/>
      <c r="G122" s="164"/>
      <c r="H122" s="45"/>
      <c r="I122" s="168"/>
      <c r="J122" s="65"/>
      <c r="K122" s="64"/>
      <c r="L122" s="46"/>
      <c r="M122" s="47"/>
      <c r="N122" s="58"/>
      <c r="O122" s="56"/>
      <c r="P122" s="63"/>
      <c r="Q122" s="48"/>
      <c r="R122" s="298"/>
      <c r="S122" s="296"/>
      <c r="T122" s="299"/>
      <c r="U122" s="108">
        <f>IF(OR(P122="",M122=Paramétrage!$C$10,M122=Paramétrage!$C$13,M122=Paramétrage!$C$17,M122=Paramétrage!$C$20,M122=Paramétrage!$C$24,M122=Paramétrage!$C$27,AND(M122&lt;&gt;Paramétrage!$C$9,Q122="Mut+ext")),0,ROUNDUP(O122/P122,0))</f>
        <v>0</v>
      </c>
      <c r="V122" s="110">
        <f>IF(OR(M122="",Q122="Mut+ext"),0,IF(VLOOKUP(M122,Paramétrage!$C$6:$E$29,2,0)=0,0,IF(P122="","saisir capacité",N122*U122*VLOOKUP(M122,Paramétrage!$C$6:$E$29,2,0))))</f>
        <v>0</v>
      </c>
      <c r="W122" s="49"/>
      <c r="X122" s="107">
        <f t="shared" si="26"/>
        <v>0</v>
      </c>
      <c r="Y122" s="109">
        <f>IF(OR(M122="",Q122="Mut+ext"),0,IF(ISERROR(W122+V122*VLOOKUP(M122,Paramétrage!$C$6:$E$29,3,0))=TRUE,X122,W122+V122*VLOOKUP(M122,Paramétrage!$C$6:$E$29,3,0)))</f>
        <v>0</v>
      </c>
      <c r="Z122" s="295"/>
      <c r="AA122" s="296"/>
      <c r="AB122" s="297"/>
      <c r="AC122" s="167"/>
      <c r="AD122" s="50"/>
      <c r="AE122" s="77">
        <f t="shared" si="28"/>
        <v>0</v>
      </c>
      <c r="AF122" s="22">
        <f t="shared" si="27"/>
        <v>0</v>
      </c>
    </row>
    <row r="123" spans="1:32" ht="15.45" hidden="1" customHeight="1" x14ac:dyDescent="0.25">
      <c r="A123" s="335"/>
      <c r="B123" s="323"/>
      <c r="C123" s="326"/>
      <c r="D123" s="327"/>
      <c r="E123" s="312"/>
      <c r="F123" s="312"/>
      <c r="G123" s="166"/>
      <c r="H123" s="45"/>
      <c r="I123" s="168"/>
      <c r="J123" s="65"/>
      <c r="K123" s="64"/>
      <c r="L123" s="46"/>
      <c r="M123" s="47"/>
      <c r="N123" s="58"/>
      <c r="O123" s="57"/>
      <c r="P123" s="63"/>
      <c r="Q123" s="48"/>
      <c r="R123" s="298"/>
      <c r="S123" s="296"/>
      <c r="T123" s="299"/>
      <c r="U123" s="108">
        <f>IF(OR(P123="",M123=Paramétrage!$C$10,M123=Paramétrage!$C$13,M123=Paramétrage!$C$17,M123=Paramétrage!$C$20,M123=Paramétrage!$C$24,M123=Paramétrage!$C$27,AND(M123&lt;&gt;Paramétrage!$C$9,Q123="Mut+ext")),0,ROUNDUP(O123/P123,0))</f>
        <v>0</v>
      </c>
      <c r="V123" s="110">
        <f>IF(OR(M123="",Q123="Mut+ext"),0,IF(VLOOKUP(M123,Paramétrage!$C$6:$E$29,2,0)=0,0,IF(P123="","saisir capacité",N123*U123*VLOOKUP(M123,Paramétrage!$C$6:$E$29,2,0))))</f>
        <v>0</v>
      </c>
      <c r="W123" s="49"/>
      <c r="X123" s="107">
        <f t="shared" si="26"/>
        <v>0</v>
      </c>
      <c r="Y123" s="109">
        <f>IF(OR(M123="",Q123="Mut+ext"),0,IF(ISERROR(W123+V123*VLOOKUP(M123,Paramétrage!$C$6:$E$29,3,0))=TRUE,X123,W123+V123*VLOOKUP(M123,Paramétrage!$C$6:$E$29,3,0)))</f>
        <v>0</v>
      </c>
      <c r="Z123" s="295"/>
      <c r="AA123" s="296"/>
      <c r="AB123" s="297"/>
      <c r="AC123" s="66"/>
      <c r="AD123" s="50"/>
      <c r="AE123" s="77">
        <f t="shared" si="28"/>
        <v>0</v>
      </c>
      <c r="AF123" s="22">
        <f t="shared" si="27"/>
        <v>0</v>
      </c>
    </row>
    <row r="124" spans="1:32" ht="15.45" hidden="1" customHeight="1" x14ac:dyDescent="0.25">
      <c r="A124" s="335"/>
      <c r="B124" s="323"/>
      <c r="C124" s="326"/>
      <c r="D124" s="327"/>
      <c r="E124" s="312"/>
      <c r="F124" s="312"/>
      <c r="G124" s="164"/>
      <c r="H124" s="45"/>
      <c r="I124" s="168"/>
      <c r="J124" s="65"/>
      <c r="K124" s="64"/>
      <c r="L124" s="46"/>
      <c r="M124" s="47"/>
      <c r="N124" s="58"/>
      <c r="O124" s="56"/>
      <c r="P124" s="63"/>
      <c r="Q124" s="48"/>
      <c r="R124" s="298"/>
      <c r="S124" s="296"/>
      <c r="T124" s="299"/>
      <c r="U124" s="108">
        <f>IF(OR(P124="",M124=Paramétrage!$C$10,M124=Paramétrage!$C$13,M124=Paramétrage!$C$17,M124=Paramétrage!$C$20,M124=Paramétrage!$C$24,M124=Paramétrage!$C$27,AND(M124&lt;&gt;Paramétrage!$C$9,Q124="Mut+ext")),0,ROUNDUP(O124/P124,0))</f>
        <v>0</v>
      </c>
      <c r="V124" s="110">
        <f>IF(OR(M124="",Q124="Mut+ext"),0,IF(VLOOKUP(M124,Paramétrage!$C$6:$E$29,2,0)=0,0,IF(P124="","saisir capacité",N124*U124*VLOOKUP(M124,Paramétrage!$C$6:$E$29,2,0))))</f>
        <v>0</v>
      </c>
      <c r="W124" s="49"/>
      <c r="X124" s="107">
        <f t="shared" si="26"/>
        <v>0</v>
      </c>
      <c r="Y124" s="109">
        <f>IF(OR(M124="",Q124="Mut+ext"),0,IF(ISERROR(W124+V124*VLOOKUP(M124,Paramétrage!$C$6:$E$29,3,0))=TRUE,X124,W124+V124*VLOOKUP(M124,Paramétrage!$C$6:$E$29,3,0)))</f>
        <v>0</v>
      </c>
      <c r="Z124" s="295"/>
      <c r="AA124" s="296"/>
      <c r="AB124" s="297"/>
      <c r="AC124" s="167"/>
      <c r="AD124" s="50"/>
      <c r="AE124" s="77">
        <f t="shared" si="28"/>
        <v>0</v>
      </c>
      <c r="AF124" s="22">
        <f t="shared" si="27"/>
        <v>0</v>
      </c>
    </row>
    <row r="125" spans="1:32" ht="15.45" hidden="1" customHeight="1" x14ac:dyDescent="0.25">
      <c r="A125" s="335"/>
      <c r="B125" s="323"/>
      <c r="C125" s="326"/>
      <c r="D125" s="327"/>
      <c r="E125" s="312"/>
      <c r="F125" s="312"/>
      <c r="G125" s="164"/>
      <c r="H125" s="45"/>
      <c r="I125" s="168"/>
      <c r="J125" s="65"/>
      <c r="K125" s="64"/>
      <c r="L125" s="46"/>
      <c r="M125" s="47"/>
      <c r="N125" s="58"/>
      <c r="O125" s="57"/>
      <c r="P125" s="63"/>
      <c r="Q125" s="48"/>
      <c r="R125" s="298"/>
      <c r="S125" s="296"/>
      <c r="T125" s="299"/>
      <c r="U125" s="108">
        <f>IF(OR(P125="",M125=Paramétrage!$C$10,M125=Paramétrage!$C$13,M125=Paramétrage!$C$17,M125=Paramétrage!$C$20,M125=Paramétrage!$C$24,M125=Paramétrage!$C$27,AND(M125&lt;&gt;Paramétrage!$C$9,Q125="Mut+ext")),0,ROUNDUP(O125/P125,0))</f>
        <v>0</v>
      </c>
      <c r="V125" s="110">
        <f>IF(OR(M125="",Q125="Mut+ext"),0,IF(VLOOKUP(M125,Paramétrage!$C$6:$E$29,2,0)=0,0,IF(P125="","saisir capacité",N125*U125*VLOOKUP(M125,Paramétrage!$C$6:$E$29,2,0))))</f>
        <v>0</v>
      </c>
      <c r="W125" s="49"/>
      <c r="X125" s="107">
        <f t="shared" si="26"/>
        <v>0</v>
      </c>
      <c r="Y125" s="109">
        <f>IF(OR(M125="",Q125="Mut+ext"),0,IF(ISERROR(W125+V125*VLOOKUP(M125,Paramétrage!$C$6:$E$29,3,0))=TRUE,X125,W125+V125*VLOOKUP(M125,Paramétrage!$C$6:$E$29,3,0)))</f>
        <v>0</v>
      </c>
      <c r="Z125" s="295"/>
      <c r="AA125" s="296"/>
      <c r="AB125" s="297"/>
      <c r="AC125" s="167"/>
      <c r="AD125" s="50"/>
      <c r="AE125" s="77">
        <f t="shared" si="28"/>
        <v>0</v>
      </c>
      <c r="AF125" s="22">
        <f t="shared" si="27"/>
        <v>0</v>
      </c>
    </row>
    <row r="126" spans="1:32" ht="15.45" hidden="1" customHeight="1" x14ac:dyDescent="0.25">
      <c r="A126" s="335"/>
      <c r="B126" s="323"/>
      <c r="C126" s="326"/>
      <c r="D126" s="327"/>
      <c r="E126" s="312"/>
      <c r="F126" s="312"/>
      <c r="G126" s="164"/>
      <c r="H126" s="45"/>
      <c r="I126" s="168"/>
      <c r="J126" s="65"/>
      <c r="K126" s="64"/>
      <c r="L126" s="46"/>
      <c r="M126" s="47"/>
      <c r="N126" s="58"/>
      <c r="O126" s="56"/>
      <c r="P126" s="63"/>
      <c r="Q126" s="48"/>
      <c r="R126" s="298"/>
      <c r="S126" s="296"/>
      <c r="T126" s="299"/>
      <c r="U126" s="108">
        <f>IF(OR(P126="",M126=Paramétrage!$C$10,M126=Paramétrage!$C$13,M126=Paramétrage!$C$17,M126=Paramétrage!$C$20,M126=Paramétrage!$C$24,M126=Paramétrage!$C$27,AND(M126&lt;&gt;Paramétrage!$C$9,Q126="Mut+ext")),0,ROUNDUP(O126/P126,0))</f>
        <v>0</v>
      </c>
      <c r="V126" s="110">
        <f>IF(OR(M126="",Q126="Mut+ext"),0,IF(VLOOKUP(M126,Paramétrage!$C$6:$E$29,2,0)=0,0,IF(P126="","saisir capacité",N126*U126*VLOOKUP(M126,Paramétrage!$C$6:$E$29,2,0))))</f>
        <v>0</v>
      </c>
      <c r="W126" s="49"/>
      <c r="X126" s="107">
        <f t="shared" si="26"/>
        <v>0</v>
      </c>
      <c r="Y126" s="109">
        <f>IF(OR(M126="",Q126="Mut+ext"),0,IF(ISERROR(W126+V126*VLOOKUP(M126,Paramétrage!$C$6:$E$29,3,0))=TRUE,X126,W126+V126*VLOOKUP(M126,Paramétrage!$C$6:$E$29,3,0)))</f>
        <v>0</v>
      </c>
      <c r="Z126" s="295"/>
      <c r="AA126" s="296"/>
      <c r="AB126" s="297"/>
      <c r="AC126" s="167"/>
      <c r="AD126" s="50"/>
      <c r="AE126" s="77">
        <f t="shared" si="28"/>
        <v>0</v>
      </c>
      <c r="AF126" s="22">
        <f t="shared" si="27"/>
        <v>0</v>
      </c>
    </row>
    <row r="127" spans="1:32" ht="15.45" hidden="1" customHeight="1" x14ac:dyDescent="0.25">
      <c r="A127" s="335"/>
      <c r="B127" s="323"/>
      <c r="C127" s="328"/>
      <c r="D127" s="329"/>
      <c r="E127" s="313"/>
      <c r="F127" s="313"/>
      <c r="G127" s="164"/>
      <c r="H127" s="45"/>
      <c r="I127" s="168"/>
      <c r="J127" s="65"/>
      <c r="K127" s="64"/>
      <c r="L127" s="46"/>
      <c r="M127" s="47"/>
      <c r="N127" s="58"/>
      <c r="O127" s="55"/>
      <c r="P127" s="63"/>
      <c r="Q127" s="48"/>
      <c r="R127" s="298"/>
      <c r="S127" s="296"/>
      <c r="T127" s="299"/>
      <c r="U127" s="108">
        <f>IF(OR(P127="",M127=Paramétrage!$C$10,M127=Paramétrage!$C$13,M127=Paramétrage!$C$17,M127=Paramétrage!$C$20,M127=Paramétrage!$C$24,M127=Paramétrage!$C$27,AND(M127&lt;&gt;Paramétrage!$C$9,Q127="Mut+ext")),0,ROUNDUP(O127/P127,0))</f>
        <v>0</v>
      </c>
      <c r="V127" s="110">
        <f>IF(OR(M127="",Q127="Mut+ext"),0,IF(VLOOKUP(M127,Paramétrage!$C$6:$E$29,2,0)=0,0,IF(P127="","saisir capacité",N127*U127*VLOOKUP(M127,Paramétrage!$C$6:$E$29,2,0))))</f>
        <v>0</v>
      </c>
      <c r="W127" s="49"/>
      <c r="X127" s="107">
        <f t="shared" si="26"/>
        <v>0</v>
      </c>
      <c r="Y127" s="109">
        <f>IF(OR(M127="",Q127="Mut+ext"),0,IF(ISERROR(W127+V127*VLOOKUP(M127,Paramétrage!$C$6:$E$29,3,0))=TRUE,X127,W127+V127*VLOOKUP(M127,Paramétrage!$C$6:$E$29,3,0)))</f>
        <v>0</v>
      </c>
      <c r="Z127" s="295"/>
      <c r="AA127" s="296"/>
      <c r="AB127" s="297"/>
      <c r="AC127" s="167"/>
      <c r="AD127" s="50"/>
      <c r="AE127" s="77">
        <f t="shared" si="28"/>
        <v>0</v>
      </c>
      <c r="AF127" s="22">
        <f t="shared" si="27"/>
        <v>0</v>
      </c>
    </row>
    <row r="128" spans="1:32" ht="15.45" hidden="1" customHeight="1" x14ac:dyDescent="0.25">
      <c r="A128" s="335"/>
      <c r="B128" s="323"/>
      <c r="C128" s="175"/>
      <c r="D128" s="176"/>
      <c r="E128" s="79"/>
      <c r="F128" s="79"/>
      <c r="G128" s="79"/>
      <c r="H128" s="171"/>
      <c r="I128" s="169"/>
      <c r="J128" s="130"/>
      <c r="K128" s="80"/>
      <c r="L128" s="81"/>
      <c r="M128" s="88"/>
      <c r="N128" s="82">
        <f>AE128</f>
        <v>0</v>
      </c>
      <c r="O128" s="83"/>
      <c r="P128" s="83"/>
      <c r="Q128" s="86"/>
      <c r="R128" s="84"/>
      <c r="S128" s="84"/>
      <c r="T128" s="85"/>
      <c r="U128" s="131"/>
      <c r="V128" s="87">
        <f>SUM(V116:V127)</f>
        <v>0</v>
      </c>
      <c r="W128" s="88">
        <f>SUM(W116:W127)</f>
        <v>0</v>
      </c>
      <c r="X128" s="89">
        <f>SUM(X116:X127)</f>
        <v>0</v>
      </c>
      <c r="Y128" s="90">
        <f>SUM(Y116:Y127)</f>
        <v>0</v>
      </c>
      <c r="Z128" s="132"/>
      <c r="AA128" s="133"/>
      <c r="AB128" s="134"/>
      <c r="AC128" s="135"/>
      <c r="AD128" s="136"/>
      <c r="AE128" s="137">
        <f>SUM(AE116:AE127)</f>
        <v>0</v>
      </c>
      <c r="AF128" s="138">
        <f>SUM(AF116:AF127)</f>
        <v>0</v>
      </c>
    </row>
    <row r="129" spans="1:32" ht="15.45" hidden="1" customHeight="1" x14ac:dyDescent="0.25">
      <c r="A129" s="335"/>
      <c r="B129" s="323" t="s">
        <v>171</v>
      </c>
      <c r="C129" s="324" t="s">
        <v>170</v>
      </c>
      <c r="D129" s="325"/>
      <c r="E129" s="312"/>
      <c r="F129" s="312" t="s">
        <v>254</v>
      </c>
      <c r="G129" s="164" t="s">
        <v>196</v>
      </c>
      <c r="H129" s="53"/>
      <c r="I129" s="70"/>
      <c r="J129" s="65"/>
      <c r="K129" s="75"/>
      <c r="L129" s="46"/>
      <c r="M129" s="47"/>
      <c r="N129" s="59"/>
      <c r="O129" s="56"/>
      <c r="P129" s="63"/>
      <c r="Q129" s="52"/>
      <c r="R129" s="298"/>
      <c r="S129" s="296"/>
      <c r="T129" s="299"/>
      <c r="U129" s="108">
        <f>IF(OR(P129="",M129=Paramétrage!$C$10,M129=Paramétrage!$C$13,M129=Paramétrage!$C$17,M129=Paramétrage!$C$20,M129=Paramétrage!$C$24,M129=Paramétrage!$C$27,AND(M129&lt;&gt;Paramétrage!$C$9,Q129="Mut+ext")),0,ROUNDUP(O129/P129,0))</f>
        <v>0</v>
      </c>
      <c r="V129" s="110">
        <f>IF(OR(M129="",Q129="Mut+ext"),0,IF(VLOOKUP(M129,Paramétrage!$C$6:$E$29,2,0)=0,0,IF(P129="","saisir capacité",N129*U129*VLOOKUP(M129,Paramétrage!$C$6:$E$29,2,0))))</f>
        <v>0</v>
      </c>
      <c r="W129" s="49"/>
      <c r="X129" s="107">
        <f t="shared" ref="X129:X140" si="29">IF(OR(M129="",Q129="Mut+ext"),0,IF(ISERROR(V129+W129)=TRUE,V129,V129+W129))</f>
        <v>0</v>
      </c>
      <c r="Y129" s="109">
        <f>IF(OR(M129="",Q129="Mut+ext"),0,IF(ISERROR(W129+V129*VLOOKUP(M129,Paramétrage!$C$6:$E$29,3,0))=TRUE,X129,W129+V129*VLOOKUP(M129,Paramétrage!$C$6:$E$29,3,0)))</f>
        <v>0</v>
      </c>
      <c r="Z129" s="295"/>
      <c r="AA129" s="296"/>
      <c r="AB129" s="297"/>
      <c r="AC129" s="76"/>
      <c r="AD129" s="50"/>
      <c r="AE129" s="77">
        <f>IF(G129="",0,IF(K129="",0,IF(SUMIF($G$129:$G$140,G129,$O$129:$O$140)=0,0,IF(OR(L129="",K129="obligatoire"),AF129/SUMIF($G$129:$G$140,G129,$O$129:$O$140),AF129/(SUMIF($G$129:$G$140,G129,$O$129:$O$140)/L129)))))</f>
        <v>0</v>
      </c>
      <c r="AF129" s="21">
        <f t="shared" ref="AF129:AF140" si="30">N129*O129</f>
        <v>0</v>
      </c>
    </row>
    <row r="130" spans="1:32" ht="15.45" hidden="1" customHeight="1" x14ac:dyDescent="0.25">
      <c r="A130" s="335"/>
      <c r="B130" s="323"/>
      <c r="C130" s="326"/>
      <c r="D130" s="327"/>
      <c r="E130" s="312"/>
      <c r="F130" s="312"/>
      <c r="G130" s="164"/>
      <c r="H130" s="45"/>
      <c r="I130" s="70"/>
      <c r="J130" s="65"/>
      <c r="K130" s="64"/>
      <c r="L130" s="46"/>
      <c r="M130" s="47"/>
      <c r="N130" s="58"/>
      <c r="O130" s="55"/>
      <c r="P130" s="63"/>
      <c r="Q130" s="48"/>
      <c r="R130" s="298"/>
      <c r="S130" s="296"/>
      <c r="T130" s="299"/>
      <c r="U130" s="108">
        <f>IF(OR(P130="",M130=Paramétrage!$C$10,M130=Paramétrage!$C$13,M130=Paramétrage!$C$17,M130=Paramétrage!$C$20,M130=Paramétrage!$C$24,M130=Paramétrage!$C$27,AND(M130&lt;&gt;Paramétrage!$C$9,Q130="Mut+ext")),0,ROUNDUP(O130/P130,0))</f>
        <v>0</v>
      </c>
      <c r="V130" s="110">
        <f>IF(OR(M130="",Q130="Mut+ext"),0,IF(VLOOKUP(M130,Paramétrage!$C$6:$E$29,2,0)=0,0,IF(P130="","saisir capacité",N130*U130*VLOOKUP(M130,Paramétrage!$C$6:$E$29,2,0))))</f>
        <v>0</v>
      </c>
      <c r="W130" s="49"/>
      <c r="X130" s="107">
        <f t="shared" si="29"/>
        <v>0</v>
      </c>
      <c r="Y130" s="109">
        <f>IF(OR(M130="",Q130="Mut+ext"),0,IF(ISERROR(W130+V130*VLOOKUP(M130,Paramétrage!$C$6:$E$29,3,0))=TRUE,X130,W130+V130*VLOOKUP(M130,Paramétrage!$C$6:$E$29,3,0)))</f>
        <v>0</v>
      </c>
      <c r="Z130" s="295"/>
      <c r="AA130" s="296"/>
      <c r="AB130" s="297"/>
      <c r="AC130" s="167"/>
      <c r="AD130" s="50"/>
      <c r="AE130" s="77">
        <f t="shared" ref="AE130:AE140" si="31">IF(G130="",0,IF(K130="",0,IF(SUMIF($G$129:$G$140,G130,$O$129:$O$140)=0,0,IF(OR(L130="",K130="obligatoire"),AF130/SUMIF($G$129:$G$140,G130,$O$129:$O$140),AF130/(SUMIF($G$129:$G$140,G130,$O$129:$O$140)/L130)))))</f>
        <v>0</v>
      </c>
      <c r="AF130" s="22">
        <f t="shared" si="30"/>
        <v>0</v>
      </c>
    </row>
    <row r="131" spans="1:32" ht="15.45" hidden="1" customHeight="1" x14ac:dyDescent="0.25">
      <c r="A131" s="335"/>
      <c r="B131" s="323"/>
      <c r="C131" s="326"/>
      <c r="D131" s="327"/>
      <c r="E131" s="312"/>
      <c r="F131" s="312"/>
      <c r="G131" s="164"/>
      <c r="H131" s="45"/>
      <c r="I131" s="168"/>
      <c r="J131" s="65"/>
      <c r="K131" s="64"/>
      <c r="L131" s="46"/>
      <c r="M131" s="47"/>
      <c r="N131" s="58"/>
      <c r="O131" s="56"/>
      <c r="P131" s="63"/>
      <c r="Q131" s="48"/>
      <c r="R131" s="298"/>
      <c r="S131" s="296"/>
      <c r="T131" s="299"/>
      <c r="U131" s="108">
        <f>IF(OR(P131="",M131=Paramétrage!$C$10,M131=Paramétrage!$C$13,M131=Paramétrage!$C$17,M131=Paramétrage!$C$20,M131=Paramétrage!$C$24,M131=Paramétrage!$C$27,AND(M131&lt;&gt;Paramétrage!$C$9,Q131="Mut+ext")),0,ROUNDUP(O131/P131,0))</f>
        <v>0</v>
      </c>
      <c r="V131" s="110">
        <f>IF(OR(M131="",Q131="Mut+ext"),0,IF(VLOOKUP(M131,Paramétrage!$C$6:$E$29,2,0)=0,0,IF(P131="","saisir capacité",N131*U131*VLOOKUP(M131,Paramétrage!$C$6:$E$29,2,0))))</f>
        <v>0</v>
      </c>
      <c r="W131" s="49"/>
      <c r="X131" s="107">
        <f t="shared" si="29"/>
        <v>0</v>
      </c>
      <c r="Y131" s="109">
        <f>IF(OR(M131="",Q131="Mut+ext"),0,IF(ISERROR(W131+V131*VLOOKUP(M131,Paramétrage!$C$6:$E$29,3,0))=TRUE,X131,W131+V131*VLOOKUP(M131,Paramétrage!$C$6:$E$29,3,0)))</f>
        <v>0</v>
      </c>
      <c r="Z131" s="295"/>
      <c r="AA131" s="296"/>
      <c r="AB131" s="297"/>
      <c r="AC131" s="167"/>
      <c r="AD131" s="50"/>
      <c r="AE131" s="77">
        <f t="shared" si="31"/>
        <v>0</v>
      </c>
      <c r="AF131" s="22">
        <f t="shared" si="30"/>
        <v>0</v>
      </c>
    </row>
    <row r="132" spans="1:32" ht="15.45" hidden="1" customHeight="1" x14ac:dyDescent="0.25">
      <c r="A132" s="335"/>
      <c r="B132" s="323"/>
      <c r="C132" s="326"/>
      <c r="D132" s="327"/>
      <c r="E132" s="312"/>
      <c r="F132" s="312"/>
      <c r="G132" s="166"/>
      <c r="H132" s="45"/>
      <c r="I132" s="168"/>
      <c r="J132" s="65"/>
      <c r="K132" s="64"/>
      <c r="L132" s="46"/>
      <c r="M132" s="47"/>
      <c r="N132" s="58"/>
      <c r="O132" s="57"/>
      <c r="P132" s="63"/>
      <c r="Q132" s="48"/>
      <c r="R132" s="298"/>
      <c r="S132" s="296"/>
      <c r="T132" s="299"/>
      <c r="U132" s="108">
        <f>IF(OR(P132="",M132=Paramétrage!$C$10,M132=Paramétrage!$C$13,M132=Paramétrage!$C$17,M132=Paramétrage!$C$20,M132=Paramétrage!$C$24,M132=Paramétrage!$C$27,AND(M132&lt;&gt;Paramétrage!$C$9,Q132="Mut+ext")),0,ROUNDUP(O132/P132,0))</f>
        <v>0</v>
      </c>
      <c r="V132" s="110">
        <f>IF(OR(M132="",Q132="Mut+ext"),0,IF(VLOOKUP(M132,Paramétrage!$C$6:$E$29,2,0)=0,0,IF(P132="","saisir capacité",N132*U132*VLOOKUP(M132,Paramétrage!$C$6:$E$29,2,0))))</f>
        <v>0</v>
      </c>
      <c r="W132" s="49"/>
      <c r="X132" s="107">
        <f t="shared" si="29"/>
        <v>0</v>
      </c>
      <c r="Y132" s="109">
        <f>IF(OR(M132="",Q132="Mut+ext"),0,IF(ISERROR(W132+V132*VLOOKUP(M132,Paramétrage!$C$6:$E$29,3,0))=TRUE,X132,W132+V132*VLOOKUP(M132,Paramétrage!$C$6:$E$29,3,0)))</f>
        <v>0</v>
      </c>
      <c r="Z132" s="295"/>
      <c r="AA132" s="296"/>
      <c r="AB132" s="297"/>
      <c r="AC132" s="66"/>
      <c r="AD132" s="50"/>
      <c r="AE132" s="77">
        <f t="shared" si="31"/>
        <v>0</v>
      </c>
      <c r="AF132" s="22">
        <f t="shared" si="30"/>
        <v>0</v>
      </c>
    </row>
    <row r="133" spans="1:32" ht="15.45" hidden="1" customHeight="1" x14ac:dyDescent="0.25">
      <c r="A133" s="335"/>
      <c r="B133" s="323"/>
      <c r="C133" s="326"/>
      <c r="D133" s="327"/>
      <c r="E133" s="312"/>
      <c r="F133" s="312"/>
      <c r="G133" s="164"/>
      <c r="H133" s="45"/>
      <c r="I133" s="168"/>
      <c r="J133" s="65"/>
      <c r="K133" s="64"/>
      <c r="L133" s="46"/>
      <c r="M133" s="47"/>
      <c r="N133" s="58"/>
      <c r="O133" s="56"/>
      <c r="P133" s="63"/>
      <c r="Q133" s="48"/>
      <c r="R133" s="298"/>
      <c r="S133" s="296"/>
      <c r="T133" s="299"/>
      <c r="U133" s="108">
        <f>IF(OR(P133="",M133=Paramétrage!$C$10,M133=Paramétrage!$C$13,M133=Paramétrage!$C$17,M133=Paramétrage!$C$20,M133=Paramétrage!$C$24,M133=Paramétrage!$C$27,AND(M133&lt;&gt;Paramétrage!$C$9,Q133="Mut+ext")),0,ROUNDUP(O133/P133,0))</f>
        <v>0</v>
      </c>
      <c r="V133" s="110">
        <f>IF(OR(M133="",Q133="Mut+ext"),0,IF(VLOOKUP(M133,Paramétrage!$C$6:$E$29,2,0)=0,0,IF(P133="","saisir capacité",N133*U133*VLOOKUP(M133,Paramétrage!$C$6:$E$29,2,0))))</f>
        <v>0</v>
      </c>
      <c r="W133" s="49"/>
      <c r="X133" s="107">
        <f t="shared" si="29"/>
        <v>0</v>
      </c>
      <c r="Y133" s="109">
        <f>IF(OR(M133="",Q133="Mut+ext"),0,IF(ISERROR(W133+V133*VLOOKUP(M133,Paramétrage!$C$6:$E$29,3,0))=TRUE,X133,W133+V133*VLOOKUP(M133,Paramétrage!$C$6:$E$29,3,0)))</f>
        <v>0</v>
      </c>
      <c r="Z133" s="295"/>
      <c r="AA133" s="296"/>
      <c r="AB133" s="297"/>
      <c r="AC133" s="167"/>
      <c r="AD133" s="50"/>
      <c r="AE133" s="77">
        <f t="shared" si="31"/>
        <v>0</v>
      </c>
      <c r="AF133" s="22">
        <f t="shared" si="30"/>
        <v>0</v>
      </c>
    </row>
    <row r="134" spans="1:32" ht="15.45" hidden="1" customHeight="1" x14ac:dyDescent="0.25">
      <c r="A134" s="335"/>
      <c r="B134" s="323"/>
      <c r="C134" s="326"/>
      <c r="D134" s="327"/>
      <c r="E134" s="312"/>
      <c r="F134" s="312"/>
      <c r="G134" s="164"/>
      <c r="H134" s="45"/>
      <c r="I134" s="168"/>
      <c r="J134" s="65"/>
      <c r="K134" s="64"/>
      <c r="L134" s="46"/>
      <c r="M134" s="47"/>
      <c r="N134" s="58"/>
      <c r="O134" s="57"/>
      <c r="P134" s="63"/>
      <c r="Q134" s="48"/>
      <c r="R134" s="298"/>
      <c r="S134" s="296"/>
      <c r="T134" s="299"/>
      <c r="U134" s="108">
        <f>IF(OR(P134="",M134=Paramétrage!$C$10,M134=Paramétrage!$C$13,M134=Paramétrage!$C$17,M134=Paramétrage!$C$20,M134=Paramétrage!$C$24,M134=Paramétrage!$C$27,AND(M134&lt;&gt;Paramétrage!$C$9,Q134="Mut+ext")),0,ROUNDUP(O134/P134,0))</f>
        <v>0</v>
      </c>
      <c r="V134" s="110">
        <f>IF(OR(M134="",Q134="Mut+ext"),0,IF(VLOOKUP(M134,Paramétrage!$C$6:$E$29,2,0)=0,0,IF(P134="","saisir capacité",N134*U134*VLOOKUP(M134,Paramétrage!$C$6:$E$29,2,0))))</f>
        <v>0</v>
      </c>
      <c r="W134" s="49"/>
      <c r="X134" s="107">
        <f t="shared" si="29"/>
        <v>0</v>
      </c>
      <c r="Y134" s="109">
        <f>IF(OR(M134="",Q134="Mut+ext"),0,IF(ISERROR(W134+V134*VLOOKUP(M134,Paramétrage!$C$6:$E$29,3,0))=TRUE,X134,W134+V134*VLOOKUP(M134,Paramétrage!$C$6:$E$29,3,0)))</f>
        <v>0</v>
      </c>
      <c r="Z134" s="295"/>
      <c r="AA134" s="296"/>
      <c r="AB134" s="297"/>
      <c r="AC134" s="167"/>
      <c r="AD134" s="50"/>
      <c r="AE134" s="77">
        <f t="shared" si="31"/>
        <v>0</v>
      </c>
      <c r="AF134" s="22">
        <f t="shared" si="30"/>
        <v>0</v>
      </c>
    </row>
    <row r="135" spans="1:32" ht="15.45" hidden="1" customHeight="1" x14ac:dyDescent="0.25">
      <c r="A135" s="335"/>
      <c r="B135" s="323"/>
      <c r="C135" s="326"/>
      <c r="D135" s="327"/>
      <c r="E135" s="312"/>
      <c r="F135" s="312"/>
      <c r="G135" s="164"/>
      <c r="H135" s="45"/>
      <c r="I135" s="168"/>
      <c r="J135" s="65"/>
      <c r="K135" s="64"/>
      <c r="L135" s="46"/>
      <c r="M135" s="47"/>
      <c r="N135" s="58"/>
      <c r="O135" s="56"/>
      <c r="P135" s="63"/>
      <c r="Q135" s="48"/>
      <c r="R135" s="298"/>
      <c r="S135" s="296"/>
      <c r="T135" s="299"/>
      <c r="U135" s="108">
        <f>IF(OR(P135="",M135=Paramétrage!$C$10,M135=Paramétrage!$C$13,M135=Paramétrage!$C$17,M135=Paramétrage!$C$20,M135=Paramétrage!$C$24,M135=Paramétrage!$C$27,AND(M135&lt;&gt;Paramétrage!$C$9,Q135="Mut+ext")),0,ROUNDUP(O135/P135,0))</f>
        <v>0</v>
      </c>
      <c r="V135" s="110">
        <f>IF(OR(M135="",Q135="Mut+ext"),0,IF(VLOOKUP(M135,Paramétrage!$C$6:$E$29,2,0)=0,0,IF(P135="","saisir capacité",N135*U135*VLOOKUP(M135,Paramétrage!$C$6:$E$29,2,0))))</f>
        <v>0</v>
      </c>
      <c r="W135" s="49"/>
      <c r="X135" s="107">
        <f t="shared" si="29"/>
        <v>0</v>
      </c>
      <c r="Y135" s="109">
        <f>IF(OR(M135="",Q135="Mut+ext"),0,IF(ISERROR(W135+V135*VLOOKUP(M135,Paramétrage!$C$6:$E$29,3,0))=TRUE,X135,W135+V135*VLOOKUP(M135,Paramétrage!$C$6:$E$29,3,0)))</f>
        <v>0</v>
      </c>
      <c r="Z135" s="295"/>
      <c r="AA135" s="296"/>
      <c r="AB135" s="297"/>
      <c r="AC135" s="167"/>
      <c r="AD135" s="50"/>
      <c r="AE135" s="77">
        <f t="shared" si="31"/>
        <v>0</v>
      </c>
      <c r="AF135" s="22">
        <f t="shared" si="30"/>
        <v>0</v>
      </c>
    </row>
    <row r="136" spans="1:32" ht="15.45" hidden="1" customHeight="1" x14ac:dyDescent="0.25">
      <c r="A136" s="335"/>
      <c r="B136" s="323"/>
      <c r="C136" s="326"/>
      <c r="D136" s="327"/>
      <c r="E136" s="312"/>
      <c r="F136" s="312"/>
      <c r="G136" s="166"/>
      <c r="H136" s="45"/>
      <c r="I136" s="168"/>
      <c r="J136" s="65"/>
      <c r="K136" s="64"/>
      <c r="L136" s="46"/>
      <c r="M136" s="47"/>
      <c r="N136" s="58"/>
      <c r="O136" s="57"/>
      <c r="P136" s="63"/>
      <c r="Q136" s="48"/>
      <c r="R136" s="298"/>
      <c r="S136" s="296"/>
      <c r="T136" s="299"/>
      <c r="U136" s="108">
        <f>IF(OR(P136="",M136=Paramétrage!$C$10,M136=Paramétrage!$C$13,M136=Paramétrage!$C$17,M136=Paramétrage!$C$20,M136=Paramétrage!$C$24,M136=Paramétrage!$C$27,AND(M136&lt;&gt;Paramétrage!$C$9,Q136="Mut+ext")),0,ROUNDUP(O136/P136,0))</f>
        <v>0</v>
      </c>
      <c r="V136" s="110">
        <f>IF(OR(M136="",Q136="Mut+ext"),0,IF(VLOOKUP(M136,Paramétrage!$C$6:$E$29,2,0)=0,0,IF(P136="","saisir capacité",N136*U136*VLOOKUP(M136,Paramétrage!$C$6:$E$29,2,0))))</f>
        <v>0</v>
      </c>
      <c r="W136" s="49"/>
      <c r="X136" s="107">
        <f t="shared" si="29"/>
        <v>0</v>
      </c>
      <c r="Y136" s="109">
        <f>IF(OR(M136="",Q136="Mut+ext"),0,IF(ISERROR(W136+V136*VLOOKUP(M136,Paramétrage!$C$6:$E$29,3,0))=TRUE,X136,W136+V136*VLOOKUP(M136,Paramétrage!$C$6:$E$29,3,0)))</f>
        <v>0</v>
      </c>
      <c r="Z136" s="295"/>
      <c r="AA136" s="296"/>
      <c r="AB136" s="297"/>
      <c r="AC136" s="66"/>
      <c r="AD136" s="50"/>
      <c r="AE136" s="77">
        <f t="shared" si="31"/>
        <v>0</v>
      </c>
      <c r="AF136" s="22">
        <f t="shared" si="30"/>
        <v>0</v>
      </c>
    </row>
    <row r="137" spans="1:32" ht="15.45" hidden="1" customHeight="1" x14ac:dyDescent="0.25">
      <c r="A137" s="335"/>
      <c r="B137" s="323"/>
      <c r="C137" s="326"/>
      <c r="D137" s="327"/>
      <c r="E137" s="312"/>
      <c r="F137" s="312"/>
      <c r="G137" s="164"/>
      <c r="H137" s="69"/>
      <c r="I137" s="168"/>
      <c r="J137" s="65"/>
      <c r="K137" s="64"/>
      <c r="L137" s="46"/>
      <c r="M137" s="47"/>
      <c r="N137" s="58"/>
      <c r="O137" s="56"/>
      <c r="P137" s="63"/>
      <c r="Q137" s="48"/>
      <c r="R137" s="298"/>
      <c r="S137" s="296"/>
      <c r="T137" s="299"/>
      <c r="U137" s="108">
        <f>IF(OR(P137="",M137=Paramétrage!$C$10,M137=Paramétrage!$C$13,M137=Paramétrage!$C$17,M137=Paramétrage!$C$20,M137=Paramétrage!$C$24,M137=Paramétrage!$C$27,AND(M137&lt;&gt;Paramétrage!$C$9,Q137="Mut+ext")),0,ROUNDUP(O137/P137,0))</f>
        <v>0</v>
      </c>
      <c r="V137" s="110">
        <f>IF(OR(M137="",Q137="Mut+ext"),0,IF(VLOOKUP(M137,Paramétrage!$C$6:$E$29,2,0)=0,0,IF(P137="","saisir capacité",N137*U137*VLOOKUP(M137,Paramétrage!$C$6:$E$29,2,0))))</f>
        <v>0</v>
      </c>
      <c r="W137" s="49"/>
      <c r="X137" s="107">
        <f t="shared" si="29"/>
        <v>0</v>
      </c>
      <c r="Y137" s="109">
        <f>IF(OR(M137="",Q137="Mut+ext"),0,IF(ISERROR(W137+V137*VLOOKUP(M137,Paramétrage!$C$6:$E$29,3,0))=TRUE,X137,W137+V137*VLOOKUP(M137,Paramétrage!$C$6:$E$29,3,0)))</f>
        <v>0</v>
      </c>
      <c r="Z137" s="295"/>
      <c r="AA137" s="296"/>
      <c r="AB137" s="297"/>
      <c r="AC137" s="167"/>
      <c r="AD137" s="50"/>
      <c r="AE137" s="77">
        <f t="shared" si="31"/>
        <v>0</v>
      </c>
      <c r="AF137" s="22">
        <f t="shared" si="30"/>
        <v>0</v>
      </c>
    </row>
    <row r="138" spans="1:32" ht="15.45" hidden="1" customHeight="1" x14ac:dyDescent="0.25">
      <c r="A138" s="335"/>
      <c r="B138" s="323"/>
      <c r="C138" s="326"/>
      <c r="D138" s="327"/>
      <c r="E138" s="312"/>
      <c r="F138" s="312"/>
      <c r="G138" s="164"/>
      <c r="H138" s="69"/>
      <c r="I138" s="168"/>
      <c r="J138" s="65"/>
      <c r="K138" s="64"/>
      <c r="L138" s="46"/>
      <c r="M138" s="47"/>
      <c r="N138" s="58"/>
      <c r="O138" s="57"/>
      <c r="P138" s="63"/>
      <c r="Q138" s="48"/>
      <c r="R138" s="298"/>
      <c r="S138" s="296"/>
      <c r="T138" s="299"/>
      <c r="U138" s="108">
        <f>IF(OR(P138="",M138=Paramétrage!$C$10,M138=Paramétrage!$C$13,M138=Paramétrage!$C$17,M138=Paramétrage!$C$20,M138=Paramétrage!$C$24,M138=Paramétrage!$C$27,AND(M138&lt;&gt;Paramétrage!$C$9,Q138="Mut+ext")),0,ROUNDUP(O138/P138,0))</f>
        <v>0</v>
      </c>
      <c r="V138" s="110">
        <f>IF(OR(M138="",Q138="Mut+ext"),0,IF(VLOOKUP(M138,Paramétrage!$C$6:$E$29,2,0)=0,0,IF(P138="","saisir capacité",N138*U138*VLOOKUP(M138,Paramétrage!$C$6:$E$29,2,0))))</f>
        <v>0</v>
      </c>
      <c r="W138" s="49"/>
      <c r="X138" s="107">
        <f t="shared" si="29"/>
        <v>0</v>
      </c>
      <c r="Y138" s="109">
        <f>IF(OR(M138="",Q138="Mut+ext"),0,IF(ISERROR(W138+V138*VLOOKUP(M138,Paramétrage!$C$6:$E$29,3,0))=TRUE,X138,W138+V138*VLOOKUP(M138,Paramétrage!$C$6:$E$29,3,0)))</f>
        <v>0</v>
      </c>
      <c r="Z138" s="295"/>
      <c r="AA138" s="296"/>
      <c r="AB138" s="297"/>
      <c r="AC138" s="167"/>
      <c r="AD138" s="50"/>
      <c r="AE138" s="77">
        <f t="shared" si="31"/>
        <v>0</v>
      </c>
      <c r="AF138" s="22">
        <f t="shared" si="30"/>
        <v>0</v>
      </c>
    </row>
    <row r="139" spans="1:32" ht="15.45" hidden="1" customHeight="1" x14ac:dyDescent="0.25">
      <c r="A139" s="335"/>
      <c r="B139" s="323"/>
      <c r="C139" s="326"/>
      <c r="D139" s="327"/>
      <c r="E139" s="312"/>
      <c r="F139" s="312"/>
      <c r="G139" s="164"/>
      <c r="H139" s="69"/>
      <c r="I139" s="168"/>
      <c r="J139" s="65"/>
      <c r="K139" s="64"/>
      <c r="L139" s="46"/>
      <c r="M139" s="47"/>
      <c r="N139" s="58"/>
      <c r="O139" s="56"/>
      <c r="P139" s="63"/>
      <c r="Q139" s="48"/>
      <c r="R139" s="298"/>
      <c r="S139" s="296"/>
      <c r="T139" s="299"/>
      <c r="U139" s="108">
        <f>IF(OR(P139="",M139=Paramétrage!$C$10,M139=Paramétrage!$C$13,M139=Paramétrage!$C$17,M139=Paramétrage!$C$20,M139=Paramétrage!$C$24,M139=Paramétrage!$C$27,AND(M139&lt;&gt;Paramétrage!$C$9,Q139="Mut+ext")),0,ROUNDUP(O139/P139,0))</f>
        <v>0</v>
      </c>
      <c r="V139" s="110">
        <f>IF(OR(M139="",Q139="Mut+ext"),0,IF(VLOOKUP(M139,Paramétrage!$C$6:$E$29,2,0)=0,0,IF(P139="","saisir capacité",N139*U139*VLOOKUP(M139,Paramétrage!$C$6:$E$29,2,0))))</f>
        <v>0</v>
      </c>
      <c r="W139" s="49"/>
      <c r="X139" s="107">
        <f t="shared" si="29"/>
        <v>0</v>
      </c>
      <c r="Y139" s="109">
        <f>IF(OR(M139="",Q139="Mut+ext"),0,IF(ISERROR(W139+V139*VLOOKUP(M139,Paramétrage!$C$6:$E$29,3,0))=TRUE,X139,W139+V139*VLOOKUP(M139,Paramétrage!$C$6:$E$29,3,0)))</f>
        <v>0</v>
      </c>
      <c r="Z139" s="295"/>
      <c r="AA139" s="296"/>
      <c r="AB139" s="297"/>
      <c r="AC139" s="167"/>
      <c r="AD139" s="50"/>
      <c r="AE139" s="77">
        <f t="shared" si="31"/>
        <v>0</v>
      </c>
      <c r="AF139" s="22">
        <f t="shared" si="30"/>
        <v>0</v>
      </c>
    </row>
    <row r="140" spans="1:32" ht="15.45" hidden="1" customHeight="1" x14ac:dyDescent="0.25">
      <c r="A140" s="335"/>
      <c r="B140" s="323"/>
      <c r="C140" s="328"/>
      <c r="D140" s="329"/>
      <c r="E140" s="313"/>
      <c r="F140" s="313"/>
      <c r="G140" s="164"/>
      <c r="H140" s="69"/>
      <c r="I140" s="168"/>
      <c r="J140" s="65"/>
      <c r="K140" s="64"/>
      <c r="L140" s="46"/>
      <c r="M140" s="47"/>
      <c r="N140" s="58"/>
      <c r="O140" s="55"/>
      <c r="P140" s="63"/>
      <c r="Q140" s="48"/>
      <c r="R140" s="298"/>
      <c r="S140" s="296"/>
      <c r="T140" s="299"/>
      <c r="U140" s="108">
        <f>IF(OR(P140="",M140=Paramétrage!$C$10,M140=Paramétrage!$C$13,M140=Paramétrage!$C$17,M140=Paramétrage!$C$20,M140=Paramétrage!$C$24,M140=Paramétrage!$C$27,AND(M140&lt;&gt;Paramétrage!$C$9,Q140="Mut+ext")),0,ROUNDUP(O140/P140,0))</f>
        <v>0</v>
      </c>
      <c r="V140" s="110">
        <f>IF(OR(M140="",Q140="Mut+ext"),0,IF(VLOOKUP(M140,Paramétrage!$C$6:$E$29,2,0)=0,0,IF(P140="","saisir capacité",N140*U140*VLOOKUP(M140,Paramétrage!$C$6:$E$29,2,0))))</f>
        <v>0</v>
      </c>
      <c r="W140" s="49"/>
      <c r="X140" s="107">
        <f t="shared" si="29"/>
        <v>0</v>
      </c>
      <c r="Y140" s="109">
        <f>IF(OR(M140="",Q140="Mut+ext"),0,IF(ISERROR(W140+V140*VLOOKUP(M140,Paramétrage!$C$6:$E$29,3,0))=TRUE,X140,W140+V140*VLOOKUP(M140,Paramétrage!$C$6:$E$29,3,0)))</f>
        <v>0</v>
      </c>
      <c r="Z140" s="295"/>
      <c r="AA140" s="296"/>
      <c r="AB140" s="297"/>
      <c r="AC140" s="167"/>
      <c r="AD140" s="50"/>
      <c r="AE140" s="77">
        <f t="shared" si="31"/>
        <v>0</v>
      </c>
      <c r="AF140" s="22">
        <f t="shared" si="30"/>
        <v>0</v>
      </c>
    </row>
    <row r="141" spans="1:32" ht="16.2" hidden="1" customHeight="1" thickBot="1" x14ac:dyDescent="0.3">
      <c r="A141" s="335"/>
      <c r="B141" s="323"/>
      <c r="C141" s="175"/>
      <c r="D141" s="176"/>
      <c r="E141" s="79"/>
      <c r="F141" s="79"/>
      <c r="G141" s="79"/>
      <c r="H141" s="171"/>
      <c r="I141" s="169"/>
      <c r="J141" s="130"/>
      <c r="K141" s="80"/>
      <c r="L141" s="81"/>
      <c r="M141" s="88"/>
      <c r="N141" s="82">
        <f>AE141</f>
        <v>0</v>
      </c>
      <c r="O141" s="83"/>
      <c r="P141" s="83"/>
      <c r="Q141" s="86"/>
      <c r="R141" s="84"/>
      <c r="S141" s="84"/>
      <c r="T141" s="85"/>
      <c r="U141" s="131"/>
      <c r="V141" s="87">
        <f>SUM(V129:V140)</f>
        <v>0</v>
      </c>
      <c r="W141" s="88">
        <f>SUM(W129:W140)</f>
        <v>0</v>
      </c>
      <c r="X141" s="89">
        <f>SUM(X129:X140)</f>
        <v>0</v>
      </c>
      <c r="Y141" s="90">
        <f>SUM(Y129:Y140)</f>
        <v>0</v>
      </c>
      <c r="Z141" s="132"/>
      <c r="AA141" s="133"/>
      <c r="AB141" s="134"/>
      <c r="AC141" s="135"/>
      <c r="AD141" s="136"/>
      <c r="AE141" s="137">
        <f>SUM(AE129:AE140)</f>
        <v>0</v>
      </c>
      <c r="AF141" s="138">
        <f>SUM(AF129:AF140)</f>
        <v>0</v>
      </c>
    </row>
    <row r="142" spans="1:32" ht="18" customHeight="1" thickBot="1" x14ac:dyDescent="0.3">
      <c r="A142" s="336"/>
      <c r="B142" s="113"/>
      <c r="C142" s="113"/>
      <c r="D142" s="113"/>
      <c r="E142" s="139">
        <f>E12+E25+E38+E51+E64+E77+E90+E103+E116+E129</f>
        <v>30</v>
      </c>
      <c r="F142" s="139"/>
      <c r="G142" s="114"/>
      <c r="H142" s="143"/>
      <c r="I142" s="143"/>
      <c r="J142" s="140"/>
      <c r="K142" s="113"/>
      <c r="L142" s="113"/>
      <c r="M142" s="115"/>
      <c r="N142" s="116">
        <f>N89+N76+N63+N50+N37+N24+N102+N115+N128+N141</f>
        <v>209</v>
      </c>
      <c r="O142" s="117"/>
      <c r="P142" s="113"/>
      <c r="Q142" s="141"/>
      <c r="R142" s="117"/>
      <c r="S142" s="117"/>
      <c r="T142" s="118"/>
      <c r="U142" s="140"/>
      <c r="V142" s="119">
        <f>V89+V76+V63+V50+V37+V24+V102+V115+V128+V141</f>
        <v>209</v>
      </c>
      <c r="W142" s="119">
        <f>W89+W76+W63+W50+W37+W24+W102+W115+W128+W141</f>
        <v>0</v>
      </c>
      <c r="X142" s="119">
        <f>X89+X76+X63+X50+X37+X24+X102+X115+X128+X141</f>
        <v>209</v>
      </c>
      <c r="Y142" s="119">
        <f>Y89+Y76+Y63+Y50+Y37+Y24+Y102+Y115+Y128+Y141</f>
        <v>246.5</v>
      </c>
      <c r="Z142" s="142"/>
      <c r="AA142" s="143"/>
      <c r="AB142" s="120"/>
      <c r="AC142" s="143"/>
      <c r="AD142" s="144"/>
      <c r="AE142" s="145">
        <f>SUM(AE12:AE89)/2</f>
        <v>209</v>
      </c>
      <c r="AF142" s="146">
        <f>SUM(AF12:AF76)</f>
        <v>8880</v>
      </c>
    </row>
    <row r="143" spans="1:32" ht="14.7" customHeight="1" x14ac:dyDescent="0.25">
      <c r="A143" s="330" t="s">
        <v>18</v>
      </c>
      <c r="B143" s="323" t="s">
        <v>126</v>
      </c>
      <c r="C143" s="332" t="s">
        <v>259</v>
      </c>
      <c r="D143" s="333"/>
      <c r="E143" s="310">
        <v>12</v>
      </c>
      <c r="F143" s="312" t="s">
        <v>292</v>
      </c>
      <c r="G143" s="242" t="s">
        <v>197</v>
      </c>
      <c r="H143" s="53" t="s">
        <v>158</v>
      </c>
      <c r="I143" s="70" t="s">
        <v>281</v>
      </c>
      <c r="J143" s="65" t="s">
        <v>74</v>
      </c>
      <c r="K143" s="64" t="s">
        <v>254</v>
      </c>
      <c r="L143" s="342"/>
      <c r="M143" s="215" t="s">
        <v>0</v>
      </c>
      <c r="N143" s="345">
        <v>18</v>
      </c>
      <c r="O143" s="219">
        <v>20</v>
      </c>
      <c r="P143" s="220">
        <v>20</v>
      </c>
      <c r="Q143" s="52" t="s">
        <v>305</v>
      </c>
      <c r="R143" s="298"/>
      <c r="S143" s="296"/>
      <c r="T143" s="299"/>
      <c r="U143" s="111">
        <f>IF(OR(P143="",M143=Paramétrage!$C$10,M143=Paramétrage!$C$13,M143=Paramétrage!$C$17,M143=Paramétrage!$C$20,M143=Paramétrage!$C$24,M143=Paramétrage!$C$27,AND(M143&lt;&gt;Paramétrage!$C$9,Q143="Mut+ext")),0,ROUNDUP(O143/P143,0))</f>
        <v>1</v>
      </c>
      <c r="V143" s="105">
        <f>IF(OR(M143="",Q143="Mut+ext"),0,IF(VLOOKUP(M143,Paramétrage!$C$6:$E$29,2,0)=0,0,IF(P143="","saisir capacité",N143*U143*VLOOKUP(M143,Paramétrage!$C$6:$E$29,2,0))))</f>
        <v>18</v>
      </c>
      <c r="W143" s="49"/>
      <c r="X143" s="106">
        <f t="shared" ref="X143:X154" si="32">IF(OR(M143="",Q143="Mut+ext"),0,IF(ISERROR(V143+W143)=TRUE,V143,V143+W143))</f>
        <v>18</v>
      </c>
      <c r="Y143" s="112">
        <f>IF(OR(M143="",Q143="Mut+ext"),0,IF(ISERROR(W143+V143*VLOOKUP(M143,Paramétrage!$C$6:$E$29,3,0))=TRUE,X143,W143+V143*VLOOKUP(M143,Paramétrage!$C$6:$E$29,3,0)))</f>
        <v>18</v>
      </c>
      <c r="Z143" s="295"/>
      <c r="AA143" s="296"/>
      <c r="AB143" s="297"/>
      <c r="AC143" s="167"/>
      <c r="AD143" s="51"/>
      <c r="AE143" s="77">
        <f>IF(G143="",0,IF(K143="",0,IF(SUMIF($G$143:$G$154,G143,$O$143:$O$154)=0,0,IF(OR(L143="",K143="obligatoire"),AF143/SUMIF($G$143:$G$154,G143,$O$143:$O$154),AF143/(SUMIF($G$143:$G$154,G143,$O$143:$O$154)/L143)))))</f>
        <v>18</v>
      </c>
      <c r="AF143" s="21">
        <f t="shared" ref="AF143:AF154" si="33">N143*O143</f>
        <v>360</v>
      </c>
    </row>
    <row r="144" spans="1:32" hidden="1" x14ac:dyDescent="0.25">
      <c r="A144" s="331"/>
      <c r="B144" s="323"/>
      <c r="C144" s="306"/>
      <c r="D144" s="307"/>
      <c r="E144" s="310"/>
      <c r="F144" s="312"/>
      <c r="G144" s="164"/>
      <c r="H144" s="45"/>
      <c r="I144" s="70"/>
      <c r="J144" s="65"/>
      <c r="K144" s="64"/>
      <c r="L144" s="214"/>
      <c r="M144" s="215"/>
      <c r="N144" s="58"/>
      <c r="O144" s="219"/>
      <c r="P144" s="217"/>
      <c r="Q144" s="52" t="s">
        <v>305</v>
      </c>
      <c r="R144" s="298"/>
      <c r="S144" s="296"/>
      <c r="T144" s="299"/>
      <c r="U144" s="111">
        <f>IF(OR(P144="",M144=Paramétrage!$C$10,M144=Paramétrage!$C$13,M144=Paramétrage!$C$17,M144=Paramétrage!$C$20,M144=Paramétrage!$C$24,M144=Paramétrage!$C$27,AND(M144&lt;&gt;Paramétrage!$C$9,Q144="Mut+ext")),0,ROUNDUP(O144/P144,0))</f>
        <v>0</v>
      </c>
      <c r="V144" s="105">
        <f>IF(OR(M144="",Q144="Mut+ext"),0,IF(VLOOKUP(M144,Paramétrage!$C$6:$E$29,2,0)=0,0,IF(P144="","saisir capacité",N144*U144*VLOOKUP(M144,Paramétrage!$C$6:$E$29,2,0))))</f>
        <v>0</v>
      </c>
      <c r="W144" s="49"/>
      <c r="X144" s="106">
        <f t="shared" si="32"/>
        <v>0</v>
      </c>
      <c r="Y144" s="112">
        <f>IF(OR(M144="",Q144="Mut+ext"),0,IF(ISERROR(W144+V144*VLOOKUP(M144,Paramétrage!$C$6:$E$29,3,0))=TRUE,X144,W144+V144*VLOOKUP(M144,Paramétrage!$C$6:$E$29,3,0)))</f>
        <v>0</v>
      </c>
      <c r="Z144" s="295"/>
      <c r="AA144" s="296"/>
      <c r="AB144" s="297"/>
      <c r="AC144" s="167"/>
      <c r="AD144" s="50"/>
      <c r="AE144" s="77">
        <f t="shared" ref="AE144:AE154" si="34">IF(G144="",0,IF(K144="",0,IF(SUMIF($G$143:$G$154,G144,$O$143:$O$154)=0,0,IF(OR(L144="",K144="obligatoire"),AF144/SUMIF($G$143:$G$154,G144,$O$143:$O$154),AF144/(SUMIF($G$143:$G$154,G144,$O$143:$O$154)/L144)))))</f>
        <v>0</v>
      </c>
      <c r="AF144" s="22">
        <f t="shared" si="33"/>
        <v>0</v>
      </c>
    </row>
    <row r="145" spans="1:32" x14ac:dyDescent="0.25">
      <c r="A145" s="331"/>
      <c r="B145" s="323"/>
      <c r="C145" s="306"/>
      <c r="D145" s="307"/>
      <c r="E145" s="310"/>
      <c r="F145" s="312"/>
      <c r="G145" s="232" t="s">
        <v>198</v>
      </c>
      <c r="H145" s="45" t="s">
        <v>158</v>
      </c>
      <c r="I145" s="70" t="s">
        <v>274</v>
      </c>
      <c r="J145" s="65" t="s">
        <v>74</v>
      </c>
      <c r="K145" s="64" t="s">
        <v>254</v>
      </c>
      <c r="L145" s="214"/>
      <c r="M145" s="215" t="s">
        <v>0</v>
      </c>
      <c r="N145" s="58">
        <v>12</v>
      </c>
      <c r="O145" s="219">
        <v>20</v>
      </c>
      <c r="P145" s="217">
        <v>20</v>
      </c>
      <c r="Q145" s="52" t="s">
        <v>305</v>
      </c>
      <c r="R145" s="298"/>
      <c r="S145" s="296"/>
      <c r="T145" s="299"/>
      <c r="U145" s="111">
        <f>IF(OR(P145="",M145=Paramétrage!$C$10,M145=Paramétrage!$C$13,M145=Paramétrage!$C$17,M145=Paramétrage!$C$20,M145=Paramétrage!$C$24,M145=Paramétrage!$C$27,AND(M145&lt;&gt;Paramétrage!$C$9,Q145="Mut+ext")),0,ROUNDUP(O145/P145,0))</f>
        <v>1</v>
      </c>
      <c r="V145" s="105">
        <f>IF(OR(M145="",Q145="Mut+ext"),0,IF(VLOOKUP(M145,Paramétrage!$C$6:$E$29,2,0)=0,0,IF(P145="","saisir capacité",N145*U145*VLOOKUP(M145,Paramétrage!$C$6:$E$29,2,0))))</f>
        <v>12</v>
      </c>
      <c r="W145" s="49"/>
      <c r="X145" s="106">
        <f t="shared" si="32"/>
        <v>12</v>
      </c>
      <c r="Y145" s="112">
        <f>IF(OR(M145="",Q145="Mut+ext"),0,IF(ISERROR(W145+V145*VLOOKUP(M145,Paramétrage!$C$6:$E$29,3,0))=TRUE,X145,W145+V145*VLOOKUP(M145,Paramétrage!$C$6:$E$29,3,0)))</f>
        <v>12</v>
      </c>
      <c r="Z145" s="295"/>
      <c r="AA145" s="296"/>
      <c r="AB145" s="297"/>
      <c r="AC145" s="167"/>
      <c r="AD145" s="50"/>
      <c r="AE145" s="77">
        <f t="shared" si="34"/>
        <v>12</v>
      </c>
      <c r="AF145" s="22">
        <f t="shared" si="33"/>
        <v>240</v>
      </c>
    </row>
    <row r="146" spans="1:32" x14ac:dyDescent="0.25">
      <c r="A146" s="331"/>
      <c r="B146" s="323"/>
      <c r="C146" s="306"/>
      <c r="D146" s="307"/>
      <c r="E146" s="310"/>
      <c r="F146" s="312"/>
      <c r="G146" s="231" t="s">
        <v>199</v>
      </c>
      <c r="H146" s="45" t="s">
        <v>158</v>
      </c>
      <c r="I146" s="70" t="s">
        <v>288</v>
      </c>
      <c r="J146" s="65" t="s">
        <v>74</v>
      </c>
      <c r="K146" s="64" t="s">
        <v>254</v>
      </c>
      <c r="L146" s="214"/>
      <c r="M146" s="215" t="s">
        <v>0</v>
      </c>
      <c r="N146" s="58">
        <v>20</v>
      </c>
      <c r="O146" s="219">
        <v>20</v>
      </c>
      <c r="P146" s="217">
        <v>20</v>
      </c>
      <c r="Q146" s="52" t="s">
        <v>305</v>
      </c>
      <c r="R146" s="298"/>
      <c r="S146" s="296"/>
      <c r="T146" s="299"/>
      <c r="U146" s="111">
        <f>IF(OR(P146="",M146=Paramétrage!$C$10,M146=Paramétrage!$C$13,M146=Paramétrage!$C$17,M146=Paramétrage!$C$20,M146=Paramétrage!$C$24,M146=Paramétrage!$C$27,AND(M146&lt;&gt;Paramétrage!$C$9,Q146="Mut+ext")),0,ROUNDUP(O146/P146,0))</f>
        <v>1</v>
      </c>
      <c r="V146" s="105">
        <f>IF(OR(M146="",Q146="Mut+ext"),0,IF(VLOOKUP(M146,Paramétrage!$C$6:$E$29,2,0)=0,0,IF(P146="","saisir capacité",N146*U146*VLOOKUP(M146,Paramétrage!$C$6:$E$29,2,0))))</f>
        <v>20</v>
      </c>
      <c r="W146" s="49"/>
      <c r="X146" s="106">
        <f t="shared" si="32"/>
        <v>20</v>
      </c>
      <c r="Y146" s="112">
        <f>IF(OR(M146="",Q146="Mut+ext"),0,IF(ISERROR(W146+V146*VLOOKUP(M146,Paramétrage!$C$6:$E$29,3,0))=TRUE,X146,W146+V146*VLOOKUP(M146,Paramétrage!$C$6:$E$29,3,0)))</f>
        <v>20</v>
      </c>
      <c r="Z146" s="295"/>
      <c r="AA146" s="296"/>
      <c r="AB146" s="297"/>
      <c r="AC146" s="167"/>
      <c r="AD146" s="50"/>
      <c r="AE146" s="77">
        <f t="shared" si="34"/>
        <v>20</v>
      </c>
      <c r="AF146" s="22">
        <f t="shared" si="33"/>
        <v>400</v>
      </c>
    </row>
    <row r="147" spans="1:32" x14ac:dyDescent="0.25">
      <c r="A147" s="331"/>
      <c r="B147" s="323"/>
      <c r="C147" s="306"/>
      <c r="D147" s="307"/>
      <c r="E147" s="310"/>
      <c r="F147" s="312"/>
      <c r="G147" s="231" t="s">
        <v>200</v>
      </c>
      <c r="H147" s="69" t="s">
        <v>158</v>
      </c>
      <c r="I147" s="70" t="s">
        <v>258</v>
      </c>
      <c r="J147" s="65" t="s">
        <v>74</v>
      </c>
      <c r="K147" s="64" t="s">
        <v>254</v>
      </c>
      <c r="L147" s="214"/>
      <c r="M147" s="215" t="s">
        <v>0</v>
      </c>
      <c r="N147" s="58">
        <v>15</v>
      </c>
      <c r="O147" s="219">
        <v>20</v>
      </c>
      <c r="P147" s="217">
        <v>20</v>
      </c>
      <c r="Q147" s="52" t="s">
        <v>305</v>
      </c>
      <c r="R147" s="298"/>
      <c r="S147" s="296"/>
      <c r="T147" s="299"/>
      <c r="U147" s="111">
        <f>IF(OR(P147="",M147=Paramétrage!$C$10,M147=Paramétrage!$C$13,M147=Paramétrage!$C$17,M147=Paramétrage!$C$20,M147=Paramétrage!$C$24,M147=Paramétrage!$C$27,AND(M147&lt;&gt;Paramétrage!$C$9,Q147="Mut+ext")),0,ROUNDUP(O147/P147,0))</f>
        <v>1</v>
      </c>
      <c r="V147" s="105">
        <f>IF(OR(M147="",Q147="Mut+ext"),0,IF(VLOOKUP(M147,Paramétrage!$C$6:$E$29,2,0)=0,0,IF(P147="","saisir capacité",N147*U147*VLOOKUP(M147,Paramétrage!$C$6:$E$29,2,0))))</f>
        <v>15</v>
      </c>
      <c r="W147" s="49"/>
      <c r="X147" s="106">
        <f t="shared" si="32"/>
        <v>15</v>
      </c>
      <c r="Y147" s="112">
        <f>IF(OR(M147="",Q147="Mut+ext"),0,IF(ISERROR(W147+V147*VLOOKUP(M147,Paramétrage!$C$6:$E$29,3,0))=TRUE,X147,W147+V147*VLOOKUP(M147,Paramétrage!$C$6:$E$29,3,0)))</f>
        <v>15</v>
      </c>
      <c r="Z147" s="295"/>
      <c r="AA147" s="296"/>
      <c r="AB147" s="297"/>
      <c r="AC147" s="167"/>
      <c r="AD147" s="50"/>
      <c r="AE147" s="77">
        <f t="shared" si="34"/>
        <v>15</v>
      </c>
      <c r="AF147" s="22">
        <f t="shared" si="33"/>
        <v>300</v>
      </c>
    </row>
    <row r="148" spans="1:32" x14ac:dyDescent="0.25">
      <c r="A148" s="331"/>
      <c r="B148" s="323"/>
      <c r="C148" s="306"/>
      <c r="D148" s="307"/>
      <c r="E148" s="310"/>
      <c r="F148" s="312"/>
      <c r="G148" s="231" t="s">
        <v>269</v>
      </c>
      <c r="H148" s="69" t="s">
        <v>158</v>
      </c>
      <c r="I148" s="70" t="s">
        <v>286</v>
      </c>
      <c r="J148" s="65" t="s">
        <v>74</v>
      </c>
      <c r="K148" s="64" t="s">
        <v>254</v>
      </c>
      <c r="L148" s="214"/>
      <c r="M148" s="215" t="s">
        <v>0</v>
      </c>
      <c r="N148" s="58">
        <v>3</v>
      </c>
      <c r="O148" s="219">
        <v>20</v>
      </c>
      <c r="P148" s="217">
        <v>20</v>
      </c>
      <c r="Q148" s="52" t="s">
        <v>305</v>
      </c>
      <c r="R148" s="298"/>
      <c r="S148" s="296"/>
      <c r="T148" s="299"/>
      <c r="U148" s="111">
        <f>IF(OR(P148="",M148=Paramétrage!$C$10,M148=Paramétrage!$C$13,M148=Paramétrage!$C$17,M148=Paramétrage!$C$20,M148=Paramétrage!$C$24,M148=Paramétrage!$C$27,AND(M148&lt;&gt;Paramétrage!$C$9,Q148="Mut+ext")),0,ROUNDUP(O148/P148,0))</f>
        <v>1</v>
      </c>
      <c r="V148" s="105">
        <f>IF(OR(M148="",Q148="Mut+ext"),0,IF(VLOOKUP(M148,Paramétrage!$C$6:$E$29,2,0)=0,0,IF(P148="","saisir capacité",N148*U148*VLOOKUP(M148,Paramétrage!$C$6:$E$29,2,0))))</f>
        <v>3</v>
      </c>
      <c r="W148" s="49"/>
      <c r="X148" s="106">
        <f t="shared" si="32"/>
        <v>3</v>
      </c>
      <c r="Y148" s="112">
        <f>IF(OR(M148="",Q148="Mut+ext"),0,IF(ISERROR(W148+V148*VLOOKUP(M148,Paramétrage!$C$6:$E$29,3,0))=TRUE,X148,W148+V148*VLOOKUP(M148,Paramétrage!$C$6:$E$29,3,0)))</f>
        <v>3</v>
      </c>
      <c r="Z148" s="295"/>
      <c r="AA148" s="296"/>
      <c r="AB148" s="297"/>
      <c r="AC148" s="167"/>
      <c r="AD148" s="50"/>
      <c r="AE148" s="77">
        <f t="shared" si="34"/>
        <v>3</v>
      </c>
      <c r="AF148" s="22">
        <f t="shared" si="33"/>
        <v>60</v>
      </c>
    </row>
    <row r="149" spans="1:32" x14ac:dyDescent="0.25">
      <c r="A149" s="331"/>
      <c r="B149" s="323"/>
      <c r="C149" s="306"/>
      <c r="D149" s="307"/>
      <c r="E149" s="310"/>
      <c r="F149" s="312"/>
      <c r="G149" s="232" t="s">
        <v>270</v>
      </c>
      <c r="H149" s="69" t="s">
        <v>158</v>
      </c>
      <c r="I149" s="70" t="s">
        <v>280</v>
      </c>
      <c r="J149" s="65" t="s">
        <v>74</v>
      </c>
      <c r="K149" s="64" t="s">
        <v>254</v>
      </c>
      <c r="L149" s="46"/>
      <c r="M149" s="47" t="s">
        <v>0</v>
      </c>
      <c r="N149" s="58">
        <v>15</v>
      </c>
      <c r="O149" s="55">
        <v>20</v>
      </c>
      <c r="P149" s="63">
        <v>20</v>
      </c>
      <c r="Q149" s="52" t="s">
        <v>305</v>
      </c>
      <c r="R149" s="298"/>
      <c r="S149" s="296"/>
      <c r="T149" s="299"/>
      <c r="U149" s="111">
        <f>IF(OR(P149="",M149=Paramétrage!$C$10,M149=Paramétrage!$C$13,M149=Paramétrage!$C$17,M149=Paramétrage!$C$20,M149=Paramétrage!$C$24,M149=Paramétrage!$C$27,AND(M149&lt;&gt;Paramétrage!$C$9,Q149="Mut+ext")),0,ROUNDUP(O149/P149,0))</f>
        <v>1</v>
      </c>
      <c r="V149" s="105">
        <f>IF(OR(M149="",Q149="Mut+ext"),0,IF(VLOOKUP(M149,Paramétrage!$C$6:$E$29,2,0)=0,0,IF(P149="","saisir capacité",N149*U149*VLOOKUP(M149,Paramétrage!$C$6:$E$29,2,0))))</f>
        <v>15</v>
      </c>
      <c r="W149" s="49"/>
      <c r="X149" s="106">
        <f t="shared" si="32"/>
        <v>15</v>
      </c>
      <c r="Y149" s="112">
        <f>IF(OR(M149="",Q149="Mut+ext"),0,IF(ISERROR(W149+V149*VLOOKUP(M149,Paramétrage!$C$6:$E$29,3,0))=TRUE,X149,W149+V149*VLOOKUP(M149,Paramétrage!$C$6:$E$29,3,0)))</f>
        <v>15</v>
      </c>
      <c r="Z149" s="295"/>
      <c r="AA149" s="296"/>
      <c r="AB149" s="297"/>
      <c r="AC149" s="167"/>
      <c r="AD149" s="50"/>
      <c r="AE149" s="77">
        <f t="shared" si="34"/>
        <v>15</v>
      </c>
      <c r="AF149" s="22">
        <f t="shared" si="33"/>
        <v>300</v>
      </c>
    </row>
    <row r="150" spans="1:32" hidden="1" x14ac:dyDescent="0.25">
      <c r="A150" s="331"/>
      <c r="B150" s="323"/>
      <c r="C150" s="306"/>
      <c r="D150" s="307"/>
      <c r="E150" s="310"/>
      <c r="F150" s="312"/>
      <c r="G150" s="231"/>
      <c r="H150" s="69"/>
      <c r="I150" s="70"/>
      <c r="J150" s="65"/>
      <c r="K150" s="64"/>
      <c r="L150" s="46"/>
      <c r="M150" s="47"/>
      <c r="N150" s="58"/>
      <c r="O150" s="55"/>
      <c r="P150" s="63"/>
      <c r="Q150" s="48"/>
      <c r="R150" s="298"/>
      <c r="S150" s="296"/>
      <c r="T150" s="299"/>
      <c r="U150" s="111">
        <f>IF(OR(P150="",M150=Paramétrage!$C$10,M150=Paramétrage!$C$13,M150=Paramétrage!$C$17,M150=Paramétrage!$C$20,M150=Paramétrage!$C$24,M150=Paramétrage!$C$27,AND(M150&lt;&gt;Paramétrage!$C$9,Q150="Mut+ext")),0,ROUNDUP(O150/P150,0))</f>
        <v>0</v>
      </c>
      <c r="V150" s="105">
        <f>IF(OR(M150="",Q150="Mut+ext"),0,IF(VLOOKUP(M150,Paramétrage!$C$6:$E$29,2,0)=0,0,IF(P150="","saisir capacité",N150*U150*VLOOKUP(M150,Paramétrage!$C$6:$E$29,2,0))))</f>
        <v>0</v>
      </c>
      <c r="W150" s="49"/>
      <c r="X150" s="106">
        <f t="shared" si="32"/>
        <v>0</v>
      </c>
      <c r="Y150" s="112">
        <f>IF(OR(M150="",Q150="Mut+ext"),0,IF(ISERROR(W150+V150*VLOOKUP(M150,Paramétrage!$C$6:$E$29,3,0))=TRUE,X150,W150+V150*VLOOKUP(M150,Paramétrage!$C$6:$E$29,3,0)))</f>
        <v>0</v>
      </c>
      <c r="Z150" s="295"/>
      <c r="AA150" s="296"/>
      <c r="AB150" s="297"/>
      <c r="AC150" s="167"/>
      <c r="AD150" s="50"/>
      <c r="AE150" s="77">
        <f t="shared" si="34"/>
        <v>0</v>
      </c>
      <c r="AF150" s="22">
        <f t="shared" si="33"/>
        <v>0</v>
      </c>
    </row>
    <row r="151" spans="1:32" hidden="1" x14ac:dyDescent="0.25">
      <c r="A151" s="331"/>
      <c r="B151" s="323"/>
      <c r="C151" s="306"/>
      <c r="D151" s="307"/>
      <c r="E151" s="310"/>
      <c r="F151" s="312"/>
      <c r="G151" s="164"/>
      <c r="H151" s="69"/>
      <c r="I151" s="70"/>
      <c r="J151" s="65"/>
      <c r="K151" s="64"/>
      <c r="L151" s="46"/>
      <c r="M151" s="47"/>
      <c r="N151" s="58"/>
      <c r="O151" s="55"/>
      <c r="P151" s="63"/>
      <c r="Q151" s="48"/>
      <c r="R151" s="298"/>
      <c r="S151" s="296"/>
      <c r="T151" s="299"/>
      <c r="U151" s="111">
        <f>IF(OR(P151="",M151=Paramétrage!$C$10,M151=Paramétrage!$C$13,M151=Paramétrage!$C$17,M151=Paramétrage!$C$20,M151=Paramétrage!$C$24,M151=Paramétrage!$C$27,AND(M151&lt;&gt;Paramétrage!$C$9,Q151="Mut+ext")),0,ROUNDUP(O151/P151,0))</f>
        <v>0</v>
      </c>
      <c r="V151" s="105">
        <f>IF(OR(M151="",Q151="Mut+ext"),0,IF(VLOOKUP(M151,Paramétrage!$C$6:$E$29,2,0)=0,0,IF(P151="","saisir capacité",N151*U151*VLOOKUP(M151,Paramétrage!$C$6:$E$29,2,0))))</f>
        <v>0</v>
      </c>
      <c r="W151" s="49"/>
      <c r="X151" s="106">
        <f t="shared" si="32"/>
        <v>0</v>
      </c>
      <c r="Y151" s="112">
        <f>IF(OR(M151="",Q151="Mut+ext"),0,IF(ISERROR(W151+V151*VLOOKUP(M151,Paramétrage!$C$6:$E$29,3,0))=TRUE,X151,W151+V151*VLOOKUP(M151,Paramétrage!$C$6:$E$29,3,0)))</f>
        <v>0</v>
      </c>
      <c r="Z151" s="295"/>
      <c r="AA151" s="296"/>
      <c r="AB151" s="297"/>
      <c r="AC151" s="167"/>
      <c r="AD151" s="50"/>
      <c r="AE151" s="77">
        <f t="shared" si="34"/>
        <v>0</v>
      </c>
      <c r="AF151" s="22">
        <f t="shared" si="33"/>
        <v>0</v>
      </c>
    </row>
    <row r="152" spans="1:32" hidden="1" x14ac:dyDescent="0.25">
      <c r="A152" s="331"/>
      <c r="B152" s="323"/>
      <c r="C152" s="306"/>
      <c r="D152" s="307"/>
      <c r="E152" s="310"/>
      <c r="F152" s="312"/>
      <c r="G152" s="164"/>
      <c r="H152" s="69"/>
      <c r="I152" s="70"/>
      <c r="J152" s="65"/>
      <c r="K152" s="64"/>
      <c r="L152" s="46"/>
      <c r="M152" s="47"/>
      <c r="N152" s="58"/>
      <c r="O152" s="55"/>
      <c r="P152" s="63"/>
      <c r="Q152" s="48"/>
      <c r="R152" s="298"/>
      <c r="S152" s="296"/>
      <c r="T152" s="299"/>
      <c r="U152" s="111">
        <f>IF(OR(P152="",M152=Paramétrage!$C$10,M152=Paramétrage!$C$13,M152=Paramétrage!$C$17,M152=Paramétrage!$C$20,M152=Paramétrage!$C$24,M152=Paramétrage!$C$27,AND(M152&lt;&gt;Paramétrage!$C$9,Q152="Mut+ext")),0,ROUNDUP(O152/P152,0))</f>
        <v>0</v>
      </c>
      <c r="V152" s="105">
        <f>IF(OR(M152="",Q152="Mut+ext"),0,IF(VLOOKUP(M152,Paramétrage!$C$6:$E$29,2,0)=0,0,IF(P152="","saisir capacité",N152*U152*VLOOKUP(M152,Paramétrage!$C$6:$E$29,2,0))))</f>
        <v>0</v>
      </c>
      <c r="W152" s="49"/>
      <c r="X152" s="106">
        <f t="shared" si="32"/>
        <v>0</v>
      </c>
      <c r="Y152" s="112">
        <f>IF(OR(M152="",Q152="Mut+ext"),0,IF(ISERROR(W152+V152*VLOOKUP(M152,Paramétrage!$C$6:$E$29,3,0))=TRUE,X152,W152+V152*VLOOKUP(M152,Paramétrage!$C$6:$E$29,3,0)))</f>
        <v>0</v>
      </c>
      <c r="Z152" s="295"/>
      <c r="AA152" s="296"/>
      <c r="AB152" s="297"/>
      <c r="AC152" s="167"/>
      <c r="AD152" s="50"/>
      <c r="AE152" s="77">
        <f t="shared" si="34"/>
        <v>0</v>
      </c>
      <c r="AF152" s="22">
        <f t="shared" si="33"/>
        <v>0</v>
      </c>
    </row>
    <row r="153" spans="1:32" hidden="1" x14ac:dyDescent="0.25">
      <c r="A153" s="331"/>
      <c r="B153" s="323"/>
      <c r="C153" s="306"/>
      <c r="D153" s="307"/>
      <c r="E153" s="310"/>
      <c r="F153" s="312"/>
      <c r="G153" s="164"/>
      <c r="H153" s="69"/>
      <c r="I153" s="70"/>
      <c r="J153" s="65"/>
      <c r="K153" s="64"/>
      <c r="L153" s="46"/>
      <c r="M153" s="47"/>
      <c r="N153" s="58"/>
      <c r="O153" s="55"/>
      <c r="P153" s="63"/>
      <c r="Q153" s="48"/>
      <c r="R153" s="298"/>
      <c r="S153" s="296"/>
      <c r="T153" s="299"/>
      <c r="U153" s="111">
        <f>IF(OR(P153="",M153=Paramétrage!$C$10,M153=Paramétrage!$C$13,M153=Paramétrage!$C$17,M153=Paramétrage!$C$20,M153=Paramétrage!$C$24,M153=Paramétrage!$C$27,AND(M153&lt;&gt;Paramétrage!$C$9,Q153="Mut+ext")),0,ROUNDUP(O153/P153,0))</f>
        <v>0</v>
      </c>
      <c r="V153" s="105">
        <f>IF(OR(M153="",Q153="Mut+ext"),0,IF(VLOOKUP(M153,Paramétrage!$C$6:$E$29,2,0)=0,0,IF(P153="","saisir capacité",N153*U153*VLOOKUP(M153,Paramétrage!$C$6:$E$29,2,0))))</f>
        <v>0</v>
      </c>
      <c r="W153" s="49"/>
      <c r="X153" s="106">
        <f t="shared" si="32"/>
        <v>0</v>
      </c>
      <c r="Y153" s="112">
        <f>IF(OR(M153="",Q153="Mut+ext"),0,IF(ISERROR(W153+V153*VLOOKUP(M153,Paramétrage!$C$6:$E$29,3,0))=TRUE,X153,W153+V153*VLOOKUP(M153,Paramétrage!$C$6:$E$29,3,0)))</f>
        <v>0</v>
      </c>
      <c r="Z153" s="295"/>
      <c r="AA153" s="296"/>
      <c r="AB153" s="297"/>
      <c r="AC153" s="167"/>
      <c r="AD153" s="50"/>
      <c r="AE153" s="77">
        <f t="shared" si="34"/>
        <v>0</v>
      </c>
      <c r="AF153" s="22">
        <f t="shared" si="33"/>
        <v>0</v>
      </c>
    </row>
    <row r="154" spans="1:32" hidden="1" x14ac:dyDescent="0.25">
      <c r="A154" s="331"/>
      <c r="B154" s="323"/>
      <c r="C154" s="308"/>
      <c r="D154" s="309"/>
      <c r="E154" s="311"/>
      <c r="F154" s="313"/>
      <c r="G154" s="164"/>
      <c r="H154" s="69"/>
      <c r="I154" s="70"/>
      <c r="J154" s="65"/>
      <c r="K154" s="64"/>
      <c r="L154" s="46"/>
      <c r="M154" s="47"/>
      <c r="N154" s="58"/>
      <c r="O154" s="55"/>
      <c r="P154" s="63"/>
      <c r="Q154" s="48"/>
      <c r="R154" s="298"/>
      <c r="S154" s="296"/>
      <c r="T154" s="299"/>
      <c r="U154" s="111">
        <f>IF(OR(P154="",M154=Paramétrage!$C$10,M154=Paramétrage!$C$13,M154=Paramétrage!$C$17,M154=Paramétrage!$C$20,M154=Paramétrage!$C$24,M154=Paramétrage!$C$27,AND(M154&lt;&gt;Paramétrage!$C$9,Q154="Mut+ext")),0,ROUNDUP(O154/P154,0))</f>
        <v>0</v>
      </c>
      <c r="V154" s="105">
        <f>IF(OR(M154="",Q154="Mut+ext"),0,IF(VLOOKUP(M154,Paramétrage!$C$6:$E$29,2,0)=0,0,IF(P154="","saisir capacité",N154*U154*VLOOKUP(M154,Paramétrage!$C$6:$E$29,2,0))))</f>
        <v>0</v>
      </c>
      <c r="W154" s="49"/>
      <c r="X154" s="106">
        <f t="shared" si="32"/>
        <v>0</v>
      </c>
      <c r="Y154" s="112">
        <f>IF(OR(M154="",Q154="Mut+ext"),0,IF(ISERROR(W154+V154*VLOOKUP(M154,Paramétrage!$C$6:$E$29,3,0))=TRUE,X154,W154+V154*VLOOKUP(M154,Paramétrage!$C$6:$E$29,3,0)))</f>
        <v>0</v>
      </c>
      <c r="Z154" s="295"/>
      <c r="AA154" s="296"/>
      <c r="AB154" s="297"/>
      <c r="AC154" s="167"/>
      <c r="AD154" s="50"/>
      <c r="AE154" s="77">
        <f t="shared" si="34"/>
        <v>0</v>
      </c>
      <c r="AF154" s="22">
        <f t="shared" si="33"/>
        <v>0</v>
      </c>
    </row>
    <row r="155" spans="1:32" x14ac:dyDescent="0.25">
      <c r="A155" s="331"/>
      <c r="B155" s="323"/>
      <c r="C155" s="178"/>
      <c r="D155" s="92"/>
      <c r="E155" s="91"/>
      <c r="F155" s="92"/>
      <c r="G155" s="92"/>
      <c r="H155" s="172"/>
      <c r="I155" s="170"/>
      <c r="J155" s="94"/>
      <c r="K155" s="93"/>
      <c r="L155" s="95"/>
      <c r="M155" s="96"/>
      <c r="N155" s="97">
        <f>AE155</f>
        <v>83</v>
      </c>
      <c r="O155" s="98"/>
      <c r="P155" s="98"/>
      <c r="Q155" s="101"/>
      <c r="R155" s="99"/>
      <c r="S155" s="99"/>
      <c r="T155" s="100"/>
      <c r="U155" s="153"/>
      <c r="V155" s="102">
        <f>SUM(V143:V154)</f>
        <v>83</v>
      </c>
      <c r="W155" s="96">
        <f>SUM(W143:W154)</f>
        <v>0</v>
      </c>
      <c r="X155" s="103">
        <f>SUM(X143:X154)</f>
        <v>83</v>
      </c>
      <c r="Y155" s="104">
        <f>SUM(Y143:Y154)</f>
        <v>83</v>
      </c>
      <c r="Z155" s="154"/>
      <c r="AA155" s="155"/>
      <c r="AB155" s="156"/>
      <c r="AC155" s="157"/>
      <c r="AD155" s="158"/>
      <c r="AE155" s="159">
        <f>SUM(AE143:AE154)</f>
        <v>83</v>
      </c>
      <c r="AF155" s="160">
        <f>SUM(AF143:AF154)</f>
        <v>1660</v>
      </c>
    </row>
    <row r="156" spans="1:32" ht="15.45" customHeight="1" x14ac:dyDescent="0.3">
      <c r="A156" s="331"/>
      <c r="B156" s="323" t="s">
        <v>127</v>
      </c>
      <c r="C156" s="304" t="s">
        <v>260</v>
      </c>
      <c r="D156" s="305"/>
      <c r="E156" s="310">
        <v>15</v>
      </c>
      <c r="F156" s="312" t="s">
        <v>254</v>
      </c>
      <c r="G156" s="238" t="s">
        <v>201</v>
      </c>
      <c r="H156" s="241" t="s">
        <v>158</v>
      </c>
      <c r="I156" s="221" t="s">
        <v>271</v>
      </c>
      <c r="J156" s="239" t="s">
        <v>74</v>
      </c>
      <c r="K156" s="222" t="s">
        <v>254</v>
      </c>
      <c r="L156" s="223"/>
      <c r="M156" s="224" t="s">
        <v>143</v>
      </c>
      <c r="N156" s="240">
        <v>320</v>
      </c>
      <c r="O156" s="225">
        <v>14</v>
      </c>
      <c r="P156" s="351">
        <v>20</v>
      </c>
      <c r="Q156" s="52" t="s">
        <v>305</v>
      </c>
      <c r="R156" s="298"/>
      <c r="S156" s="296"/>
      <c r="T156" s="299"/>
      <c r="U156" s="111">
        <f>IF(OR(P156="",M156=Paramétrage!$C$10,M156=Paramétrage!$C$13,M156=Paramétrage!$C$17,M156=Paramétrage!$C$20,M156=Paramétrage!$C$24,M156=Paramétrage!$C$27,AND(M156&lt;&gt;Paramétrage!$C$9,Q156="Mut+ext")),0,ROUNDUP(O156/P156,0))</f>
        <v>0</v>
      </c>
      <c r="V156" s="105">
        <f>IF(OR(M156="",Q156="Mut+ext"),0,IF(VLOOKUP(M156,Paramétrage!$C$6:$E$29,2,0)=0,0,IF(P156="","saisir capacité",N156*U156*VLOOKUP(M156,Paramétrage!$C$6:$E$29,2,0))))</f>
        <v>0</v>
      </c>
      <c r="W156" s="49"/>
      <c r="X156" s="106">
        <f t="shared" ref="X156:X173" si="35">IF(OR(M156="",Q156="Mut+ext"),0,IF(ISERROR(V156+W156)=TRUE,V156,V156+W156))</f>
        <v>0</v>
      </c>
      <c r="Y156" s="112">
        <f>IF(OR(M156="",Q156="Mut+ext"),0,IF(ISERROR(W156+V156*VLOOKUP(M156,Paramétrage!$C$6:$E$29,3,0))=TRUE,X156,W156+V156*VLOOKUP(M156,Paramétrage!$C$6:$E$29,3,0)))</f>
        <v>0</v>
      </c>
      <c r="Z156" s="295"/>
      <c r="AA156" s="296"/>
      <c r="AB156" s="297"/>
      <c r="AC156" s="167"/>
      <c r="AD156" s="51"/>
      <c r="AE156" s="77">
        <f>IF(G156="",0,IF(K156="",0,IF(SUMIF($G$156:$G$173,G156,$O$156:$O$173)=0,0,IF(OR(L156="",K156="obligatoire"),AF156/SUMIF($G$156:$G$173,G156,$O$156:$O$173),AF156/(SUMIF($G$156:$G$173,G156,$O$156:$O$173)/L156)))))</f>
        <v>320</v>
      </c>
      <c r="AF156" s="21">
        <f t="shared" ref="AF156:AF167" si="36">N156*O156</f>
        <v>4480</v>
      </c>
    </row>
    <row r="157" spans="1:32" ht="15.45" customHeight="1" x14ac:dyDescent="0.3">
      <c r="A157" s="331"/>
      <c r="B157" s="323"/>
      <c r="C157" s="337"/>
      <c r="D157" s="307"/>
      <c r="E157" s="310"/>
      <c r="F157" s="312"/>
      <c r="G157" s="347" t="s">
        <v>202</v>
      </c>
      <c r="H157" s="243" t="s">
        <v>158</v>
      </c>
      <c r="I157" s="221" t="s">
        <v>299</v>
      </c>
      <c r="J157" s="239"/>
      <c r="K157" s="244" t="s">
        <v>254</v>
      </c>
      <c r="L157" s="223"/>
      <c r="M157" s="224" t="s">
        <v>144</v>
      </c>
      <c r="N157" s="240">
        <v>50</v>
      </c>
      <c r="O157" s="245">
        <v>14</v>
      </c>
      <c r="P157" s="351">
        <v>20</v>
      </c>
      <c r="Q157" s="52" t="s">
        <v>305</v>
      </c>
      <c r="R157" s="234"/>
      <c r="S157" s="167"/>
      <c r="T157" s="235"/>
      <c r="U157" s="111"/>
      <c r="V157" s="105"/>
      <c r="W157" s="49"/>
      <c r="X157" s="106"/>
      <c r="Y157" s="112"/>
      <c r="Z157" s="236"/>
      <c r="AA157" s="167"/>
      <c r="AB157" s="237"/>
      <c r="AC157" s="167"/>
      <c r="AD157" s="50"/>
      <c r="AE157" s="77"/>
      <c r="AF157" s="21"/>
    </row>
    <row r="158" spans="1:32" x14ac:dyDescent="0.25">
      <c r="A158" s="331"/>
      <c r="B158" s="323"/>
      <c r="C158" s="306"/>
      <c r="D158" s="307"/>
      <c r="E158" s="310"/>
      <c r="F158" s="312"/>
      <c r="G158" s="348" t="s">
        <v>203</v>
      </c>
      <c r="H158" s="45" t="s">
        <v>158</v>
      </c>
      <c r="I158" s="70" t="s">
        <v>272</v>
      </c>
      <c r="J158" s="65" t="s">
        <v>74</v>
      </c>
      <c r="K158" s="75" t="s">
        <v>254</v>
      </c>
      <c r="L158" s="214"/>
      <c r="M158" s="215" t="s">
        <v>140</v>
      </c>
      <c r="N158" s="350">
        <v>420</v>
      </c>
      <c r="O158" s="219">
        <v>14</v>
      </c>
      <c r="P158" s="351">
        <v>20</v>
      </c>
      <c r="Q158" s="52" t="s">
        <v>305</v>
      </c>
      <c r="R158" s="298"/>
      <c r="S158" s="296"/>
      <c r="T158" s="299"/>
      <c r="U158" s="111">
        <f>IF(OR(P158="",M158=Paramétrage!$C$10,M158=Paramétrage!$C$13,M158=Paramétrage!$C$17,M158=Paramétrage!$C$20,M158=Paramétrage!$C$24,M158=Paramétrage!$C$27,AND(M158&lt;&gt;Paramétrage!$C$9,Q158="Mut+ext")),0,ROUNDUP(O158/P158,0))</f>
        <v>0</v>
      </c>
      <c r="V158" s="105">
        <f>IF(OR(M158="",Q158="Mut+ext"),0,IF(VLOOKUP(M158,Paramétrage!$C$6:$E$29,2,0)=0,0,IF(P158="","saisir capacité",N158*U158*VLOOKUP(M158,Paramétrage!$C$6:$E$29,2,0))))</f>
        <v>0</v>
      </c>
      <c r="W158" s="49"/>
      <c r="X158" s="106">
        <f t="shared" si="35"/>
        <v>0</v>
      </c>
      <c r="Y158" s="112">
        <f>IF(OR(M158="",Q158="Mut+ext"),0,IF(ISERROR(W158+V158*VLOOKUP(M158,Paramétrage!$C$6:$E$29,3,0))=TRUE,X158,W158+V158*VLOOKUP(M158,Paramétrage!$C$6:$E$29,3,0)))</f>
        <v>0</v>
      </c>
      <c r="Z158" s="295" t="s">
        <v>291</v>
      </c>
      <c r="AA158" s="296"/>
      <c r="AB158" s="297"/>
      <c r="AC158" s="167"/>
      <c r="AD158" s="50"/>
      <c r="AE158" s="77">
        <f t="shared" ref="AE158:AE167" si="37">IF(G158="",0,IF(K158="",0,IF(SUMIF($G$156:$G$173,G158,$O$156:$O$173)=0,0,IF(OR(L158="",K158="obligatoire"),AF158/SUMIF($G$156:$G$173,G158,$O$156:$O$173),AF158/(SUMIF($G$156:$G$173,G158,$O$156:$O$173)/L158)))))</f>
        <v>420</v>
      </c>
      <c r="AF158" s="22">
        <f t="shared" si="36"/>
        <v>5880</v>
      </c>
    </row>
    <row r="159" spans="1:32" x14ac:dyDescent="0.25">
      <c r="A159" s="331"/>
      <c r="B159" s="323"/>
      <c r="C159" s="306"/>
      <c r="D159" s="307"/>
      <c r="E159" s="310"/>
      <c r="F159" s="312"/>
      <c r="G159" s="348" t="s">
        <v>204</v>
      </c>
      <c r="H159" s="45" t="s">
        <v>158</v>
      </c>
      <c r="I159" s="70" t="s">
        <v>287</v>
      </c>
      <c r="J159" s="65" t="s">
        <v>74</v>
      </c>
      <c r="K159" s="64" t="s">
        <v>254</v>
      </c>
      <c r="L159" s="214"/>
      <c r="M159" s="215" t="s">
        <v>0</v>
      </c>
      <c r="N159" s="58">
        <v>6</v>
      </c>
      <c r="O159" s="55">
        <v>14</v>
      </c>
      <c r="P159" s="351">
        <v>20</v>
      </c>
      <c r="Q159" s="52" t="s">
        <v>305</v>
      </c>
      <c r="R159" s="298"/>
      <c r="S159" s="296"/>
      <c r="T159" s="299"/>
      <c r="U159" s="111">
        <f>IF(OR(P159="",M159=Paramétrage!$C$10,M159=Paramétrage!$C$13,M159=Paramétrage!$C$17,M159=Paramétrage!$C$20,M159=Paramétrage!$C$24,M159=Paramétrage!$C$27,AND(M159&lt;&gt;Paramétrage!$C$9,Q159="Mut+ext")),0,ROUNDUP(O159/P159,0))</f>
        <v>1</v>
      </c>
      <c r="V159" s="105">
        <f>IF(OR(M159="",Q159="Mut+ext"),0,IF(VLOOKUP(M159,Paramétrage!$C$6:$E$29,2,0)=0,0,IF(P159="","saisir capacité",N159*U159*VLOOKUP(M159,Paramétrage!$C$6:$E$29,2,0))))</f>
        <v>6</v>
      </c>
      <c r="W159" s="49"/>
      <c r="X159" s="106">
        <f t="shared" si="35"/>
        <v>6</v>
      </c>
      <c r="Y159" s="112">
        <f>IF(OR(M159="",Q159="Mut+ext"),0,IF(ISERROR(W159+V159*VLOOKUP(M159,Paramétrage!$C$6:$E$29,3,0))=TRUE,X159,W159+V159*VLOOKUP(M159,Paramétrage!$C$6:$E$29,3,0)))</f>
        <v>6</v>
      </c>
      <c r="Z159" s="295"/>
      <c r="AA159" s="296"/>
      <c r="AB159" s="297"/>
      <c r="AC159" s="167"/>
      <c r="AD159" s="50"/>
      <c r="AE159" s="77">
        <f t="shared" si="37"/>
        <v>6</v>
      </c>
      <c r="AF159" s="22">
        <f t="shared" si="36"/>
        <v>84</v>
      </c>
    </row>
    <row r="160" spans="1:32" x14ac:dyDescent="0.25">
      <c r="A160" s="331"/>
      <c r="B160" s="323"/>
      <c r="C160" s="306"/>
      <c r="D160" s="307"/>
      <c r="E160" s="310"/>
      <c r="F160" s="312"/>
      <c r="G160" s="349" t="s">
        <v>301</v>
      </c>
      <c r="H160" s="45" t="s">
        <v>158</v>
      </c>
      <c r="I160" s="70" t="s">
        <v>300</v>
      </c>
      <c r="J160" s="65" t="s">
        <v>74</v>
      </c>
      <c r="K160" s="64" t="s">
        <v>254</v>
      </c>
      <c r="L160" s="227"/>
      <c r="M160" s="228" t="s">
        <v>0</v>
      </c>
      <c r="N160" s="58">
        <v>12</v>
      </c>
      <c r="O160" s="55">
        <v>14</v>
      </c>
      <c r="P160" s="217">
        <v>20</v>
      </c>
      <c r="Q160" s="52" t="s">
        <v>305</v>
      </c>
      <c r="R160" s="298"/>
      <c r="S160" s="296"/>
      <c r="T160" s="299"/>
      <c r="U160" s="111">
        <f>IF(OR(P160="",M160=Paramétrage!$C$10,M160=Paramétrage!$C$13,M160=Paramétrage!$C$17,M160=Paramétrage!$C$20,M160=Paramétrage!$C$24,M160=Paramétrage!$C$27,AND(M160&lt;&gt;Paramétrage!$C$9,Q160="Mut+ext")),0,ROUNDUP(O160/P160,0))</f>
        <v>1</v>
      </c>
      <c r="V160" s="105">
        <f>IF(OR(M160="",Q160="Mut+ext"),0,IF(VLOOKUP(M160,Paramétrage!$C$6:$E$29,2,0)=0,0,IF(P160="","saisir capacité",N160*U160*VLOOKUP(M160,Paramétrage!$C$6:$E$29,2,0))))</f>
        <v>12</v>
      </c>
      <c r="W160" s="49"/>
      <c r="X160" s="106">
        <f t="shared" si="35"/>
        <v>12</v>
      </c>
      <c r="Y160" s="112">
        <f>IF(OR(M160="",Q160="Mut+ext"),0,IF(ISERROR(W160+V160*VLOOKUP(M160,Paramétrage!$C$6:$E$29,3,0))=TRUE,X160,W160+V160*VLOOKUP(M160,Paramétrage!$C$6:$E$29,3,0)))</f>
        <v>12</v>
      </c>
      <c r="Z160" s="295"/>
      <c r="AA160" s="296"/>
      <c r="AB160" s="297"/>
      <c r="AC160" s="167"/>
      <c r="AD160" s="50"/>
      <c r="AE160" s="77">
        <f t="shared" si="37"/>
        <v>12</v>
      </c>
      <c r="AF160" s="22">
        <f t="shared" si="36"/>
        <v>168</v>
      </c>
    </row>
    <row r="161" spans="1:32" hidden="1" x14ac:dyDescent="0.25">
      <c r="A161" s="331"/>
      <c r="B161" s="323"/>
      <c r="C161" s="306"/>
      <c r="D161" s="307"/>
      <c r="E161" s="310"/>
      <c r="F161" s="312"/>
      <c r="G161" s="349" t="s">
        <v>301</v>
      </c>
      <c r="H161" s="233"/>
      <c r="I161" s="221"/>
      <c r="J161" s="65" t="s">
        <v>74</v>
      </c>
      <c r="K161" s="222"/>
      <c r="L161" s="223"/>
      <c r="M161" s="224"/>
      <c r="N161" s="240"/>
      <c r="O161" s="55"/>
      <c r="P161" s="63"/>
      <c r="Q161" s="52" t="s">
        <v>305</v>
      </c>
      <c r="R161" s="298"/>
      <c r="S161" s="296"/>
      <c r="T161" s="299"/>
      <c r="U161" s="111">
        <f>IF(OR(P161="",M161=Paramétrage!$C$10,M161=Paramétrage!$C$13,M161=Paramétrage!$C$17,M161=Paramétrage!$C$20,M161=Paramétrage!$C$24,M161=Paramétrage!$C$27,AND(M161&lt;&gt;Paramétrage!$C$9,Q161="Mut+ext")),0,ROUNDUP(O161/P161,0))</f>
        <v>0</v>
      </c>
      <c r="V161" s="105">
        <f>IF(OR(M161="",Q161="Mut+ext"),0,IF(VLOOKUP(M161,Paramétrage!$C$6:$E$29,2,0)=0,0,IF(P161="","saisir capacité",N161*U161*VLOOKUP(M161,Paramétrage!$C$6:$E$29,2,0))))</f>
        <v>0</v>
      </c>
      <c r="W161" s="49"/>
      <c r="X161" s="106">
        <f t="shared" si="35"/>
        <v>0</v>
      </c>
      <c r="Y161" s="112">
        <f>IF(OR(M161="",Q161="Mut+ext"),0,IF(ISERROR(W161+V161*VLOOKUP(M161,Paramétrage!$C$6:$E$29,3,0))=TRUE,X161,W161+V161*VLOOKUP(M161,Paramétrage!$C$6:$E$29,3,0)))</f>
        <v>0</v>
      </c>
      <c r="Z161" s="295"/>
      <c r="AA161" s="296"/>
      <c r="AB161" s="297"/>
      <c r="AC161" s="167"/>
      <c r="AD161" s="50"/>
      <c r="AE161" s="77">
        <f t="shared" si="37"/>
        <v>0</v>
      </c>
      <c r="AF161" s="22">
        <f t="shared" si="36"/>
        <v>0</v>
      </c>
    </row>
    <row r="162" spans="1:32" hidden="1" x14ac:dyDescent="0.25">
      <c r="A162" s="331"/>
      <c r="B162" s="323"/>
      <c r="C162" s="306"/>
      <c r="D162" s="307"/>
      <c r="E162" s="310"/>
      <c r="F162" s="312"/>
      <c r="G162" s="349" t="s">
        <v>301</v>
      </c>
      <c r="H162" s="45"/>
      <c r="I162" s="70"/>
      <c r="J162" s="65" t="s">
        <v>74</v>
      </c>
      <c r="K162" s="64"/>
      <c r="L162" s="214"/>
      <c r="M162" s="215"/>
      <c r="N162" s="226"/>
      <c r="O162" s="55"/>
      <c r="P162" s="63"/>
      <c r="Q162" s="52" t="s">
        <v>305</v>
      </c>
      <c r="R162" s="298"/>
      <c r="S162" s="296"/>
      <c r="T162" s="299"/>
      <c r="U162" s="111">
        <f>IF(OR(P162="",M162=Paramétrage!$C$10,M162=Paramétrage!$C$13,M162=Paramétrage!$C$17,M162=Paramétrage!$C$20,M162=Paramétrage!$C$24,M162=Paramétrage!$C$27,AND(M162&lt;&gt;Paramétrage!$C$9,Q162="Mut+ext")),0,ROUNDUP(O162/P162,0))</f>
        <v>0</v>
      </c>
      <c r="V162" s="105">
        <f>IF(OR(M162="",Q162="Mut+ext"),0,IF(VLOOKUP(M162,Paramétrage!$C$6:$E$29,2,0)=0,0,IF(P162="","saisir capacité",N162*U162*VLOOKUP(M162,Paramétrage!$C$6:$E$29,2,0))))</f>
        <v>0</v>
      </c>
      <c r="W162" s="49"/>
      <c r="X162" s="106">
        <f t="shared" si="35"/>
        <v>0</v>
      </c>
      <c r="Y162" s="112">
        <f>IF(OR(M162="",Q162="Mut+ext"),0,IF(ISERROR(W162+V162*VLOOKUP(M162,Paramétrage!$C$6:$E$29,3,0))=TRUE,X162,W162+V162*VLOOKUP(M162,Paramétrage!$C$6:$E$29,3,0)))</f>
        <v>0</v>
      </c>
      <c r="Z162" s="295"/>
      <c r="AA162" s="296"/>
      <c r="AB162" s="297"/>
      <c r="AC162" s="167"/>
      <c r="AD162" s="50"/>
      <c r="AE162" s="77">
        <f t="shared" si="37"/>
        <v>0</v>
      </c>
      <c r="AF162" s="22">
        <f t="shared" si="36"/>
        <v>0</v>
      </c>
    </row>
    <row r="163" spans="1:32" hidden="1" x14ac:dyDescent="0.25">
      <c r="A163" s="331"/>
      <c r="B163" s="323"/>
      <c r="C163" s="306"/>
      <c r="D163" s="307"/>
      <c r="E163" s="310"/>
      <c r="F163" s="312"/>
      <c r="G163" s="349" t="s">
        <v>301</v>
      </c>
      <c r="H163" s="45"/>
      <c r="I163" s="70"/>
      <c r="J163" s="65" t="s">
        <v>74</v>
      </c>
      <c r="K163" s="64"/>
      <c r="L163" s="46"/>
      <c r="M163" s="47"/>
      <c r="N163" s="58"/>
      <c r="O163" s="55"/>
      <c r="P163" s="63"/>
      <c r="Q163" s="52" t="s">
        <v>305</v>
      </c>
      <c r="R163" s="298"/>
      <c r="S163" s="296"/>
      <c r="T163" s="299"/>
      <c r="U163" s="111">
        <f>IF(OR(P163="",M163=Paramétrage!$C$10,M163=Paramétrage!$C$13,M163=Paramétrage!$C$17,M163=Paramétrage!$C$20,M163=Paramétrage!$C$24,M163=Paramétrage!$C$27,AND(M163&lt;&gt;Paramétrage!$C$9,Q163="Mut+ext")),0,ROUNDUP(O163/P163,0))</f>
        <v>0</v>
      </c>
      <c r="V163" s="105">
        <f>IF(OR(M163="",Q163="Mut+ext"),0,IF(VLOOKUP(M163,Paramétrage!$C$6:$E$29,2,0)=0,0,IF(P163="","saisir capacité",N163*U163*VLOOKUP(M163,Paramétrage!$C$6:$E$29,2,0))))</f>
        <v>0</v>
      </c>
      <c r="W163" s="49"/>
      <c r="X163" s="106">
        <f t="shared" si="35"/>
        <v>0</v>
      </c>
      <c r="Y163" s="112">
        <f>IF(OR(M163="",Q163="Mut+ext"),0,IF(ISERROR(W163+V163*VLOOKUP(M163,Paramétrage!$C$6:$E$29,3,0))=TRUE,X163,W163+V163*VLOOKUP(M163,Paramétrage!$C$6:$E$29,3,0)))</f>
        <v>0</v>
      </c>
      <c r="Z163" s="295"/>
      <c r="AA163" s="296"/>
      <c r="AB163" s="297"/>
      <c r="AC163" s="167"/>
      <c r="AD163" s="50"/>
      <c r="AE163" s="77">
        <f t="shared" si="37"/>
        <v>0</v>
      </c>
      <c r="AF163" s="22">
        <f t="shared" si="36"/>
        <v>0</v>
      </c>
    </row>
    <row r="164" spans="1:32" hidden="1" x14ac:dyDescent="0.25">
      <c r="A164" s="331"/>
      <c r="B164" s="323"/>
      <c r="C164" s="306"/>
      <c r="D164" s="307"/>
      <c r="E164" s="310"/>
      <c r="F164" s="312"/>
      <c r="G164" s="349" t="s">
        <v>301</v>
      </c>
      <c r="H164" s="45"/>
      <c r="I164" s="70"/>
      <c r="J164" s="65" t="s">
        <v>74</v>
      </c>
      <c r="K164" s="64"/>
      <c r="L164" s="46"/>
      <c r="M164" s="47"/>
      <c r="N164" s="58"/>
      <c r="O164" s="55"/>
      <c r="P164" s="63"/>
      <c r="Q164" s="52" t="s">
        <v>305</v>
      </c>
      <c r="R164" s="298"/>
      <c r="S164" s="296"/>
      <c r="T164" s="299"/>
      <c r="U164" s="111">
        <f>IF(OR(P164="",M164=Paramétrage!$C$10,M164=Paramétrage!$C$13,M164=Paramétrage!$C$17,M164=Paramétrage!$C$20,M164=Paramétrage!$C$24,M164=Paramétrage!$C$27,AND(M164&lt;&gt;Paramétrage!$C$9,Q164="Mut+ext")),0,ROUNDUP(O164/P164,0))</f>
        <v>0</v>
      </c>
      <c r="V164" s="105">
        <f>IF(OR(M164="",Q164="Mut+ext"),0,IF(VLOOKUP(M164,Paramétrage!$C$6:$E$29,2,0)=0,0,IF(P164="","saisir capacité",N164*U164*VLOOKUP(M164,Paramétrage!$C$6:$E$29,2,0))))</f>
        <v>0</v>
      </c>
      <c r="W164" s="49"/>
      <c r="X164" s="106">
        <f t="shared" si="35"/>
        <v>0</v>
      </c>
      <c r="Y164" s="112">
        <f>IF(OR(M164="",Q164="Mut+ext"),0,IF(ISERROR(W164+V164*VLOOKUP(M164,Paramétrage!$C$6:$E$29,3,0))=TRUE,X164,W164+V164*VLOOKUP(M164,Paramétrage!$C$6:$E$29,3,0)))</f>
        <v>0</v>
      </c>
      <c r="Z164" s="295"/>
      <c r="AA164" s="296"/>
      <c r="AB164" s="297"/>
      <c r="AC164" s="167"/>
      <c r="AD164" s="50"/>
      <c r="AE164" s="77">
        <f t="shared" si="37"/>
        <v>0</v>
      </c>
      <c r="AF164" s="22">
        <f t="shared" si="36"/>
        <v>0</v>
      </c>
    </row>
    <row r="165" spans="1:32" hidden="1" x14ac:dyDescent="0.25">
      <c r="A165" s="331"/>
      <c r="B165" s="323"/>
      <c r="C165" s="306"/>
      <c r="D165" s="307"/>
      <c r="E165" s="310"/>
      <c r="F165" s="312"/>
      <c r="G165" s="349" t="s">
        <v>301</v>
      </c>
      <c r="H165" s="69"/>
      <c r="I165" s="70"/>
      <c r="J165" s="65" t="s">
        <v>74</v>
      </c>
      <c r="K165" s="64"/>
      <c r="L165" s="46"/>
      <c r="M165" s="47"/>
      <c r="N165" s="58"/>
      <c r="O165" s="55"/>
      <c r="P165" s="63"/>
      <c r="Q165" s="52" t="s">
        <v>305</v>
      </c>
      <c r="R165" s="298"/>
      <c r="S165" s="296"/>
      <c r="T165" s="299"/>
      <c r="U165" s="111">
        <f>IF(OR(P165="",M165=Paramétrage!$C$10,M165=Paramétrage!$C$13,M165=Paramétrage!$C$17,M165=Paramétrage!$C$20,M165=Paramétrage!$C$24,M165=Paramétrage!$C$27,AND(M165&lt;&gt;Paramétrage!$C$9,Q165="Mut+ext")),0,ROUNDUP(O165/P165,0))</f>
        <v>0</v>
      </c>
      <c r="V165" s="105">
        <f>IF(OR(M165="",Q165="Mut+ext"),0,IF(VLOOKUP(M165,Paramétrage!$C$6:$E$29,2,0)=0,0,IF(P165="","saisir capacité",N165*U165*VLOOKUP(M165,Paramétrage!$C$6:$E$29,2,0))))</f>
        <v>0</v>
      </c>
      <c r="W165" s="49"/>
      <c r="X165" s="106">
        <f t="shared" si="35"/>
        <v>0</v>
      </c>
      <c r="Y165" s="112">
        <f>IF(OR(M165="",Q165="Mut+ext"),0,IF(ISERROR(W165+V165*VLOOKUP(M165,Paramétrage!$C$6:$E$29,3,0))=TRUE,X165,W165+V165*VLOOKUP(M165,Paramétrage!$C$6:$E$29,3,0)))</f>
        <v>0</v>
      </c>
      <c r="Z165" s="295"/>
      <c r="AA165" s="296"/>
      <c r="AB165" s="297"/>
      <c r="AC165" s="167"/>
      <c r="AD165" s="50"/>
      <c r="AE165" s="77">
        <f t="shared" si="37"/>
        <v>0</v>
      </c>
      <c r="AF165" s="22">
        <f t="shared" si="36"/>
        <v>0</v>
      </c>
    </row>
    <row r="166" spans="1:32" hidden="1" x14ac:dyDescent="0.25">
      <c r="A166" s="331"/>
      <c r="B166" s="323"/>
      <c r="C166" s="306"/>
      <c r="D166" s="307"/>
      <c r="E166" s="310"/>
      <c r="F166" s="312"/>
      <c r="G166" s="349" t="s">
        <v>301</v>
      </c>
      <c r="H166" s="69"/>
      <c r="I166" s="70"/>
      <c r="J166" s="65" t="s">
        <v>74</v>
      </c>
      <c r="K166" s="64"/>
      <c r="L166" s="46"/>
      <c r="M166" s="47"/>
      <c r="N166" s="58"/>
      <c r="O166" s="55"/>
      <c r="P166" s="63"/>
      <c r="Q166" s="52" t="s">
        <v>305</v>
      </c>
      <c r="R166" s="298"/>
      <c r="S166" s="296"/>
      <c r="T166" s="299"/>
      <c r="U166" s="111">
        <f>IF(OR(P166="",M166=Paramétrage!$C$10,M166=Paramétrage!$C$13,M166=Paramétrage!$C$17,M166=Paramétrage!$C$20,M166=Paramétrage!$C$24,M166=Paramétrage!$C$27,AND(M166&lt;&gt;Paramétrage!$C$9,Q166="Mut+ext")),0,ROUNDUP(O166/P166,0))</f>
        <v>0</v>
      </c>
      <c r="V166" s="105">
        <f>IF(OR(M166="",Q166="Mut+ext"),0,IF(VLOOKUP(M166,Paramétrage!$C$6:$E$29,2,0)=0,0,IF(P166="","saisir capacité",N166*U166*VLOOKUP(M166,Paramétrage!$C$6:$E$29,2,0))))</f>
        <v>0</v>
      </c>
      <c r="W166" s="49"/>
      <c r="X166" s="106">
        <f t="shared" si="35"/>
        <v>0</v>
      </c>
      <c r="Y166" s="112">
        <f>IF(OR(M166="",Q166="Mut+ext"),0,IF(ISERROR(W166+V166*VLOOKUP(M166,Paramétrage!$C$6:$E$29,3,0))=TRUE,X166,W166+V166*VLOOKUP(M166,Paramétrage!$C$6:$E$29,3,0)))</f>
        <v>0</v>
      </c>
      <c r="Z166" s="295"/>
      <c r="AA166" s="296"/>
      <c r="AB166" s="297"/>
      <c r="AC166" s="167"/>
      <c r="AD166" s="50"/>
      <c r="AE166" s="77">
        <f t="shared" si="37"/>
        <v>0</v>
      </c>
      <c r="AF166" s="22">
        <f t="shared" si="36"/>
        <v>0</v>
      </c>
    </row>
    <row r="167" spans="1:32" hidden="1" x14ac:dyDescent="0.25">
      <c r="A167" s="331"/>
      <c r="B167" s="323"/>
      <c r="C167" s="306"/>
      <c r="D167" s="307"/>
      <c r="E167" s="310"/>
      <c r="F167" s="312"/>
      <c r="G167" s="349" t="s">
        <v>301</v>
      </c>
      <c r="H167" s="69"/>
      <c r="I167" s="70"/>
      <c r="J167" s="65" t="s">
        <v>74</v>
      </c>
      <c r="K167" s="64"/>
      <c r="L167" s="46"/>
      <c r="M167" s="47"/>
      <c r="N167" s="58"/>
      <c r="O167" s="55"/>
      <c r="P167" s="63"/>
      <c r="Q167" s="52" t="s">
        <v>305</v>
      </c>
      <c r="R167" s="298"/>
      <c r="S167" s="296"/>
      <c r="T167" s="299"/>
      <c r="U167" s="111">
        <f>IF(OR(P167="",M167=Paramétrage!$C$10,M167=Paramétrage!$C$13,M167=Paramétrage!$C$17,M167=Paramétrage!$C$20,M167=Paramétrage!$C$24,M167=Paramétrage!$C$27,AND(M167&lt;&gt;Paramétrage!$C$9,Q167="Mut+ext")),0,ROUNDUP(O167/P167,0))</f>
        <v>0</v>
      </c>
      <c r="V167" s="105">
        <f>IF(OR(M167="",Q167="Mut+ext"),0,IF(VLOOKUP(M167,Paramétrage!$C$6:$E$29,2,0)=0,0,IF(P167="","saisir capacité",N167*U167*VLOOKUP(M167,Paramétrage!$C$6:$E$29,2,0))))</f>
        <v>0</v>
      </c>
      <c r="W167" s="49"/>
      <c r="X167" s="106">
        <f t="shared" si="35"/>
        <v>0</v>
      </c>
      <c r="Y167" s="112">
        <f>IF(OR(M167="",Q167="Mut+ext"),0,IF(ISERROR(W167+V167*VLOOKUP(M167,Paramétrage!$C$6:$E$29,3,0))=TRUE,X167,W167+V167*VLOOKUP(M167,Paramétrage!$C$6:$E$29,3,0)))</f>
        <v>0</v>
      </c>
      <c r="Z167" s="295"/>
      <c r="AA167" s="296"/>
      <c r="AB167" s="297"/>
      <c r="AC167" s="167"/>
      <c r="AD167" s="50"/>
      <c r="AE167" s="77">
        <f t="shared" si="37"/>
        <v>0</v>
      </c>
      <c r="AF167" s="22">
        <f t="shared" si="36"/>
        <v>0</v>
      </c>
    </row>
    <row r="168" spans="1:32" hidden="1" x14ac:dyDescent="0.25">
      <c r="A168" s="331"/>
      <c r="B168" s="323"/>
      <c r="C168" s="306"/>
      <c r="D168" s="307"/>
      <c r="E168" s="310"/>
      <c r="F168" s="312"/>
      <c r="G168" s="349" t="s">
        <v>301</v>
      </c>
      <c r="H168" s="69"/>
      <c r="I168" s="70"/>
      <c r="J168" s="65" t="s">
        <v>74</v>
      </c>
      <c r="K168" s="64"/>
      <c r="L168" s="46"/>
      <c r="M168" s="47"/>
      <c r="N168" s="58"/>
      <c r="O168" s="55"/>
      <c r="P168" s="63"/>
      <c r="Q168" s="52" t="s">
        <v>305</v>
      </c>
      <c r="R168" s="234"/>
      <c r="S168" s="167"/>
      <c r="T168" s="235"/>
      <c r="U168" s="111"/>
      <c r="V168" s="105"/>
      <c r="W168" s="49"/>
      <c r="X168" s="106"/>
      <c r="Y168" s="112"/>
      <c r="Z168" s="236"/>
      <c r="AA168" s="167"/>
      <c r="AB168" s="237"/>
      <c r="AC168" s="167"/>
      <c r="AD168" s="50"/>
      <c r="AE168" s="77"/>
      <c r="AF168" s="22"/>
    </row>
    <row r="169" spans="1:32" x14ac:dyDescent="0.25">
      <c r="A169" s="331"/>
      <c r="B169" s="323"/>
      <c r="C169" s="306"/>
      <c r="D169" s="307"/>
      <c r="E169" s="310"/>
      <c r="F169" s="312"/>
      <c r="G169" s="349" t="s">
        <v>302</v>
      </c>
      <c r="H169" s="69" t="s">
        <v>158</v>
      </c>
      <c r="I169" s="70" t="s">
        <v>293</v>
      </c>
      <c r="J169" s="65" t="s">
        <v>74</v>
      </c>
      <c r="K169" s="64" t="s">
        <v>254</v>
      </c>
      <c r="L169" s="46"/>
      <c r="M169" s="47" t="s">
        <v>2</v>
      </c>
      <c r="N169" s="58">
        <v>4</v>
      </c>
      <c r="O169" s="55">
        <v>20</v>
      </c>
      <c r="P169" s="63">
        <v>20</v>
      </c>
      <c r="Q169" s="52" t="s">
        <v>305</v>
      </c>
      <c r="R169" s="234"/>
      <c r="S169" s="167"/>
      <c r="T169" s="235"/>
      <c r="U169" s="111"/>
      <c r="V169" s="105"/>
      <c r="W169" s="49"/>
      <c r="X169" s="106"/>
      <c r="Y169" s="112"/>
      <c r="Z169" s="236"/>
      <c r="AA169" s="167"/>
      <c r="AB169" s="237"/>
      <c r="AC169" s="167"/>
      <c r="AD169" s="50"/>
      <c r="AE169" s="77"/>
      <c r="AF169" s="22"/>
    </row>
    <row r="170" spans="1:32" x14ac:dyDescent="0.25">
      <c r="A170" s="331"/>
      <c r="B170" s="323"/>
      <c r="C170" s="306"/>
      <c r="D170" s="307"/>
      <c r="E170" s="310"/>
      <c r="F170" s="312"/>
      <c r="G170" s="349" t="s">
        <v>303</v>
      </c>
      <c r="H170" s="357" t="s">
        <v>227</v>
      </c>
      <c r="I170" s="70" t="s">
        <v>294</v>
      </c>
      <c r="J170" s="65" t="s">
        <v>74</v>
      </c>
      <c r="K170" s="64" t="s">
        <v>254</v>
      </c>
      <c r="L170" s="46"/>
      <c r="M170" s="47" t="s">
        <v>141</v>
      </c>
      <c r="N170" s="352">
        <v>17</v>
      </c>
      <c r="O170" s="55">
        <v>6</v>
      </c>
      <c r="P170" s="63">
        <v>20</v>
      </c>
      <c r="Q170" s="52" t="s">
        <v>305</v>
      </c>
      <c r="R170" s="234"/>
      <c r="S170" s="167"/>
      <c r="T170" s="235"/>
      <c r="U170" s="111"/>
      <c r="V170" s="105"/>
      <c r="W170" s="49"/>
      <c r="X170" s="106"/>
      <c r="Y170" s="112"/>
      <c r="Z170" s="236"/>
      <c r="AA170" s="167"/>
      <c r="AB170" s="237"/>
      <c r="AC170" s="167"/>
      <c r="AD170" s="50"/>
      <c r="AE170" s="77"/>
      <c r="AF170" s="22"/>
    </row>
    <row r="171" spans="1:32" x14ac:dyDescent="0.25">
      <c r="A171" s="331"/>
      <c r="B171" s="323"/>
      <c r="C171" s="306"/>
      <c r="D171" s="307"/>
      <c r="E171" s="310"/>
      <c r="F171" s="312"/>
      <c r="G171" s="349" t="s">
        <v>304</v>
      </c>
      <c r="H171" s="69" t="s">
        <v>227</v>
      </c>
      <c r="I171" s="70" t="s">
        <v>295</v>
      </c>
      <c r="J171" s="65" t="s">
        <v>74</v>
      </c>
      <c r="K171" s="64" t="s">
        <v>254</v>
      </c>
      <c r="L171" s="46"/>
      <c r="M171" s="47" t="s">
        <v>142</v>
      </c>
      <c r="N171" s="59">
        <v>100</v>
      </c>
      <c r="O171" s="55">
        <v>6</v>
      </c>
      <c r="P171" s="63">
        <v>20</v>
      </c>
      <c r="Q171" s="52" t="s">
        <v>305</v>
      </c>
      <c r="R171" s="234"/>
      <c r="S171" s="167"/>
      <c r="T171" s="235"/>
      <c r="U171" s="111"/>
      <c r="V171" s="105"/>
      <c r="W171" s="49"/>
      <c r="X171" s="106"/>
      <c r="Y171" s="112"/>
      <c r="Z171" s="236"/>
      <c r="AA171" s="167"/>
      <c r="AB171" s="237"/>
      <c r="AC171" s="167"/>
      <c r="AD171" s="50"/>
      <c r="AE171" s="77"/>
      <c r="AF171" s="22"/>
    </row>
    <row r="172" spans="1:32" hidden="1" x14ac:dyDescent="0.25">
      <c r="A172" s="331"/>
      <c r="B172" s="323"/>
      <c r="C172" s="306"/>
      <c r="D172" s="307"/>
      <c r="E172" s="310"/>
      <c r="F172" s="312"/>
      <c r="G172" s="349"/>
      <c r="H172" s="69"/>
      <c r="I172" s="70"/>
      <c r="J172" s="65"/>
      <c r="K172" s="64"/>
      <c r="L172" s="46"/>
      <c r="M172" s="47"/>
      <c r="N172" s="246"/>
      <c r="O172" s="55"/>
      <c r="P172" s="63"/>
      <c r="Q172" s="52"/>
      <c r="R172" s="234"/>
      <c r="S172" s="167"/>
      <c r="T172" s="235"/>
      <c r="U172" s="111"/>
      <c r="V172" s="105"/>
      <c r="W172" s="49"/>
      <c r="X172" s="106"/>
      <c r="Y172" s="112"/>
      <c r="Z172" s="236"/>
      <c r="AA172" s="167"/>
      <c r="AB172" s="237"/>
      <c r="AC172" s="167"/>
      <c r="AD172" s="50"/>
      <c r="AE172" s="77"/>
      <c r="AF172" s="22"/>
    </row>
    <row r="173" spans="1:32" x14ac:dyDescent="0.25">
      <c r="A173" s="331"/>
      <c r="B173" s="323"/>
      <c r="C173" s="308"/>
      <c r="D173" s="309"/>
      <c r="E173" s="311"/>
      <c r="F173" s="313"/>
      <c r="G173" s="349" t="s">
        <v>306</v>
      </c>
      <c r="H173" s="357" t="s">
        <v>227</v>
      </c>
      <c r="I173" s="70" t="s">
        <v>307</v>
      </c>
      <c r="J173" s="65" t="s">
        <v>74</v>
      </c>
      <c r="K173" s="64" t="s">
        <v>254</v>
      </c>
      <c r="L173" s="46"/>
      <c r="M173" s="47" t="s">
        <v>141</v>
      </c>
      <c r="N173" s="246">
        <v>0</v>
      </c>
      <c r="O173" s="55">
        <v>6</v>
      </c>
      <c r="P173" s="63">
        <v>20</v>
      </c>
      <c r="Q173" s="52" t="s">
        <v>305</v>
      </c>
      <c r="R173" s="298"/>
      <c r="S173" s="296"/>
      <c r="T173" s="299"/>
      <c r="U173" s="111">
        <f>IF(OR(P173="",M173=Paramétrage!$C$10,M173=Paramétrage!$C$13,M173=Paramétrage!$C$17,M173=Paramétrage!$C$20,M173=Paramétrage!$C$24,M173=Paramétrage!$C$27,AND(M173&lt;&gt;Paramétrage!$C$9,Q173="Mut+ext")),0,ROUNDUP(O173/P173,0))</f>
        <v>0</v>
      </c>
      <c r="V173" s="105">
        <f>IF(OR(M173="",Q173="Mut+ext"),0,IF(VLOOKUP(M173,Paramétrage!$C$6:$E$29,2,0)=0,0,IF(P173="","saisir capacité",N171*U173*VLOOKUP(M173,Paramétrage!$C$6:$E$29,2,0))))</f>
        <v>0</v>
      </c>
      <c r="W173" s="353">
        <f>6*9</f>
        <v>54</v>
      </c>
      <c r="X173" s="106">
        <f t="shared" si="35"/>
        <v>54</v>
      </c>
      <c r="Y173" s="112">
        <f>IF(OR(M173="",Q173="Mut+ext"),0,IF(ISERROR(W173+V173*VLOOKUP(M173,Paramétrage!$C$6:$E$29,3,0))=TRUE,X173,W173+V173*VLOOKUP(M173,Paramétrage!$C$6:$E$29,3,0)))</f>
        <v>54</v>
      </c>
      <c r="Z173" s="295"/>
      <c r="AA173" s="296"/>
      <c r="AB173" s="297"/>
      <c r="AC173" s="167"/>
      <c r="AD173" s="50"/>
      <c r="AE173" s="77">
        <f>IF(G173="",0,IF(K173="",0,IF(SUMIF($G$156:$G$173,G173,$O$156:$O$173)=0,0,IF(OR(L173="",K173="obligatoire"),AF173/SUMIF($G$156:$G$173,G173,$O$156:$O$173),AF173/(SUMIF($G$156:$G$173,G173,$O$156:$O$173)/L173)))))</f>
        <v>100</v>
      </c>
      <c r="AF173" s="22">
        <f>N171*O173</f>
        <v>600</v>
      </c>
    </row>
    <row r="174" spans="1:32" x14ac:dyDescent="0.25">
      <c r="A174" s="331"/>
      <c r="B174" s="323"/>
      <c r="C174" s="178"/>
      <c r="D174" s="92"/>
      <c r="E174" s="91"/>
      <c r="F174" s="92"/>
      <c r="G174" s="92"/>
      <c r="H174" s="172"/>
      <c r="I174" s="170"/>
      <c r="J174" s="161"/>
      <c r="K174" s="93"/>
      <c r="L174" s="95"/>
      <c r="M174" s="96"/>
      <c r="N174" s="97">
        <f>AE174</f>
        <v>858</v>
      </c>
      <c r="O174" s="98"/>
      <c r="P174" s="98"/>
      <c r="Q174" s="101"/>
      <c r="R174" s="99"/>
      <c r="S174" s="99"/>
      <c r="T174" s="100"/>
      <c r="U174" s="153"/>
      <c r="V174" s="102">
        <f>SUM(V156:V173)</f>
        <v>18</v>
      </c>
      <c r="W174" s="96">
        <f>SUM(W156:W173)</f>
        <v>54</v>
      </c>
      <c r="X174" s="103">
        <f>SUM(X156:X173)</f>
        <v>72</v>
      </c>
      <c r="Y174" s="104">
        <f>SUM(Y156:Y173)</f>
        <v>72</v>
      </c>
      <c r="Z174" s="154"/>
      <c r="AA174" s="155"/>
      <c r="AB174" s="156"/>
      <c r="AC174" s="157"/>
      <c r="AD174" s="158"/>
      <c r="AE174" s="159">
        <f>SUM(AE156:AE173)</f>
        <v>858</v>
      </c>
      <c r="AF174" s="160">
        <f>SUM(AF156:AF173)</f>
        <v>11212</v>
      </c>
    </row>
    <row r="175" spans="1:32" ht="15.45" customHeight="1" x14ac:dyDescent="0.25">
      <c r="A175" s="331"/>
      <c r="B175" s="323" t="s">
        <v>128</v>
      </c>
      <c r="C175" s="338" t="s">
        <v>261</v>
      </c>
      <c r="D175" s="305"/>
      <c r="E175" s="310">
        <v>27</v>
      </c>
      <c r="F175" s="312" t="s">
        <v>292</v>
      </c>
      <c r="G175" s="165" t="s">
        <v>205</v>
      </c>
      <c r="H175" s="53" t="s">
        <v>158</v>
      </c>
      <c r="I175" s="70" t="s">
        <v>271</v>
      </c>
      <c r="J175" s="65" t="s">
        <v>74</v>
      </c>
      <c r="K175" s="64" t="s">
        <v>266</v>
      </c>
      <c r="L175" s="46"/>
      <c r="M175" s="47"/>
      <c r="N175" s="58">
        <v>500</v>
      </c>
      <c r="O175" s="55"/>
      <c r="P175" s="63"/>
      <c r="Q175" s="52"/>
      <c r="R175" s="298"/>
      <c r="S175" s="296"/>
      <c r="T175" s="299"/>
      <c r="U175" s="111">
        <f>IF(OR(P175="",M175=Paramétrage!$C$10,M175=Paramétrage!$C$13,M175=Paramétrage!$C$17,M175=Paramétrage!$C$20,M175=Paramétrage!$C$24,M175=Paramétrage!$C$27,AND(M175&lt;&gt;Paramétrage!$C$9,Q175="Mut+ext")),0,ROUNDUP(O175/P175,0))</f>
        <v>0</v>
      </c>
      <c r="V175" s="105">
        <f>IF(OR(M175="",Q175="Mut+ext"),0,IF(VLOOKUP(M175,Paramétrage!$C$6:$E$29,2,0)=0,0,IF(P175="","saisir capacité",N175*U175*VLOOKUP(M175,Paramétrage!$C$6:$E$29,2,0))))</f>
        <v>0</v>
      </c>
      <c r="W175" s="49"/>
      <c r="X175" s="106">
        <f t="shared" ref="X175:X186" si="38">IF(OR(M175="",Q175="Mut+ext"),0,IF(ISERROR(V175+W175)=TRUE,V175,V175+W175))</f>
        <v>0</v>
      </c>
      <c r="Y175" s="112">
        <f>IF(OR(M175="",Q175="Mut+ext"),0,IF(ISERROR(W175+V175*VLOOKUP(M175,Paramétrage!$C$6:$E$29,3,0))=TRUE,X175,W175+V175*VLOOKUP(M175,Paramétrage!$C$6:$E$29,3,0)))</f>
        <v>0</v>
      </c>
      <c r="Z175" s="295"/>
      <c r="AA175" s="296"/>
      <c r="AB175" s="297"/>
      <c r="AC175" s="167"/>
      <c r="AD175" s="51"/>
      <c r="AE175" s="77">
        <f>IF(G175="",0,IF(K175="",0,IF(SUMIF($G$175:$G$186,G175,$O$175:$O$186)=0,0,IF(OR(L175="",K175="obligatoire"),AF175/SUMIF($G$175:$G$186,G175,$O$175:$O$186),AF175/(SUMIF($G$175:$G$186,G175,$O$175:$O$186)/L175)))))</f>
        <v>0</v>
      </c>
      <c r="AF175" s="21">
        <f t="shared" ref="AF175:AF186" si="39">N175*O175</f>
        <v>0</v>
      </c>
    </row>
    <row r="176" spans="1:32" x14ac:dyDescent="0.25">
      <c r="A176" s="331"/>
      <c r="B176" s="323"/>
      <c r="C176" s="306"/>
      <c r="D176" s="307"/>
      <c r="E176" s="310"/>
      <c r="F176" s="312"/>
      <c r="G176" s="164" t="s">
        <v>206</v>
      </c>
      <c r="H176" s="45" t="s">
        <v>158</v>
      </c>
      <c r="I176" s="70" t="s">
        <v>282</v>
      </c>
      <c r="J176" s="65" t="s">
        <v>74</v>
      </c>
      <c r="K176" s="64" t="s">
        <v>266</v>
      </c>
      <c r="L176" s="46"/>
      <c r="M176" s="47"/>
      <c r="N176" s="58"/>
      <c r="O176" s="55"/>
      <c r="P176" s="63"/>
      <c r="Q176" s="48"/>
      <c r="R176" s="298"/>
      <c r="S176" s="296"/>
      <c r="T176" s="299"/>
      <c r="U176" s="111">
        <f>IF(OR(P176="",M176=Paramétrage!$C$10,M176=Paramétrage!$C$13,M176=Paramétrage!$C$17,M176=Paramétrage!$C$20,M176=Paramétrage!$C$24,M176=Paramétrage!$C$27,AND(M176&lt;&gt;Paramétrage!$C$9,Q176="Mut+ext")),0,ROUNDUP(O176/P176,0))</f>
        <v>0</v>
      </c>
      <c r="V176" s="105">
        <f>IF(OR(M176="",Q176="Mut+ext"),0,IF(VLOOKUP(M176,Paramétrage!$C$6:$E$29,2,0)=0,0,IF(P176="","saisir capacité",N176*U176*VLOOKUP(M176,Paramétrage!$C$6:$E$29,2,0))))</f>
        <v>0</v>
      </c>
      <c r="W176" s="49"/>
      <c r="X176" s="106">
        <f t="shared" si="38"/>
        <v>0</v>
      </c>
      <c r="Y176" s="112">
        <f>IF(OR(M176="",Q176="Mut+ext"),0,IF(ISERROR(W176+V176*VLOOKUP(M176,Paramétrage!$C$6:$E$29,3,0))=TRUE,X176,W176+V176*VLOOKUP(M176,Paramétrage!$C$6:$E$29,3,0)))</f>
        <v>0</v>
      </c>
      <c r="Z176" s="295"/>
      <c r="AA176" s="296"/>
      <c r="AB176" s="297"/>
      <c r="AC176" s="167"/>
      <c r="AD176" s="50"/>
      <c r="AE176" s="77">
        <f t="shared" ref="AE176:AE186" si="40">IF(G176="",0,IF(K176="",0,IF(SUMIF($G$175:$G$186,G176,$O$175:$O$186)=0,0,IF(OR(L176="",K176="obligatoire"),AF176/SUMIF($G$175:$G$186,G176,$O$175:$O$186),AF176/(SUMIF($G$175:$G$186,G176,$O$175:$O$186)/L176)))))</f>
        <v>0</v>
      </c>
      <c r="AF176" s="22">
        <f t="shared" si="39"/>
        <v>0</v>
      </c>
    </row>
    <row r="177" spans="1:32" hidden="1" x14ac:dyDescent="0.25">
      <c r="A177" s="331"/>
      <c r="B177" s="323"/>
      <c r="C177" s="306"/>
      <c r="D177" s="307"/>
      <c r="E177" s="310"/>
      <c r="F177" s="312"/>
      <c r="G177" s="164" t="s">
        <v>207</v>
      </c>
      <c r="H177" s="45"/>
      <c r="I177" s="70"/>
      <c r="J177" s="65"/>
      <c r="K177" s="64"/>
      <c r="L177" s="46"/>
      <c r="M177" s="47"/>
      <c r="N177" s="58"/>
      <c r="O177" s="55"/>
      <c r="P177" s="63"/>
      <c r="Q177" s="48"/>
      <c r="R177" s="298"/>
      <c r="S177" s="296"/>
      <c r="T177" s="299"/>
      <c r="U177" s="111">
        <f>IF(OR(P177="",M177=Paramétrage!$C$10,M177=Paramétrage!$C$13,M177=Paramétrage!$C$17,M177=Paramétrage!$C$20,M177=Paramétrage!$C$24,M177=Paramétrage!$C$27,AND(M177&lt;&gt;Paramétrage!$C$9,Q177="Mut+ext")),0,ROUNDUP(O177/P177,0))</f>
        <v>0</v>
      </c>
      <c r="V177" s="105">
        <f>IF(OR(M177="",Q177="Mut+ext"),0,IF(VLOOKUP(M177,Paramétrage!$C$6:$E$29,2,0)=0,0,IF(P177="","saisir capacité",N177*U177*VLOOKUP(M177,Paramétrage!$C$6:$E$29,2,0))))</f>
        <v>0</v>
      </c>
      <c r="W177" s="49"/>
      <c r="X177" s="106">
        <f t="shared" si="38"/>
        <v>0</v>
      </c>
      <c r="Y177" s="112">
        <f>IF(OR(M177="",Q177="Mut+ext"),0,IF(ISERROR(W177+V177*VLOOKUP(M177,Paramétrage!$C$6:$E$29,3,0))=TRUE,X177,W177+V177*VLOOKUP(M177,Paramétrage!$C$6:$E$29,3,0)))</f>
        <v>0</v>
      </c>
      <c r="Z177" s="295"/>
      <c r="AA177" s="296"/>
      <c r="AB177" s="297"/>
      <c r="AC177" s="167"/>
      <c r="AD177" s="50"/>
      <c r="AE177" s="77">
        <f t="shared" si="40"/>
        <v>0</v>
      </c>
      <c r="AF177" s="22">
        <f t="shared" si="39"/>
        <v>0</v>
      </c>
    </row>
    <row r="178" spans="1:32" hidden="1" x14ac:dyDescent="0.25">
      <c r="A178" s="331"/>
      <c r="B178" s="323"/>
      <c r="C178" s="306"/>
      <c r="D178" s="307"/>
      <c r="E178" s="310"/>
      <c r="F178" s="312"/>
      <c r="G178" s="166" t="s">
        <v>208</v>
      </c>
      <c r="H178" s="45"/>
      <c r="I178" s="70"/>
      <c r="J178" s="65"/>
      <c r="K178" s="64"/>
      <c r="L178" s="46"/>
      <c r="M178" s="47"/>
      <c r="N178" s="58"/>
      <c r="O178" s="55"/>
      <c r="P178" s="63"/>
      <c r="Q178" s="48"/>
      <c r="R178" s="298"/>
      <c r="S178" s="296"/>
      <c r="T178" s="299"/>
      <c r="U178" s="111">
        <f>IF(OR(P178="",M178=Paramétrage!$C$10,M178=Paramétrage!$C$13,M178=Paramétrage!$C$17,M178=Paramétrage!$C$20,M178=Paramétrage!$C$24,M178=Paramétrage!$C$27,AND(M178&lt;&gt;Paramétrage!$C$9,Q178="Mut+ext")),0,ROUNDUP(O178/P178,0))</f>
        <v>0</v>
      </c>
      <c r="V178" s="105">
        <f>IF(OR(M178="",Q178="Mut+ext"),0,IF(VLOOKUP(M178,Paramétrage!$C$6:$E$29,2,0)=0,0,IF(P178="","saisir capacité",N178*U178*VLOOKUP(M178,Paramétrage!$C$6:$E$29,2,0))))</f>
        <v>0</v>
      </c>
      <c r="W178" s="49"/>
      <c r="X178" s="106">
        <f t="shared" si="38"/>
        <v>0</v>
      </c>
      <c r="Y178" s="112">
        <f>IF(OR(M178="",Q178="Mut+ext"),0,IF(ISERROR(W178+V178*VLOOKUP(M178,Paramétrage!$C$6:$E$29,3,0))=TRUE,X178,W178+V178*VLOOKUP(M178,Paramétrage!$C$6:$E$29,3,0)))</f>
        <v>0</v>
      </c>
      <c r="Z178" s="295"/>
      <c r="AA178" s="296"/>
      <c r="AB178" s="297"/>
      <c r="AC178" s="167"/>
      <c r="AD178" s="50"/>
      <c r="AE178" s="77">
        <f t="shared" si="40"/>
        <v>0</v>
      </c>
      <c r="AF178" s="22">
        <f t="shared" si="39"/>
        <v>0</v>
      </c>
    </row>
    <row r="179" spans="1:32" hidden="1" x14ac:dyDescent="0.25">
      <c r="A179" s="331"/>
      <c r="B179" s="323"/>
      <c r="C179" s="306"/>
      <c r="D179" s="307"/>
      <c r="E179" s="310"/>
      <c r="F179" s="312"/>
      <c r="G179" s="164"/>
      <c r="H179" s="69"/>
      <c r="I179" s="70"/>
      <c r="J179" s="65"/>
      <c r="K179" s="64"/>
      <c r="L179" s="46"/>
      <c r="M179" s="47"/>
      <c r="N179" s="58"/>
      <c r="O179" s="55"/>
      <c r="P179" s="63"/>
      <c r="Q179" s="48"/>
      <c r="R179" s="298"/>
      <c r="S179" s="296"/>
      <c r="T179" s="299"/>
      <c r="U179" s="111">
        <f>IF(OR(P179="",M179=Paramétrage!$C$10,M179=Paramétrage!$C$13,M179=Paramétrage!$C$17,M179=Paramétrage!$C$20,M179=Paramétrage!$C$24,M179=Paramétrage!$C$27,AND(M179&lt;&gt;Paramétrage!$C$9,Q179="Mut+ext")),0,ROUNDUP(O179/P179,0))</f>
        <v>0</v>
      </c>
      <c r="V179" s="105">
        <f>IF(OR(M179="",Q179="Mut+ext"),0,IF(VLOOKUP(M179,Paramétrage!$C$6:$E$29,2,0)=0,0,IF(P179="","saisir capacité",N179*U179*VLOOKUP(M179,Paramétrage!$C$6:$E$29,2,0))))</f>
        <v>0</v>
      </c>
      <c r="W179" s="49"/>
      <c r="X179" s="106">
        <f t="shared" si="38"/>
        <v>0</v>
      </c>
      <c r="Y179" s="112">
        <f>IF(OR(M179="",Q179="Mut+ext"),0,IF(ISERROR(W179+V179*VLOOKUP(M179,Paramétrage!$C$6:$E$29,3,0))=TRUE,X179,W179+V179*VLOOKUP(M179,Paramétrage!$C$6:$E$29,3,0)))</f>
        <v>0</v>
      </c>
      <c r="Z179" s="295"/>
      <c r="AA179" s="296"/>
      <c r="AB179" s="297"/>
      <c r="AC179" s="167"/>
      <c r="AD179" s="50"/>
      <c r="AE179" s="77">
        <f t="shared" si="40"/>
        <v>0</v>
      </c>
      <c r="AF179" s="22">
        <f t="shared" si="39"/>
        <v>0</v>
      </c>
    </row>
    <row r="180" spans="1:32" hidden="1" x14ac:dyDescent="0.25">
      <c r="A180" s="331"/>
      <c r="B180" s="323"/>
      <c r="C180" s="306"/>
      <c r="D180" s="307"/>
      <c r="E180" s="310"/>
      <c r="F180" s="312"/>
      <c r="G180" s="164"/>
      <c r="H180" s="69"/>
      <c r="I180" s="70"/>
      <c r="J180" s="65"/>
      <c r="K180" s="64"/>
      <c r="L180" s="46"/>
      <c r="M180" s="47"/>
      <c r="N180" s="58"/>
      <c r="O180" s="55"/>
      <c r="P180" s="63"/>
      <c r="Q180" s="48"/>
      <c r="R180" s="298"/>
      <c r="S180" s="296"/>
      <c r="T180" s="299"/>
      <c r="U180" s="111">
        <f>IF(OR(P180="",M180=Paramétrage!$C$10,M180=Paramétrage!$C$13,M180=Paramétrage!$C$17,M180=Paramétrage!$C$20,M180=Paramétrage!$C$24,M180=Paramétrage!$C$27,AND(M180&lt;&gt;Paramétrage!$C$9,Q180="Mut+ext")),0,ROUNDUP(O180/P180,0))</f>
        <v>0</v>
      </c>
      <c r="V180" s="105">
        <f>IF(OR(M180="",Q180="Mut+ext"),0,IF(VLOOKUP(M180,Paramétrage!$C$6:$E$29,2,0)=0,0,IF(P180="","saisir capacité",N180*U180*VLOOKUP(M180,Paramétrage!$C$6:$E$29,2,0))))</f>
        <v>0</v>
      </c>
      <c r="W180" s="49"/>
      <c r="X180" s="106">
        <f t="shared" si="38"/>
        <v>0</v>
      </c>
      <c r="Y180" s="112">
        <f>IF(OR(M180="",Q180="Mut+ext"),0,IF(ISERROR(W180+V180*VLOOKUP(M180,Paramétrage!$C$6:$E$29,3,0))=TRUE,X180,W180+V180*VLOOKUP(M180,Paramétrage!$C$6:$E$29,3,0)))</f>
        <v>0</v>
      </c>
      <c r="Z180" s="295"/>
      <c r="AA180" s="296"/>
      <c r="AB180" s="297"/>
      <c r="AC180" s="167"/>
      <c r="AD180" s="50"/>
      <c r="AE180" s="77">
        <f t="shared" si="40"/>
        <v>0</v>
      </c>
      <c r="AF180" s="22">
        <f t="shared" si="39"/>
        <v>0</v>
      </c>
    </row>
    <row r="181" spans="1:32" hidden="1" x14ac:dyDescent="0.25">
      <c r="A181" s="331"/>
      <c r="B181" s="323"/>
      <c r="C181" s="306"/>
      <c r="D181" s="307"/>
      <c r="E181" s="310"/>
      <c r="F181" s="312"/>
      <c r="G181" s="164"/>
      <c r="H181" s="69"/>
      <c r="I181" s="70"/>
      <c r="J181" s="65"/>
      <c r="K181" s="64"/>
      <c r="L181" s="46"/>
      <c r="M181" s="47"/>
      <c r="N181" s="58"/>
      <c r="O181" s="55"/>
      <c r="P181" s="63"/>
      <c r="Q181" s="48"/>
      <c r="R181" s="298"/>
      <c r="S181" s="296"/>
      <c r="T181" s="299"/>
      <c r="U181" s="111">
        <f>IF(OR(P181="",M181=Paramétrage!$C$10,M181=Paramétrage!$C$13,M181=Paramétrage!$C$17,M181=Paramétrage!$C$20,M181=Paramétrage!$C$24,M181=Paramétrage!$C$27,AND(M181&lt;&gt;Paramétrage!$C$9,Q181="Mut+ext")),0,ROUNDUP(O181/P181,0))</f>
        <v>0</v>
      </c>
      <c r="V181" s="105">
        <f>IF(OR(M181="",Q181="Mut+ext"),0,IF(VLOOKUP(M181,Paramétrage!$C$6:$E$29,2,0)=0,0,IF(P181="","saisir capacité",N181*U181*VLOOKUP(M181,Paramétrage!$C$6:$E$29,2,0))))</f>
        <v>0</v>
      </c>
      <c r="W181" s="49"/>
      <c r="X181" s="106">
        <f t="shared" si="38"/>
        <v>0</v>
      </c>
      <c r="Y181" s="112">
        <f>IF(OR(M181="",Q181="Mut+ext"),0,IF(ISERROR(W181+V181*VLOOKUP(M181,Paramétrage!$C$6:$E$29,3,0))=TRUE,X181,W181+V181*VLOOKUP(M181,Paramétrage!$C$6:$E$29,3,0)))</f>
        <v>0</v>
      </c>
      <c r="Z181" s="295"/>
      <c r="AA181" s="296"/>
      <c r="AB181" s="297"/>
      <c r="AC181" s="167"/>
      <c r="AD181" s="50"/>
      <c r="AE181" s="77">
        <f t="shared" si="40"/>
        <v>0</v>
      </c>
      <c r="AF181" s="22">
        <f t="shared" si="39"/>
        <v>0</v>
      </c>
    </row>
    <row r="182" spans="1:32" hidden="1" x14ac:dyDescent="0.25">
      <c r="A182" s="331"/>
      <c r="B182" s="323"/>
      <c r="C182" s="306"/>
      <c r="D182" s="307"/>
      <c r="E182" s="310"/>
      <c r="F182" s="312"/>
      <c r="G182" s="164"/>
      <c r="H182" s="69"/>
      <c r="I182" s="70"/>
      <c r="J182" s="65"/>
      <c r="K182" s="64"/>
      <c r="L182" s="46"/>
      <c r="M182" s="47"/>
      <c r="N182" s="59"/>
      <c r="O182" s="55"/>
      <c r="P182" s="63"/>
      <c r="Q182" s="48"/>
      <c r="R182" s="298"/>
      <c r="S182" s="296"/>
      <c r="T182" s="299"/>
      <c r="U182" s="111">
        <f>IF(OR(P182="",M182=Paramétrage!$C$10,M182=Paramétrage!$C$13,M182=Paramétrage!$C$17,M182=Paramétrage!$C$20,M182=Paramétrage!$C$24,M182=Paramétrage!$C$27,AND(M182&lt;&gt;Paramétrage!$C$9,Q182="Mut+ext")),0,ROUNDUP(O182/P182,0))</f>
        <v>0</v>
      </c>
      <c r="V182" s="105">
        <f>IF(OR(M182="",Q182="Mut+ext"),0,IF(VLOOKUP(M182,Paramétrage!$C$6:$E$29,2,0)=0,0,IF(P182="","saisir capacité",N182*U182*VLOOKUP(M182,Paramétrage!$C$6:$E$29,2,0))))</f>
        <v>0</v>
      </c>
      <c r="W182" s="49"/>
      <c r="X182" s="106">
        <f t="shared" si="38"/>
        <v>0</v>
      </c>
      <c r="Y182" s="112">
        <f>IF(OR(M182="",Q182="Mut+ext"),0,IF(ISERROR(W182+V182*VLOOKUP(M182,Paramétrage!$C$6:$E$29,3,0))=TRUE,X182,W182+V182*VLOOKUP(M182,Paramétrage!$C$6:$E$29,3,0)))</f>
        <v>0</v>
      </c>
      <c r="Z182" s="295"/>
      <c r="AA182" s="296"/>
      <c r="AB182" s="297"/>
      <c r="AC182" s="167"/>
      <c r="AD182" s="50"/>
      <c r="AE182" s="77">
        <f t="shared" si="40"/>
        <v>0</v>
      </c>
      <c r="AF182" s="22">
        <f t="shared" si="39"/>
        <v>0</v>
      </c>
    </row>
    <row r="183" spans="1:32" hidden="1" x14ac:dyDescent="0.25">
      <c r="A183" s="331"/>
      <c r="B183" s="323"/>
      <c r="C183" s="306"/>
      <c r="D183" s="307"/>
      <c r="E183" s="310"/>
      <c r="F183" s="312"/>
      <c r="G183" s="164"/>
      <c r="H183" s="69"/>
      <c r="I183" s="70"/>
      <c r="J183" s="65"/>
      <c r="K183" s="64"/>
      <c r="L183" s="46"/>
      <c r="M183" s="47"/>
      <c r="N183" s="58"/>
      <c r="O183" s="55"/>
      <c r="P183" s="63"/>
      <c r="Q183" s="48"/>
      <c r="R183" s="298"/>
      <c r="S183" s="296"/>
      <c r="T183" s="299"/>
      <c r="U183" s="111">
        <f>IF(OR(P183="",M183=Paramétrage!$C$10,M183=Paramétrage!$C$13,M183=Paramétrage!$C$17,M183=Paramétrage!$C$20,M183=Paramétrage!$C$24,M183=Paramétrage!$C$27,AND(M183&lt;&gt;Paramétrage!$C$9,Q183="Mut+ext")),0,ROUNDUP(O183/P183,0))</f>
        <v>0</v>
      </c>
      <c r="V183" s="105">
        <f>IF(OR(M183="",Q183="Mut+ext"),0,IF(VLOOKUP(M183,Paramétrage!$C$6:$E$29,2,0)=0,0,IF(P183="","saisir capacité",N183*U183*VLOOKUP(M183,Paramétrage!$C$6:$E$29,2,0))))</f>
        <v>0</v>
      </c>
      <c r="W183" s="49"/>
      <c r="X183" s="106">
        <f t="shared" si="38"/>
        <v>0</v>
      </c>
      <c r="Y183" s="112">
        <f>IF(OR(M183="",Q183="Mut+ext"),0,IF(ISERROR(W183+V183*VLOOKUP(M183,Paramétrage!$C$6:$E$29,3,0))=TRUE,X183,W183+V183*VLOOKUP(M183,Paramétrage!$C$6:$E$29,3,0)))</f>
        <v>0</v>
      </c>
      <c r="Z183" s="295"/>
      <c r="AA183" s="296"/>
      <c r="AB183" s="297"/>
      <c r="AC183" s="167"/>
      <c r="AD183" s="50"/>
      <c r="AE183" s="77">
        <f t="shared" si="40"/>
        <v>0</v>
      </c>
      <c r="AF183" s="22">
        <f t="shared" si="39"/>
        <v>0</v>
      </c>
    </row>
    <row r="184" spans="1:32" hidden="1" x14ac:dyDescent="0.25">
      <c r="A184" s="331"/>
      <c r="B184" s="323"/>
      <c r="C184" s="306"/>
      <c r="D184" s="307"/>
      <c r="E184" s="310"/>
      <c r="F184" s="312"/>
      <c r="G184" s="164"/>
      <c r="H184" s="69"/>
      <c r="I184" s="70"/>
      <c r="J184" s="65"/>
      <c r="K184" s="64"/>
      <c r="L184" s="46"/>
      <c r="M184" s="47"/>
      <c r="N184" s="58"/>
      <c r="O184" s="55"/>
      <c r="P184" s="63"/>
      <c r="Q184" s="48"/>
      <c r="R184" s="298"/>
      <c r="S184" s="296"/>
      <c r="T184" s="299"/>
      <c r="U184" s="111">
        <f>IF(OR(P184="",M184=Paramétrage!$C$10,M184=Paramétrage!$C$13,M184=Paramétrage!$C$17,M184=Paramétrage!$C$20,M184=Paramétrage!$C$24,M184=Paramétrage!$C$27,AND(M184&lt;&gt;Paramétrage!$C$9,Q184="Mut+ext")),0,ROUNDUP(O184/P184,0))</f>
        <v>0</v>
      </c>
      <c r="V184" s="105">
        <f>IF(OR(M184="",Q184="Mut+ext"),0,IF(VLOOKUP(M184,Paramétrage!$C$6:$E$29,2,0)=0,0,IF(P184="","saisir capacité",N184*U184*VLOOKUP(M184,Paramétrage!$C$6:$E$29,2,0))))</f>
        <v>0</v>
      </c>
      <c r="W184" s="49"/>
      <c r="X184" s="106">
        <f t="shared" si="38"/>
        <v>0</v>
      </c>
      <c r="Y184" s="112">
        <f>IF(OR(M184="",Q184="Mut+ext"),0,IF(ISERROR(W184+V184*VLOOKUP(M184,Paramétrage!$C$6:$E$29,3,0))=TRUE,X184,W184+V184*VLOOKUP(M184,Paramétrage!$C$6:$E$29,3,0)))</f>
        <v>0</v>
      </c>
      <c r="Z184" s="295"/>
      <c r="AA184" s="296"/>
      <c r="AB184" s="297"/>
      <c r="AC184" s="167"/>
      <c r="AD184" s="50"/>
      <c r="AE184" s="77">
        <f t="shared" si="40"/>
        <v>0</v>
      </c>
      <c r="AF184" s="22">
        <f t="shared" si="39"/>
        <v>0</v>
      </c>
    </row>
    <row r="185" spans="1:32" hidden="1" x14ac:dyDescent="0.25">
      <c r="A185" s="331"/>
      <c r="B185" s="323"/>
      <c r="C185" s="306"/>
      <c r="D185" s="307"/>
      <c r="E185" s="310"/>
      <c r="F185" s="312"/>
      <c r="G185" s="164"/>
      <c r="H185" s="69"/>
      <c r="I185" s="70"/>
      <c r="J185" s="65"/>
      <c r="K185" s="64"/>
      <c r="L185" s="46"/>
      <c r="M185" s="47"/>
      <c r="N185" s="58"/>
      <c r="O185" s="55"/>
      <c r="P185" s="63"/>
      <c r="Q185" s="48"/>
      <c r="R185" s="298"/>
      <c r="S185" s="296"/>
      <c r="T185" s="299"/>
      <c r="U185" s="111">
        <f>IF(OR(P185="",M185=Paramétrage!$C$10,M185=Paramétrage!$C$13,M185=Paramétrage!$C$17,M185=Paramétrage!$C$20,M185=Paramétrage!$C$24,M185=Paramétrage!$C$27,AND(M185&lt;&gt;Paramétrage!$C$9,Q185="Mut+ext")),0,ROUNDUP(O185/P185,0))</f>
        <v>0</v>
      </c>
      <c r="V185" s="105">
        <f>IF(OR(M185="",Q185="Mut+ext"),0,IF(VLOOKUP(M185,Paramétrage!$C$6:$E$29,2,0)=0,0,IF(P185="","saisir capacité",N185*U185*VLOOKUP(M185,Paramétrage!$C$6:$E$29,2,0))))</f>
        <v>0</v>
      </c>
      <c r="W185" s="49"/>
      <c r="X185" s="106">
        <f t="shared" si="38"/>
        <v>0</v>
      </c>
      <c r="Y185" s="112">
        <f>IF(OR(M185="",Q185="Mut+ext"),0,IF(ISERROR(W185+V185*VLOOKUP(M185,Paramétrage!$C$6:$E$29,3,0))=TRUE,X185,W185+V185*VLOOKUP(M185,Paramétrage!$C$6:$E$29,3,0)))</f>
        <v>0</v>
      </c>
      <c r="Z185" s="295"/>
      <c r="AA185" s="296"/>
      <c r="AB185" s="297"/>
      <c r="AC185" s="167"/>
      <c r="AD185" s="50"/>
      <c r="AE185" s="77">
        <f t="shared" si="40"/>
        <v>0</v>
      </c>
      <c r="AF185" s="22">
        <f t="shared" si="39"/>
        <v>0</v>
      </c>
    </row>
    <row r="186" spans="1:32" x14ac:dyDescent="0.25">
      <c r="A186" s="331"/>
      <c r="B186" s="323"/>
      <c r="C186" s="308"/>
      <c r="D186" s="309"/>
      <c r="E186" s="311"/>
      <c r="F186" s="313"/>
      <c r="G186" s="164"/>
      <c r="H186" s="69"/>
      <c r="I186" s="70"/>
      <c r="J186" s="65"/>
      <c r="K186" s="64"/>
      <c r="L186" s="46"/>
      <c r="M186" s="47"/>
      <c r="N186" s="59"/>
      <c r="O186" s="55"/>
      <c r="P186" s="63"/>
      <c r="Q186" s="48"/>
      <c r="R186" s="298"/>
      <c r="S186" s="296"/>
      <c r="T186" s="299"/>
      <c r="U186" s="111">
        <f>IF(OR(P186="",M186=Paramétrage!$C$10,M186=Paramétrage!$C$13,M186=Paramétrage!$C$17,M186=Paramétrage!$C$20,M186=Paramétrage!$C$24,M186=Paramétrage!$C$27,AND(M186&lt;&gt;Paramétrage!$C$9,Q186="Mut+ext")),0,ROUNDUP(O186/P186,0))</f>
        <v>0</v>
      </c>
      <c r="V186" s="105">
        <f>IF(OR(M186="",Q186="Mut+ext"),0,IF(VLOOKUP(M186,Paramétrage!$C$6:$E$29,2,0)=0,0,IF(P186="","saisir capacité",N186*U186*VLOOKUP(M186,Paramétrage!$C$6:$E$29,2,0))))</f>
        <v>0</v>
      </c>
      <c r="W186" s="49"/>
      <c r="X186" s="106">
        <f t="shared" si="38"/>
        <v>0</v>
      </c>
      <c r="Y186" s="112">
        <f>IF(OR(M186="",Q186="Mut+ext"),0,IF(ISERROR(W186+V186*VLOOKUP(M186,Paramétrage!$C$6:$E$29,3,0))=TRUE,X186,W186+V186*VLOOKUP(M186,Paramétrage!$C$6:$E$29,3,0)))</f>
        <v>0</v>
      </c>
      <c r="Z186" s="295"/>
      <c r="AA186" s="296"/>
      <c r="AB186" s="297"/>
      <c r="AC186" s="167"/>
      <c r="AD186" s="50"/>
      <c r="AE186" s="77">
        <f t="shared" si="40"/>
        <v>0</v>
      </c>
      <c r="AF186" s="22">
        <f t="shared" si="39"/>
        <v>0</v>
      </c>
    </row>
    <row r="187" spans="1:32" x14ac:dyDescent="0.25">
      <c r="A187" s="331"/>
      <c r="B187" s="323"/>
      <c r="C187" s="178"/>
      <c r="D187" s="92"/>
      <c r="E187" s="91"/>
      <c r="F187" s="92"/>
      <c r="G187" s="92"/>
      <c r="H187" s="172"/>
      <c r="I187" s="170"/>
      <c r="J187" s="161"/>
      <c r="K187" s="93"/>
      <c r="L187" s="95"/>
      <c r="M187" s="96"/>
      <c r="N187" s="97">
        <f>AE187</f>
        <v>0</v>
      </c>
      <c r="O187" s="98"/>
      <c r="P187" s="98"/>
      <c r="Q187" s="101"/>
      <c r="R187" s="99"/>
      <c r="S187" s="99"/>
      <c r="T187" s="100"/>
      <c r="U187" s="153"/>
      <c r="V187" s="102">
        <f>SUM(V175:V186)</f>
        <v>0</v>
      </c>
      <c r="W187" s="96">
        <f>SUM(W175:W186)</f>
        <v>0</v>
      </c>
      <c r="X187" s="103">
        <f>SUM(X175:X186)</f>
        <v>0</v>
      </c>
      <c r="Y187" s="104">
        <f>SUM(Y175:Y186)</f>
        <v>0</v>
      </c>
      <c r="Z187" s="154"/>
      <c r="AA187" s="155"/>
      <c r="AB187" s="156"/>
      <c r="AC187" s="157"/>
      <c r="AD187" s="158"/>
      <c r="AE187" s="159">
        <f>SUM(AE175:AE186)</f>
        <v>0</v>
      </c>
      <c r="AF187" s="160">
        <f>SUM(AF175:AF186)</f>
        <v>0</v>
      </c>
    </row>
    <row r="188" spans="1:32" ht="15.45" customHeight="1" x14ac:dyDescent="0.25">
      <c r="A188" s="331"/>
      <c r="B188" s="323" t="s">
        <v>130</v>
      </c>
      <c r="C188" s="338" t="s">
        <v>262</v>
      </c>
      <c r="D188" s="305"/>
      <c r="E188" s="310">
        <v>3</v>
      </c>
      <c r="F188" s="312" t="s">
        <v>254</v>
      </c>
      <c r="G188" s="165" t="s">
        <v>209</v>
      </c>
      <c r="H188" s="53" t="s">
        <v>158</v>
      </c>
      <c r="I188" s="70" t="s">
        <v>275</v>
      </c>
      <c r="J188" s="65"/>
      <c r="K188" s="64" t="s">
        <v>254</v>
      </c>
      <c r="L188" s="214"/>
      <c r="M188" s="215" t="s">
        <v>0</v>
      </c>
      <c r="N188" s="58">
        <v>15</v>
      </c>
      <c r="O188" s="219">
        <v>20</v>
      </c>
      <c r="P188" s="217">
        <v>20</v>
      </c>
      <c r="Q188" s="52"/>
      <c r="R188" s="298"/>
      <c r="S188" s="296"/>
      <c r="T188" s="299"/>
      <c r="U188" s="111">
        <f>IF(OR(P188="",M188=Paramétrage!$C$10,M188=Paramétrage!$C$13,M188=Paramétrage!$C$17,M188=Paramétrage!$C$20,M188=Paramétrage!$C$24,M188=Paramétrage!$C$27,AND(M188&lt;&gt;Paramétrage!$C$9,Q188="Mut+ext")),0,ROUNDUP(O188/P188,0))</f>
        <v>1</v>
      </c>
      <c r="V188" s="105">
        <f>IF(OR(M188="",Q188="Mut+ext"),0,IF(VLOOKUP(M188,Paramétrage!$C$6:$E$29,2,0)=0,0,IF(P188="","saisir capacité",N188*U188*VLOOKUP(M188,Paramétrage!$C$6:$E$29,2,0))))</f>
        <v>15</v>
      </c>
      <c r="W188" s="49"/>
      <c r="X188" s="106">
        <f t="shared" ref="X188:X199" si="41">IF(OR(M188="",Q188="Mut+ext"),0,IF(ISERROR(V188+W188)=TRUE,V188,V188+W188))</f>
        <v>15</v>
      </c>
      <c r="Y188" s="112">
        <f>IF(OR(M188="",Q188="Mut+ext"),0,IF(ISERROR(W188+V188*VLOOKUP(M188,Paramétrage!$C$6:$E$29,3,0))=TRUE,X188,W188+V188*VLOOKUP(M188,Paramétrage!$C$6:$E$29,3,0)))</f>
        <v>15</v>
      </c>
      <c r="Z188" s="295"/>
      <c r="AA188" s="296"/>
      <c r="AB188" s="297"/>
      <c r="AC188" s="167"/>
      <c r="AD188" s="51"/>
      <c r="AE188" s="77">
        <f>IF(G188="",0,IF(K188="",0,IF(SUMIF($G$188:$G$199,G188,$O$188:$O$199)=0,0,IF(OR(L188="",K188="obligatoire"),AF188/SUMIF($G$188:$G$199,G188,$O$188:$O$199),AF188/(SUMIF($G$188:$G$199,G188,$O$188:$O$199)/L188)))))</f>
        <v>15</v>
      </c>
      <c r="AF188" s="21">
        <f t="shared" ref="AF188:AF199" si="42">N188*O188</f>
        <v>300</v>
      </c>
    </row>
    <row r="189" spans="1:32" hidden="1" x14ac:dyDescent="0.25">
      <c r="A189" s="331"/>
      <c r="B189" s="323"/>
      <c r="C189" s="306"/>
      <c r="D189" s="307"/>
      <c r="E189" s="310"/>
      <c r="F189" s="312"/>
      <c r="G189" s="164" t="s">
        <v>210</v>
      </c>
      <c r="H189" s="45"/>
      <c r="I189" s="70"/>
      <c r="J189" s="65"/>
      <c r="K189" s="64"/>
      <c r="L189" s="46"/>
      <c r="M189" s="47"/>
      <c r="N189" s="58"/>
      <c r="O189" s="55"/>
      <c r="P189" s="63"/>
      <c r="Q189" s="48"/>
      <c r="R189" s="298"/>
      <c r="S189" s="296"/>
      <c r="T189" s="299"/>
      <c r="U189" s="111">
        <f>IF(OR(P189="",M189=Paramétrage!$C$10,M189=Paramétrage!$C$13,M189=Paramétrage!$C$17,M189=Paramétrage!$C$20,M189=Paramétrage!$C$24,M189=Paramétrage!$C$27,AND(M189&lt;&gt;Paramétrage!$C$9,Q189="Mut+ext")),0,ROUNDUP(O189/P189,0))</f>
        <v>0</v>
      </c>
      <c r="V189" s="105">
        <f>IF(OR(M189="",Q189="Mut+ext"),0,IF(VLOOKUP(M189,Paramétrage!$C$6:$E$29,2,0)=0,0,IF(P189="","saisir capacité",N189*U189*VLOOKUP(M189,Paramétrage!$C$6:$E$29,2,0))))</f>
        <v>0</v>
      </c>
      <c r="W189" s="49"/>
      <c r="X189" s="106">
        <f t="shared" si="41"/>
        <v>0</v>
      </c>
      <c r="Y189" s="112">
        <f>IF(OR(M189="",Q189="Mut+ext"),0,IF(ISERROR(W189+V189*VLOOKUP(M189,Paramétrage!$C$6:$E$29,3,0))=TRUE,X189,W189+V189*VLOOKUP(M189,Paramétrage!$C$6:$E$29,3,0)))</f>
        <v>0</v>
      </c>
      <c r="Z189" s="295"/>
      <c r="AA189" s="296"/>
      <c r="AB189" s="297"/>
      <c r="AC189" s="167"/>
      <c r="AD189" s="50"/>
      <c r="AE189" s="77">
        <f t="shared" ref="AE189:AE199" si="43">IF(G189="",0,IF(K189="",0,IF(SUMIF($G$188:$G$199,G189,$O$188:$O$199)=0,0,IF(OR(L189="",K189="obligatoire"),AF189/SUMIF($G$188:$G$199,G189,$O$188:$O$199),AF189/(SUMIF($G$188:$G$199,G189,$O$188:$O$199)/L189)))))</f>
        <v>0</v>
      </c>
      <c r="AF189" s="22">
        <f t="shared" si="42"/>
        <v>0</v>
      </c>
    </row>
    <row r="190" spans="1:32" hidden="1" x14ac:dyDescent="0.25">
      <c r="A190" s="331"/>
      <c r="B190" s="323"/>
      <c r="C190" s="306"/>
      <c r="D190" s="307"/>
      <c r="E190" s="310"/>
      <c r="F190" s="312"/>
      <c r="G190" s="164" t="s">
        <v>211</v>
      </c>
      <c r="H190" s="45"/>
      <c r="I190" s="70"/>
      <c r="J190" s="65"/>
      <c r="K190" s="64"/>
      <c r="L190" s="46"/>
      <c r="M190" s="47"/>
      <c r="N190" s="58"/>
      <c r="O190" s="55"/>
      <c r="P190" s="63"/>
      <c r="Q190" s="48"/>
      <c r="R190" s="298"/>
      <c r="S190" s="296"/>
      <c r="T190" s="299"/>
      <c r="U190" s="111">
        <f>IF(OR(P190="",M190=Paramétrage!$C$10,M190=Paramétrage!$C$13,M190=Paramétrage!$C$17,M190=Paramétrage!$C$20,M190=Paramétrage!$C$24,M190=Paramétrage!$C$27,AND(M190&lt;&gt;Paramétrage!$C$9,Q190="Mut+ext")),0,ROUNDUP(O190/P190,0))</f>
        <v>0</v>
      </c>
      <c r="V190" s="105">
        <f>IF(OR(M190="",Q190="Mut+ext"),0,IF(VLOOKUP(M190,Paramétrage!$C$6:$E$29,2,0)=0,0,IF(P190="","saisir capacité",N190*U190*VLOOKUP(M190,Paramétrage!$C$6:$E$29,2,0))))</f>
        <v>0</v>
      </c>
      <c r="W190" s="49"/>
      <c r="X190" s="106">
        <f t="shared" si="41"/>
        <v>0</v>
      </c>
      <c r="Y190" s="112">
        <f>IF(OR(M190="",Q190="Mut+ext"),0,IF(ISERROR(W190+V190*VLOOKUP(M190,Paramétrage!$C$6:$E$29,3,0))=TRUE,X190,W190+V190*VLOOKUP(M190,Paramétrage!$C$6:$E$29,3,0)))</f>
        <v>0</v>
      </c>
      <c r="Z190" s="295"/>
      <c r="AA190" s="296"/>
      <c r="AB190" s="297"/>
      <c r="AC190" s="167"/>
      <c r="AD190" s="50"/>
      <c r="AE190" s="77">
        <f t="shared" si="43"/>
        <v>0</v>
      </c>
      <c r="AF190" s="22">
        <f t="shared" si="42"/>
        <v>0</v>
      </c>
    </row>
    <row r="191" spans="1:32" hidden="1" x14ac:dyDescent="0.25">
      <c r="A191" s="331"/>
      <c r="B191" s="323"/>
      <c r="C191" s="306"/>
      <c r="D191" s="307"/>
      <c r="E191" s="310"/>
      <c r="F191" s="312"/>
      <c r="G191" s="166" t="s">
        <v>212</v>
      </c>
      <c r="H191" s="45"/>
      <c r="I191" s="70"/>
      <c r="J191" s="65"/>
      <c r="K191" s="64"/>
      <c r="L191" s="46"/>
      <c r="M191" s="47"/>
      <c r="N191" s="58"/>
      <c r="O191" s="55"/>
      <c r="P191" s="63"/>
      <c r="Q191" s="48"/>
      <c r="R191" s="298"/>
      <c r="S191" s="296"/>
      <c r="T191" s="299"/>
      <c r="U191" s="111">
        <f>IF(OR(P191="",M191=Paramétrage!$C$10,M191=Paramétrage!$C$13,M191=Paramétrage!$C$17,M191=Paramétrage!$C$20,M191=Paramétrage!$C$24,M191=Paramétrage!$C$27,AND(M191&lt;&gt;Paramétrage!$C$9,Q191="Mut+ext")),0,ROUNDUP(O191/P191,0))</f>
        <v>0</v>
      </c>
      <c r="V191" s="105">
        <f>IF(OR(M191="",Q191="Mut+ext"),0,IF(VLOOKUP(M191,Paramétrage!$C$6:$E$29,2,0)=0,0,IF(P191="","saisir capacité",N191*U191*VLOOKUP(M191,Paramétrage!$C$6:$E$29,2,0))))</f>
        <v>0</v>
      </c>
      <c r="W191" s="49"/>
      <c r="X191" s="106">
        <f t="shared" si="41"/>
        <v>0</v>
      </c>
      <c r="Y191" s="112">
        <f>IF(OR(M191="",Q191="Mut+ext"),0,IF(ISERROR(W191+V191*VLOOKUP(M191,Paramétrage!$C$6:$E$29,3,0))=TRUE,X191,W191+V191*VLOOKUP(M191,Paramétrage!$C$6:$E$29,3,0)))</f>
        <v>0</v>
      </c>
      <c r="Z191" s="295"/>
      <c r="AA191" s="296"/>
      <c r="AB191" s="297"/>
      <c r="AC191" s="167"/>
      <c r="AD191" s="50"/>
      <c r="AE191" s="77">
        <f t="shared" si="43"/>
        <v>0</v>
      </c>
      <c r="AF191" s="22">
        <f t="shared" si="42"/>
        <v>0</v>
      </c>
    </row>
    <row r="192" spans="1:32" hidden="1" x14ac:dyDescent="0.25">
      <c r="A192" s="331"/>
      <c r="B192" s="323"/>
      <c r="C192" s="306"/>
      <c r="D192" s="307"/>
      <c r="E192" s="310"/>
      <c r="F192" s="312"/>
      <c r="G192" s="164"/>
      <c r="H192" s="69"/>
      <c r="I192" s="70"/>
      <c r="J192" s="65"/>
      <c r="K192" s="64"/>
      <c r="L192" s="46"/>
      <c r="M192" s="47"/>
      <c r="N192" s="58"/>
      <c r="O192" s="55"/>
      <c r="P192" s="63"/>
      <c r="Q192" s="48"/>
      <c r="R192" s="298"/>
      <c r="S192" s="296"/>
      <c r="T192" s="299"/>
      <c r="U192" s="111">
        <f>IF(OR(P192="",M192=Paramétrage!$C$10,M192=Paramétrage!$C$13,M192=Paramétrage!$C$17,M192=Paramétrage!$C$20,M192=Paramétrage!$C$24,M192=Paramétrage!$C$27,AND(M192&lt;&gt;Paramétrage!$C$9,Q192="Mut+ext")),0,ROUNDUP(O192/P192,0))</f>
        <v>0</v>
      </c>
      <c r="V192" s="105">
        <f>IF(OR(M192="",Q192="Mut+ext"),0,IF(VLOOKUP(M192,Paramétrage!$C$6:$E$29,2,0)=0,0,IF(P192="","saisir capacité",N192*U192*VLOOKUP(M192,Paramétrage!$C$6:$E$29,2,0))))</f>
        <v>0</v>
      </c>
      <c r="W192" s="49"/>
      <c r="X192" s="106">
        <f t="shared" si="41"/>
        <v>0</v>
      </c>
      <c r="Y192" s="112">
        <f>IF(OR(M192="",Q192="Mut+ext"),0,IF(ISERROR(W192+V192*VLOOKUP(M192,Paramétrage!$C$6:$E$29,3,0))=TRUE,X192,W192+V192*VLOOKUP(M192,Paramétrage!$C$6:$E$29,3,0)))</f>
        <v>0</v>
      </c>
      <c r="Z192" s="295"/>
      <c r="AA192" s="296"/>
      <c r="AB192" s="297"/>
      <c r="AC192" s="167"/>
      <c r="AD192" s="50"/>
      <c r="AE192" s="77">
        <f t="shared" si="43"/>
        <v>0</v>
      </c>
      <c r="AF192" s="22">
        <f t="shared" si="42"/>
        <v>0</v>
      </c>
    </row>
    <row r="193" spans="1:32" hidden="1" x14ac:dyDescent="0.25">
      <c r="A193" s="331"/>
      <c r="B193" s="323"/>
      <c r="C193" s="306"/>
      <c r="D193" s="307"/>
      <c r="E193" s="310"/>
      <c r="F193" s="312"/>
      <c r="G193" s="164"/>
      <c r="H193" s="69"/>
      <c r="I193" s="70"/>
      <c r="J193" s="65"/>
      <c r="K193" s="64"/>
      <c r="L193" s="46"/>
      <c r="M193" s="47"/>
      <c r="N193" s="58"/>
      <c r="O193" s="55"/>
      <c r="P193" s="63"/>
      <c r="Q193" s="48"/>
      <c r="R193" s="298"/>
      <c r="S193" s="296"/>
      <c r="T193" s="299"/>
      <c r="U193" s="111">
        <f>IF(OR(P193="",M193=Paramétrage!$C$10,M193=Paramétrage!$C$13,M193=Paramétrage!$C$17,M193=Paramétrage!$C$20,M193=Paramétrage!$C$24,M193=Paramétrage!$C$27,AND(M193&lt;&gt;Paramétrage!$C$9,Q193="Mut+ext")),0,ROUNDUP(O193/P193,0))</f>
        <v>0</v>
      </c>
      <c r="V193" s="105">
        <f>IF(OR(M193="",Q193="Mut+ext"),0,IF(VLOOKUP(M193,Paramétrage!$C$6:$E$29,2,0)=0,0,IF(P193="","saisir capacité",N193*U193*VLOOKUP(M193,Paramétrage!$C$6:$E$29,2,0))))</f>
        <v>0</v>
      </c>
      <c r="W193" s="49"/>
      <c r="X193" s="106">
        <f t="shared" si="41"/>
        <v>0</v>
      </c>
      <c r="Y193" s="112">
        <f>IF(OR(M193="",Q193="Mut+ext"),0,IF(ISERROR(W193+V193*VLOOKUP(M193,Paramétrage!$C$6:$E$29,3,0))=TRUE,X193,W193+V193*VLOOKUP(M193,Paramétrage!$C$6:$E$29,3,0)))</f>
        <v>0</v>
      </c>
      <c r="Z193" s="295"/>
      <c r="AA193" s="296"/>
      <c r="AB193" s="297"/>
      <c r="AC193" s="167"/>
      <c r="AD193" s="50"/>
      <c r="AE193" s="77">
        <f t="shared" si="43"/>
        <v>0</v>
      </c>
      <c r="AF193" s="22">
        <f t="shared" si="42"/>
        <v>0</v>
      </c>
    </row>
    <row r="194" spans="1:32" hidden="1" x14ac:dyDescent="0.25">
      <c r="A194" s="331"/>
      <c r="B194" s="323"/>
      <c r="C194" s="306"/>
      <c r="D194" s="307"/>
      <c r="E194" s="310"/>
      <c r="F194" s="312"/>
      <c r="G194" s="164"/>
      <c r="H194" s="69"/>
      <c r="I194" s="70"/>
      <c r="J194" s="65"/>
      <c r="K194" s="64"/>
      <c r="L194" s="46"/>
      <c r="M194" s="47"/>
      <c r="N194" s="58"/>
      <c r="O194" s="55"/>
      <c r="P194" s="63"/>
      <c r="Q194" s="48"/>
      <c r="R194" s="298"/>
      <c r="S194" s="296"/>
      <c r="T194" s="299"/>
      <c r="U194" s="111">
        <f>IF(OR(P194="",M194=Paramétrage!$C$10,M194=Paramétrage!$C$13,M194=Paramétrage!$C$17,M194=Paramétrage!$C$20,M194=Paramétrage!$C$24,M194=Paramétrage!$C$27,AND(M194&lt;&gt;Paramétrage!$C$9,Q194="Mut+ext")),0,ROUNDUP(O194/P194,0))</f>
        <v>0</v>
      </c>
      <c r="V194" s="105">
        <f>IF(OR(M194="",Q194="Mut+ext"),0,IF(VLOOKUP(M194,Paramétrage!$C$6:$E$29,2,0)=0,0,IF(P194="","saisir capacité",N194*U194*VLOOKUP(M194,Paramétrage!$C$6:$E$29,2,0))))</f>
        <v>0</v>
      </c>
      <c r="W194" s="49"/>
      <c r="X194" s="106">
        <f t="shared" si="41"/>
        <v>0</v>
      </c>
      <c r="Y194" s="112">
        <f>IF(OR(M194="",Q194="Mut+ext"),0,IF(ISERROR(W194+V194*VLOOKUP(M194,Paramétrage!$C$6:$E$29,3,0))=TRUE,X194,W194+V194*VLOOKUP(M194,Paramétrage!$C$6:$E$29,3,0)))</f>
        <v>0</v>
      </c>
      <c r="Z194" s="295"/>
      <c r="AA194" s="296"/>
      <c r="AB194" s="297"/>
      <c r="AC194" s="167"/>
      <c r="AD194" s="50"/>
      <c r="AE194" s="77">
        <f t="shared" si="43"/>
        <v>0</v>
      </c>
      <c r="AF194" s="22">
        <f t="shared" si="42"/>
        <v>0</v>
      </c>
    </row>
    <row r="195" spans="1:32" hidden="1" x14ac:dyDescent="0.25">
      <c r="A195" s="331"/>
      <c r="B195" s="323"/>
      <c r="C195" s="306"/>
      <c r="D195" s="307"/>
      <c r="E195" s="310"/>
      <c r="F195" s="312"/>
      <c r="G195" s="164"/>
      <c r="H195" s="69"/>
      <c r="I195" s="70"/>
      <c r="J195" s="65"/>
      <c r="K195" s="64"/>
      <c r="L195" s="46"/>
      <c r="M195" s="47"/>
      <c r="N195" s="59"/>
      <c r="O195" s="55"/>
      <c r="P195" s="63"/>
      <c r="Q195" s="48"/>
      <c r="R195" s="298"/>
      <c r="S195" s="296"/>
      <c r="T195" s="299"/>
      <c r="U195" s="111">
        <f>IF(OR(P195="",M195=Paramétrage!$C$10,M195=Paramétrage!$C$13,M195=Paramétrage!$C$17,M195=Paramétrage!$C$20,M195=Paramétrage!$C$24,M195=Paramétrage!$C$27,AND(M195&lt;&gt;Paramétrage!$C$9,Q195="Mut+ext")),0,ROUNDUP(O195/P195,0))</f>
        <v>0</v>
      </c>
      <c r="V195" s="105">
        <f>IF(OR(M195="",Q195="Mut+ext"),0,IF(VLOOKUP(M195,Paramétrage!$C$6:$E$29,2,0)=0,0,IF(P195="","saisir capacité",N195*U195*VLOOKUP(M195,Paramétrage!$C$6:$E$29,2,0))))</f>
        <v>0</v>
      </c>
      <c r="W195" s="49"/>
      <c r="X195" s="106">
        <f t="shared" si="41"/>
        <v>0</v>
      </c>
      <c r="Y195" s="112">
        <f>IF(OR(M195="",Q195="Mut+ext"),0,IF(ISERROR(W195+V195*VLOOKUP(M195,Paramétrage!$C$6:$E$29,3,0))=TRUE,X195,W195+V195*VLOOKUP(M195,Paramétrage!$C$6:$E$29,3,0)))</f>
        <v>0</v>
      </c>
      <c r="Z195" s="295"/>
      <c r="AA195" s="296"/>
      <c r="AB195" s="297"/>
      <c r="AC195" s="167"/>
      <c r="AD195" s="50"/>
      <c r="AE195" s="77">
        <f t="shared" si="43"/>
        <v>0</v>
      </c>
      <c r="AF195" s="22">
        <f t="shared" si="42"/>
        <v>0</v>
      </c>
    </row>
    <row r="196" spans="1:32" hidden="1" x14ac:dyDescent="0.25">
      <c r="A196" s="331"/>
      <c r="B196" s="323"/>
      <c r="C196" s="306"/>
      <c r="D196" s="307"/>
      <c r="E196" s="310"/>
      <c r="F196" s="312"/>
      <c r="G196" s="164"/>
      <c r="H196" s="69"/>
      <c r="I196" s="70"/>
      <c r="J196" s="65"/>
      <c r="K196" s="64"/>
      <c r="L196" s="46"/>
      <c r="M196" s="47"/>
      <c r="N196" s="58"/>
      <c r="O196" s="55"/>
      <c r="P196" s="63"/>
      <c r="Q196" s="48"/>
      <c r="R196" s="298"/>
      <c r="S196" s="296"/>
      <c r="T196" s="299"/>
      <c r="U196" s="111">
        <f>IF(OR(P196="",M196=Paramétrage!$C$10,M196=Paramétrage!$C$13,M196=Paramétrage!$C$17,M196=Paramétrage!$C$20,M196=Paramétrage!$C$24,M196=Paramétrage!$C$27,AND(M196&lt;&gt;Paramétrage!$C$9,Q196="Mut+ext")),0,ROUNDUP(O196/P196,0))</f>
        <v>0</v>
      </c>
      <c r="V196" s="105">
        <f>IF(OR(M196="",Q196="Mut+ext"),0,IF(VLOOKUP(M196,Paramétrage!$C$6:$E$29,2,0)=0,0,IF(P196="","saisir capacité",N196*U196*VLOOKUP(M196,Paramétrage!$C$6:$E$29,2,0))))</f>
        <v>0</v>
      </c>
      <c r="W196" s="49"/>
      <c r="X196" s="106">
        <f t="shared" si="41"/>
        <v>0</v>
      </c>
      <c r="Y196" s="112">
        <f>IF(OR(M196="",Q196="Mut+ext"),0,IF(ISERROR(W196+V196*VLOOKUP(M196,Paramétrage!$C$6:$E$29,3,0))=TRUE,X196,W196+V196*VLOOKUP(M196,Paramétrage!$C$6:$E$29,3,0)))</f>
        <v>0</v>
      </c>
      <c r="Z196" s="295"/>
      <c r="AA196" s="296"/>
      <c r="AB196" s="297"/>
      <c r="AC196" s="167"/>
      <c r="AD196" s="50"/>
      <c r="AE196" s="77">
        <f t="shared" si="43"/>
        <v>0</v>
      </c>
      <c r="AF196" s="22">
        <f t="shared" si="42"/>
        <v>0</v>
      </c>
    </row>
    <row r="197" spans="1:32" hidden="1" x14ac:dyDescent="0.25">
      <c r="A197" s="331"/>
      <c r="B197" s="323"/>
      <c r="C197" s="306"/>
      <c r="D197" s="307"/>
      <c r="E197" s="310"/>
      <c r="F197" s="312"/>
      <c r="G197" s="164"/>
      <c r="H197" s="69"/>
      <c r="I197" s="70"/>
      <c r="J197" s="65"/>
      <c r="K197" s="64"/>
      <c r="L197" s="46"/>
      <c r="M197" s="47"/>
      <c r="N197" s="58"/>
      <c r="O197" s="55"/>
      <c r="P197" s="63"/>
      <c r="Q197" s="48"/>
      <c r="R197" s="298"/>
      <c r="S197" s="296"/>
      <c r="T197" s="299"/>
      <c r="U197" s="111">
        <f>IF(OR(P197="",M197=Paramétrage!$C$10,M197=Paramétrage!$C$13,M197=Paramétrage!$C$17,M197=Paramétrage!$C$20,M197=Paramétrage!$C$24,M197=Paramétrage!$C$27,AND(M197&lt;&gt;Paramétrage!$C$9,Q197="Mut+ext")),0,ROUNDUP(O197/P197,0))</f>
        <v>0</v>
      </c>
      <c r="V197" s="105">
        <f>IF(OR(M197="",Q197="Mut+ext"),0,IF(VLOOKUP(M197,Paramétrage!$C$6:$E$29,2,0)=0,0,IF(P197="","saisir capacité",N197*U197*VLOOKUP(M197,Paramétrage!$C$6:$E$29,2,0))))</f>
        <v>0</v>
      </c>
      <c r="W197" s="49"/>
      <c r="X197" s="106">
        <f t="shared" si="41"/>
        <v>0</v>
      </c>
      <c r="Y197" s="112">
        <f>IF(OR(M197="",Q197="Mut+ext"),0,IF(ISERROR(W197+V197*VLOOKUP(M197,Paramétrage!$C$6:$E$29,3,0))=TRUE,X197,W197+V197*VLOOKUP(M197,Paramétrage!$C$6:$E$29,3,0)))</f>
        <v>0</v>
      </c>
      <c r="Z197" s="295"/>
      <c r="AA197" s="296"/>
      <c r="AB197" s="297"/>
      <c r="AC197" s="167"/>
      <c r="AD197" s="50"/>
      <c r="AE197" s="77">
        <f t="shared" si="43"/>
        <v>0</v>
      </c>
      <c r="AF197" s="22">
        <f t="shared" si="42"/>
        <v>0</v>
      </c>
    </row>
    <row r="198" spans="1:32" hidden="1" x14ac:dyDescent="0.25">
      <c r="A198" s="331"/>
      <c r="B198" s="323"/>
      <c r="C198" s="306"/>
      <c r="D198" s="307"/>
      <c r="E198" s="310"/>
      <c r="F198" s="312"/>
      <c r="G198" s="164"/>
      <c r="H198" s="69"/>
      <c r="I198" s="70"/>
      <c r="J198" s="65"/>
      <c r="K198" s="64"/>
      <c r="L198" s="46"/>
      <c r="M198" s="47"/>
      <c r="N198" s="58"/>
      <c r="O198" s="55"/>
      <c r="P198" s="63"/>
      <c r="Q198" s="48"/>
      <c r="R198" s="298"/>
      <c r="S198" s="296"/>
      <c r="T198" s="299"/>
      <c r="U198" s="111">
        <f>IF(OR(P198="",M198=Paramétrage!$C$10,M198=Paramétrage!$C$13,M198=Paramétrage!$C$17,M198=Paramétrage!$C$20,M198=Paramétrage!$C$24,M198=Paramétrage!$C$27,AND(M198&lt;&gt;Paramétrage!$C$9,Q198="Mut+ext")),0,ROUNDUP(O198/P198,0))</f>
        <v>0</v>
      </c>
      <c r="V198" s="105">
        <f>IF(OR(M198="",Q198="Mut+ext"),0,IF(VLOOKUP(M198,Paramétrage!$C$6:$E$29,2,0)=0,0,IF(P198="","saisir capacité",N198*U198*VLOOKUP(M198,Paramétrage!$C$6:$E$29,2,0))))</f>
        <v>0</v>
      </c>
      <c r="W198" s="49"/>
      <c r="X198" s="106">
        <f t="shared" si="41"/>
        <v>0</v>
      </c>
      <c r="Y198" s="112">
        <f>IF(OR(M198="",Q198="Mut+ext"),0,IF(ISERROR(W198+V198*VLOOKUP(M198,Paramétrage!$C$6:$E$29,3,0))=TRUE,X198,W198+V198*VLOOKUP(M198,Paramétrage!$C$6:$E$29,3,0)))</f>
        <v>0</v>
      </c>
      <c r="Z198" s="295"/>
      <c r="AA198" s="296"/>
      <c r="AB198" s="297"/>
      <c r="AC198" s="167"/>
      <c r="AD198" s="50"/>
      <c r="AE198" s="77">
        <f t="shared" si="43"/>
        <v>0</v>
      </c>
      <c r="AF198" s="22">
        <f t="shared" si="42"/>
        <v>0</v>
      </c>
    </row>
    <row r="199" spans="1:32" x14ac:dyDescent="0.25">
      <c r="A199" s="331"/>
      <c r="B199" s="323"/>
      <c r="C199" s="308"/>
      <c r="D199" s="309"/>
      <c r="E199" s="311"/>
      <c r="F199" s="313"/>
      <c r="G199" s="164"/>
      <c r="H199" s="69"/>
      <c r="I199" s="70"/>
      <c r="J199" s="65"/>
      <c r="K199" s="64"/>
      <c r="L199" s="46"/>
      <c r="M199" s="47"/>
      <c r="N199" s="59"/>
      <c r="O199" s="55"/>
      <c r="P199" s="63"/>
      <c r="Q199" s="48"/>
      <c r="R199" s="298"/>
      <c r="S199" s="296"/>
      <c r="T199" s="299"/>
      <c r="U199" s="111">
        <f>IF(OR(P199="",M199=Paramétrage!$C$10,M199=Paramétrage!$C$13,M199=Paramétrage!$C$17,M199=Paramétrage!$C$20,M199=Paramétrage!$C$24,M199=Paramétrage!$C$27,AND(M199&lt;&gt;Paramétrage!$C$9,Q199="Mut+ext")),0,ROUNDUP(O199/P199,0))</f>
        <v>0</v>
      </c>
      <c r="V199" s="105">
        <f>IF(OR(M199="",Q199="Mut+ext"),0,IF(VLOOKUP(M199,Paramétrage!$C$6:$E$29,2,0)=0,0,IF(P199="","saisir capacité",N199*U199*VLOOKUP(M199,Paramétrage!$C$6:$E$29,2,0))))</f>
        <v>0</v>
      </c>
      <c r="W199" s="49"/>
      <c r="X199" s="106">
        <f t="shared" si="41"/>
        <v>0</v>
      </c>
      <c r="Y199" s="112">
        <f>IF(OR(M199="",Q199="Mut+ext"),0,IF(ISERROR(W199+V199*VLOOKUP(M199,Paramétrage!$C$6:$E$29,3,0))=TRUE,X199,W199+V199*VLOOKUP(M199,Paramétrage!$C$6:$E$29,3,0)))</f>
        <v>0</v>
      </c>
      <c r="Z199" s="295"/>
      <c r="AA199" s="296"/>
      <c r="AB199" s="297"/>
      <c r="AC199" s="167"/>
      <c r="AD199" s="50"/>
      <c r="AE199" s="77">
        <f t="shared" si="43"/>
        <v>0</v>
      </c>
      <c r="AF199" s="22">
        <f t="shared" si="42"/>
        <v>0</v>
      </c>
    </row>
    <row r="200" spans="1:32" ht="16.2" thickBot="1" x14ac:dyDescent="0.3">
      <c r="A200" s="331"/>
      <c r="B200" s="323"/>
      <c r="C200" s="178"/>
      <c r="D200" s="92"/>
      <c r="E200" s="91"/>
      <c r="F200" s="92"/>
      <c r="G200" s="92"/>
      <c r="H200" s="172"/>
      <c r="I200" s="170"/>
      <c r="J200" s="161"/>
      <c r="K200" s="93"/>
      <c r="L200" s="95"/>
      <c r="M200" s="96"/>
      <c r="N200" s="97">
        <f>AE200</f>
        <v>15</v>
      </c>
      <c r="O200" s="98"/>
      <c r="P200" s="98"/>
      <c r="Q200" s="101"/>
      <c r="R200" s="99"/>
      <c r="S200" s="99"/>
      <c r="T200" s="100"/>
      <c r="U200" s="153"/>
      <c r="V200" s="102">
        <f>SUM(V188:V199)</f>
        <v>15</v>
      </c>
      <c r="W200" s="96">
        <f>SUM(W188:W199)</f>
        <v>0</v>
      </c>
      <c r="X200" s="103">
        <f>SUM(X188:X199)</f>
        <v>15</v>
      </c>
      <c r="Y200" s="104">
        <f>SUM(Y188:Y199)</f>
        <v>15</v>
      </c>
      <c r="Z200" s="154"/>
      <c r="AA200" s="155"/>
      <c r="AB200" s="156"/>
      <c r="AC200" s="157"/>
      <c r="AD200" s="158"/>
      <c r="AE200" s="159">
        <f>SUM(AE188:AE199)</f>
        <v>15</v>
      </c>
      <c r="AF200" s="160">
        <f>SUM(AF188:AF199)</f>
        <v>300</v>
      </c>
    </row>
    <row r="201" spans="1:32" ht="15.45" hidden="1" customHeight="1" x14ac:dyDescent="0.25">
      <c r="A201" s="331"/>
      <c r="B201" s="323" t="s">
        <v>131</v>
      </c>
      <c r="C201" s="324" t="s">
        <v>160</v>
      </c>
      <c r="D201" s="325"/>
      <c r="E201" s="312"/>
      <c r="F201" s="312" t="s">
        <v>254</v>
      </c>
      <c r="G201" s="165" t="s">
        <v>221</v>
      </c>
      <c r="H201" s="53"/>
      <c r="I201" s="70"/>
      <c r="J201" s="65"/>
      <c r="K201" s="64"/>
      <c r="L201" s="46"/>
      <c r="M201" s="47"/>
      <c r="N201" s="58"/>
      <c r="O201" s="55"/>
      <c r="P201" s="63"/>
      <c r="Q201" s="52"/>
      <c r="R201" s="298"/>
      <c r="S201" s="296"/>
      <c r="T201" s="299"/>
      <c r="U201" s="111">
        <f>IF(OR(P201="",M201=Paramétrage!$C$10,M201=Paramétrage!$C$13,M201=Paramétrage!$C$17,M201=Paramétrage!$C$20,M201=Paramétrage!$C$24,M201=Paramétrage!$C$27,AND(M201&lt;&gt;Paramétrage!$C$9,Q201="Mut+ext")),0,ROUNDUP(O201/P201,0))</f>
        <v>0</v>
      </c>
      <c r="V201" s="105">
        <f>IF(OR(M201="",Q201="Mut+ext"),0,IF(VLOOKUP(M201,Paramétrage!$C$6:$E$29,2,0)=0,0,IF(P201="","saisir capacité",N201*U201*VLOOKUP(M201,Paramétrage!$C$6:$E$29,2,0))))</f>
        <v>0</v>
      </c>
      <c r="W201" s="49"/>
      <c r="X201" s="106">
        <f t="shared" ref="X201:X212" si="44">IF(OR(M201="",Q201="Mut+ext"),0,IF(ISERROR(V201+W201)=TRUE,V201,V201+W201))</f>
        <v>0</v>
      </c>
      <c r="Y201" s="112">
        <f>IF(OR(M201="",Q201="Mut+ext"),0,IF(ISERROR(W201+V201*VLOOKUP(M201,Paramétrage!$C$6:$E$29,3,0))=TRUE,X201,W201+V201*VLOOKUP(M201,Paramétrage!$C$6:$E$29,3,0)))</f>
        <v>0</v>
      </c>
      <c r="Z201" s="295"/>
      <c r="AA201" s="296"/>
      <c r="AB201" s="297"/>
      <c r="AC201" s="167"/>
      <c r="AD201" s="51"/>
      <c r="AE201" s="77">
        <f>IF(G201="",0,IF(K201="",0,IF(SUMIF($G$201:$G$212,G201,$O$201:$O$212)=0,0,IF(OR(L201="",K201="obligatoire"),AF201/SUMIF($G$201:$G$212,G201,$O$201:$O$212),AF201/(SUMIF($G$201:$G$212,G201,$O$201:$O$212)/L201)))))</f>
        <v>0</v>
      </c>
      <c r="AF201" s="21">
        <f t="shared" ref="AF201:AF212" si="45">N201*O201</f>
        <v>0</v>
      </c>
    </row>
    <row r="202" spans="1:32" ht="15.45" hidden="1" customHeight="1" x14ac:dyDescent="0.25">
      <c r="A202" s="331"/>
      <c r="B202" s="323"/>
      <c r="C202" s="326"/>
      <c r="D202" s="327"/>
      <c r="E202" s="312"/>
      <c r="F202" s="312"/>
      <c r="G202" s="164" t="s">
        <v>222</v>
      </c>
      <c r="H202" s="45"/>
      <c r="I202" s="70"/>
      <c r="J202" s="65"/>
      <c r="K202" s="64"/>
      <c r="L202" s="46"/>
      <c r="M202" s="47"/>
      <c r="N202" s="58"/>
      <c r="O202" s="55"/>
      <c r="P202" s="63"/>
      <c r="Q202" s="48"/>
      <c r="R202" s="298"/>
      <c r="S202" s="296"/>
      <c r="T202" s="299"/>
      <c r="U202" s="111">
        <f>IF(OR(P202="",M202=Paramétrage!$C$10,M202=Paramétrage!$C$13,M202=Paramétrage!$C$17,M202=Paramétrage!$C$20,M202=Paramétrage!$C$24,M202=Paramétrage!$C$27,AND(M202&lt;&gt;Paramétrage!$C$9,Q202="Mut+ext")),0,ROUNDUP(O202/P202,0))</f>
        <v>0</v>
      </c>
      <c r="V202" s="105">
        <f>IF(OR(M202="",Q202="Mut+ext"),0,IF(VLOOKUP(M202,Paramétrage!$C$6:$E$29,2,0)=0,0,IF(P202="","saisir capacité",N202*U202*VLOOKUP(M202,Paramétrage!$C$6:$E$29,2,0))))</f>
        <v>0</v>
      </c>
      <c r="W202" s="49"/>
      <c r="X202" s="106">
        <f t="shared" si="44"/>
        <v>0</v>
      </c>
      <c r="Y202" s="112">
        <f>IF(OR(M202="",Q202="Mut+ext"),0,IF(ISERROR(W202+V202*VLOOKUP(M202,Paramétrage!$C$6:$E$29,3,0))=TRUE,X202,W202+V202*VLOOKUP(M202,Paramétrage!$C$6:$E$29,3,0)))</f>
        <v>0</v>
      </c>
      <c r="Z202" s="295"/>
      <c r="AA202" s="296"/>
      <c r="AB202" s="297"/>
      <c r="AC202" s="167"/>
      <c r="AD202" s="50"/>
      <c r="AE202" s="77">
        <f t="shared" ref="AE202:AE212" si="46">IF(G202="",0,IF(K202="",0,IF(SUMIF($G$201:$G$212,G202,$O$201:$O$212)=0,0,IF(OR(L202="",K202="obligatoire"),AF202/SUMIF($G$201:$G$212,G202,$O$201:$O$212),AF202/(SUMIF($G$201:$G$212,G202,$O$201:$O$212)/L202)))))</f>
        <v>0</v>
      </c>
      <c r="AF202" s="22">
        <f t="shared" si="45"/>
        <v>0</v>
      </c>
    </row>
    <row r="203" spans="1:32" ht="15.45" hidden="1" customHeight="1" x14ac:dyDescent="0.25">
      <c r="A203" s="331"/>
      <c r="B203" s="323"/>
      <c r="C203" s="326"/>
      <c r="D203" s="327"/>
      <c r="E203" s="312"/>
      <c r="F203" s="312"/>
      <c r="G203" s="164" t="s">
        <v>223</v>
      </c>
      <c r="H203" s="45"/>
      <c r="I203" s="70"/>
      <c r="J203" s="65"/>
      <c r="K203" s="64"/>
      <c r="L203" s="46"/>
      <c r="M203" s="47"/>
      <c r="N203" s="58"/>
      <c r="O203" s="55"/>
      <c r="P203" s="63"/>
      <c r="Q203" s="48"/>
      <c r="R203" s="298"/>
      <c r="S203" s="296"/>
      <c r="T203" s="299"/>
      <c r="U203" s="111">
        <f>IF(OR(P203="",M203=Paramétrage!$C$10,M203=Paramétrage!$C$13,M203=Paramétrage!$C$17,M203=Paramétrage!$C$20,M203=Paramétrage!$C$24,M203=Paramétrage!$C$27,AND(M203&lt;&gt;Paramétrage!$C$9,Q203="Mut+ext")),0,ROUNDUP(O203/P203,0))</f>
        <v>0</v>
      </c>
      <c r="V203" s="105">
        <f>IF(OR(M203="",Q203="Mut+ext"),0,IF(VLOOKUP(M203,Paramétrage!$C$6:$E$29,2,0)=0,0,IF(P203="","saisir capacité",N203*U203*VLOOKUP(M203,Paramétrage!$C$6:$E$29,2,0))))</f>
        <v>0</v>
      </c>
      <c r="W203" s="49"/>
      <c r="X203" s="106">
        <f t="shared" si="44"/>
        <v>0</v>
      </c>
      <c r="Y203" s="112">
        <f>IF(OR(M203="",Q203="Mut+ext"),0,IF(ISERROR(W203+V203*VLOOKUP(M203,Paramétrage!$C$6:$E$29,3,0))=TRUE,X203,W203+V203*VLOOKUP(M203,Paramétrage!$C$6:$E$29,3,0)))</f>
        <v>0</v>
      </c>
      <c r="Z203" s="295"/>
      <c r="AA203" s="296"/>
      <c r="AB203" s="297"/>
      <c r="AC203" s="167"/>
      <c r="AD203" s="50"/>
      <c r="AE203" s="77">
        <f t="shared" si="46"/>
        <v>0</v>
      </c>
      <c r="AF203" s="22">
        <f t="shared" si="45"/>
        <v>0</v>
      </c>
    </row>
    <row r="204" spans="1:32" ht="15.45" hidden="1" customHeight="1" x14ac:dyDescent="0.25">
      <c r="A204" s="331"/>
      <c r="B204" s="323"/>
      <c r="C204" s="326"/>
      <c r="D204" s="327"/>
      <c r="E204" s="312"/>
      <c r="F204" s="312"/>
      <c r="G204" s="164" t="s">
        <v>224</v>
      </c>
      <c r="H204" s="45"/>
      <c r="I204" s="70"/>
      <c r="J204" s="65"/>
      <c r="K204" s="64"/>
      <c r="L204" s="46"/>
      <c r="M204" s="47"/>
      <c r="N204" s="58"/>
      <c r="O204" s="55"/>
      <c r="P204" s="63"/>
      <c r="Q204" s="48"/>
      <c r="R204" s="298"/>
      <c r="S204" s="296"/>
      <c r="T204" s="299"/>
      <c r="U204" s="111">
        <f>IF(OR(P204="",M204=Paramétrage!$C$10,M204=Paramétrage!$C$13,M204=Paramétrage!$C$17,M204=Paramétrage!$C$20,M204=Paramétrage!$C$24,M204=Paramétrage!$C$27,AND(M204&lt;&gt;Paramétrage!$C$9,Q204="Mut+ext")),0,ROUNDUP(O204/P204,0))</f>
        <v>0</v>
      </c>
      <c r="V204" s="105">
        <f>IF(OR(M204="",Q204="Mut+ext"),0,IF(VLOOKUP(M204,Paramétrage!$C$6:$E$29,2,0)=0,0,IF(P204="","saisir capacité",N204*U204*VLOOKUP(M204,Paramétrage!$C$6:$E$29,2,0))))</f>
        <v>0</v>
      </c>
      <c r="W204" s="49"/>
      <c r="X204" s="106">
        <f t="shared" si="44"/>
        <v>0</v>
      </c>
      <c r="Y204" s="112">
        <f>IF(OR(M204="",Q204="Mut+ext"),0,IF(ISERROR(W204+V204*VLOOKUP(M204,Paramétrage!$C$6:$E$29,3,0))=TRUE,X204,W204+V204*VLOOKUP(M204,Paramétrage!$C$6:$E$29,3,0)))</f>
        <v>0</v>
      </c>
      <c r="Z204" s="295"/>
      <c r="AA204" s="296"/>
      <c r="AB204" s="297"/>
      <c r="AC204" s="167"/>
      <c r="AD204" s="50"/>
      <c r="AE204" s="77">
        <f t="shared" si="46"/>
        <v>0</v>
      </c>
      <c r="AF204" s="22">
        <f t="shared" si="45"/>
        <v>0</v>
      </c>
    </row>
    <row r="205" spans="1:32" ht="15.45" hidden="1" customHeight="1" x14ac:dyDescent="0.25">
      <c r="A205" s="331"/>
      <c r="B205" s="323"/>
      <c r="C205" s="326"/>
      <c r="D205" s="327"/>
      <c r="E205" s="312"/>
      <c r="F205" s="312"/>
      <c r="G205" s="164"/>
      <c r="H205" s="69"/>
      <c r="I205" s="70"/>
      <c r="J205" s="65"/>
      <c r="K205" s="64"/>
      <c r="L205" s="46"/>
      <c r="M205" s="47"/>
      <c r="N205" s="58"/>
      <c r="O205" s="55"/>
      <c r="P205" s="63"/>
      <c r="Q205" s="48"/>
      <c r="R205" s="298"/>
      <c r="S205" s="296"/>
      <c r="T205" s="299"/>
      <c r="U205" s="111">
        <f>IF(OR(P205="",M205=Paramétrage!$C$10,M205=Paramétrage!$C$13,M205=Paramétrage!$C$17,M205=Paramétrage!$C$20,M205=Paramétrage!$C$24,M205=Paramétrage!$C$27,AND(M205&lt;&gt;Paramétrage!$C$9,Q205="Mut+ext")),0,ROUNDUP(O205/P205,0))</f>
        <v>0</v>
      </c>
      <c r="V205" s="105">
        <f>IF(OR(M205="",Q205="Mut+ext"),0,IF(VLOOKUP(M205,Paramétrage!$C$6:$E$29,2,0)=0,0,IF(P205="","saisir capacité",N205*U205*VLOOKUP(M205,Paramétrage!$C$6:$E$29,2,0))))</f>
        <v>0</v>
      </c>
      <c r="W205" s="49"/>
      <c r="X205" s="106">
        <f t="shared" si="44"/>
        <v>0</v>
      </c>
      <c r="Y205" s="112">
        <f>IF(OR(M205="",Q205="Mut+ext"),0,IF(ISERROR(W205+V205*VLOOKUP(M205,Paramétrage!$C$6:$E$29,3,0))=TRUE,X205,W205+V205*VLOOKUP(M205,Paramétrage!$C$6:$E$29,3,0)))</f>
        <v>0</v>
      </c>
      <c r="Z205" s="295"/>
      <c r="AA205" s="296"/>
      <c r="AB205" s="297"/>
      <c r="AC205" s="167"/>
      <c r="AD205" s="50"/>
      <c r="AE205" s="77">
        <f t="shared" si="46"/>
        <v>0</v>
      </c>
      <c r="AF205" s="22">
        <f t="shared" si="45"/>
        <v>0</v>
      </c>
    </row>
    <row r="206" spans="1:32" ht="15.45" hidden="1" customHeight="1" x14ac:dyDescent="0.25">
      <c r="A206" s="331"/>
      <c r="B206" s="323"/>
      <c r="C206" s="326"/>
      <c r="D206" s="327"/>
      <c r="E206" s="312"/>
      <c r="F206" s="312"/>
      <c r="G206" s="164"/>
      <c r="H206" s="69"/>
      <c r="I206" s="70"/>
      <c r="J206" s="65"/>
      <c r="K206" s="64"/>
      <c r="L206" s="46"/>
      <c r="M206" s="47"/>
      <c r="N206" s="58"/>
      <c r="O206" s="55"/>
      <c r="P206" s="63"/>
      <c r="Q206" s="48"/>
      <c r="R206" s="298"/>
      <c r="S206" s="296"/>
      <c r="T206" s="299"/>
      <c r="U206" s="111">
        <f>IF(OR(P206="",M206=Paramétrage!$C$10,M206=Paramétrage!$C$13,M206=Paramétrage!$C$17,M206=Paramétrage!$C$20,M206=Paramétrage!$C$24,M206=Paramétrage!$C$27,AND(M206&lt;&gt;Paramétrage!$C$9,Q206="Mut+ext")),0,ROUNDUP(O206/P206,0))</f>
        <v>0</v>
      </c>
      <c r="V206" s="105">
        <f>IF(OR(M206="",Q206="Mut+ext"),0,IF(VLOOKUP(M206,Paramétrage!$C$6:$E$29,2,0)=0,0,IF(P206="","saisir capacité",N206*U206*VLOOKUP(M206,Paramétrage!$C$6:$E$29,2,0))))</f>
        <v>0</v>
      </c>
      <c r="W206" s="49"/>
      <c r="X206" s="106">
        <f t="shared" si="44"/>
        <v>0</v>
      </c>
      <c r="Y206" s="112">
        <f>IF(OR(M206="",Q206="Mut+ext"),0,IF(ISERROR(W206+V206*VLOOKUP(M206,Paramétrage!$C$6:$E$29,3,0))=TRUE,X206,W206+V206*VLOOKUP(M206,Paramétrage!$C$6:$E$29,3,0)))</f>
        <v>0</v>
      </c>
      <c r="Z206" s="295"/>
      <c r="AA206" s="296"/>
      <c r="AB206" s="297"/>
      <c r="AC206" s="167"/>
      <c r="AD206" s="50"/>
      <c r="AE206" s="77">
        <f t="shared" si="46"/>
        <v>0</v>
      </c>
      <c r="AF206" s="22">
        <f t="shared" si="45"/>
        <v>0</v>
      </c>
    </row>
    <row r="207" spans="1:32" ht="15.45" hidden="1" customHeight="1" x14ac:dyDescent="0.25">
      <c r="A207" s="331"/>
      <c r="B207" s="323"/>
      <c r="C207" s="326"/>
      <c r="D207" s="327"/>
      <c r="E207" s="312"/>
      <c r="F207" s="312"/>
      <c r="G207" s="164"/>
      <c r="H207" s="69"/>
      <c r="I207" s="70"/>
      <c r="J207" s="65"/>
      <c r="K207" s="64"/>
      <c r="L207" s="46"/>
      <c r="M207" s="47"/>
      <c r="N207" s="58"/>
      <c r="O207" s="55"/>
      <c r="P207" s="63"/>
      <c r="Q207" s="48"/>
      <c r="R207" s="298"/>
      <c r="S207" s="296"/>
      <c r="T207" s="299"/>
      <c r="U207" s="111">
        <f>IF(OR(P207="",M207=Paramétrage!$C$10,M207=Paramétrage!$C$13,M207=Paramétrage!$C$17,M207=Paramétrage!$C$20,M207=Paramétrage!$C$24,M207=Paramétrage!$C$27,AND(M207&lt;&gt;Paramétrage!$C$9,Q207="Mut+ext")),0,ROUNDUP(O207/P207,0))</f>
        <v>0</v>
      </c>
      <c r="V207" s="105">
        <f>IF(OR(M207="",Q207="Mut+ext"),0,IF(VLOOKUP(M207,Paramétrage!$C$6:$E$29,2,0)=0,0,IF(P207="","saisir capacité",N207*U207*VLOOKUP(M207,Paramétrage!$C$6:$E$29,2,0))))</f>
        <v>0</v>
      </c>
      <c r="W207" s="49"/>
      <c r="X207" s="106">
        <f t="shared" si="44"/>
        <v>0</v>
      </c>
      <c r="Y207" s="112">
        <f>IF(OR(M207="",Q207="Mut+ext"),0,IF(ISERROR(W207+V207*VLOOKUP(M207,Paramétrage!$C$6:$E$29,3,0))=TRUE,X207,W207+V207*VLOOKUP(M207,Paramétrage!$C$6:$E$29,3,0)))</f>
        <v>0</v>
      </c>
      <c r="Z207" s="295"/>
      <c r="AA207" s="296"/>
      <c r="AB207" s="297"/>
      <c r="AC207" s="167"/>
      <c r="AD207" s="50"/>
      <c r="AE207" s="77">
        <f t="shared" si="46"/>
        <v>0</v>
      </c>
      <c r="AF207" s="22">
        <f t="shared" si="45"/>
        <v>0</v>
      </c>
    </row>
    <row r="208" spans="1:32" ht="15.45" hidden="1" customHeight="1" x14ac:dyDescent="0.25">
      <c r="A208" s="331"/>
      <c r="B208" s="323"/>
      <c r="C208" s="326"/>
      <c r="D208" s="327"/>
      <c r="E208" s="312"/>
      <c r="F208" s="312"/>
      <c r="G208" s="164"/>
      <c r="H208" s="69"/>
      <c r="I208" s="70"/>
      <c r="J208" s="65"/>
      <c r="K208" s="64"/>
      <c r="L208" s="46"/>
      <c r="M208" s="47"/>
      <c r="N208" s="59"/>
      <c r="O208" s="55"/>
      <c r="P208" s="63"/>
      <c r="Q208" s="48"/>
      <c r="R208" s="298"/>
      <c r="S208" s="296"/>
      <c r="T208" s="299"/>
      <c r="U208" s="111">
        <f>IF(OR(P208="",M208=Paramétrage!$C$10,M208=Paramétrage!$C$13,M208=Paramétrage!$C$17,M208=Paramétrage!$C$20,M208=Paramétrage!$C$24,M208=Paramétrage!$C$27,AND(M208&lt;&gt;Paramétrage!$C$9,Q208="Mut+ext")),0,ROUNDUP(O208/P208,0))</f>
        <v>0</v>
      </c>
      <c r="V208" s="105">
        <f>IF(OR(M208="",Q208="Mut+ext"),0,IF(VLOOKUP(M208,Paramétrage!$C$6:$E$29,2,0)=0,0,IF(P208="","saisir capacité",N208*U208*VLOOKUP(M208,Paramétrage!$C$6:$E$29,2,0))))</f>
        <v>0</v>
      </c>
      <c r="W208" s="49"/>
      <c r="X208" s="106">
        <f t="shared" si="44"/>
        <v>0</v>
      </c>
      <c r="Y208" s="112">
        <f>IF(OR(M208="",Q208="Mut+ext"),0,IF(ISERROR(W208+V208*VLOOKUP(M208,Paramétrage!$C$6:$E$29,3,0))=TRUE,X208,W208+V208*VLOOKUP(M208,Paramétrage!$C$6:$E$29,3,0)))</f>
        <v>0</v>
      </c>
      <c r="Z208" s="295"/>
      <c r="AA208" s="296"/>
      <c r="AB208" s="297"/>
      <c r="AC208" s="167"/>
      <c r="AD208" s="50"/>
      <c r="AE208" s="77">
        <f t="shared" si="46"/>
        <v>0</v>
      </c>
      <c r="AF208" s="22">
        <f t="shared" si="45"/>
        <v>0</v>
      </c>
    </row>
    <row r="209" spans="1:32" ht="15.45" hidden="1" customHeight="1" x14ac:dyDescent="0.25">
      <c r="A209" s="331"/>
      <c r="B209" s="323"/>
      <c r="C209" s="326"/>
      <c r="D209" s="327"/>
      <c r="E209" s="312"/>
      <c r="F209" s="312"/>
      <c r="G209" s="164"/>
      <c r="H209" s="69"/>
      <c r="I209" s="70"/>
      <c r="J209" s="65"/>
      <c r="K209" s="64"/>
      <c r="L209" s="46"/>
      <c r="M209" s="47"/>
      <c r="N209" s="58"/>
      <c r="O209" s="55"/>
      <c r="P209" s="63"/>
      <c r="Q209" s="48"/>
      <c r="R209" s="298"/>
      <c r="S209" s="296"/>
      <c r="T209" s="299"/>
      <c r="U209" s="111">
        <f>IF(OR(P209="",M209=Paramétrage!$C$10,M209=Paramétrage!$C$13,M209=Paramétrage!$C$17,M209=Paramétrage!$C$20,M209=Paramétrage!$C$24,M209=Paramétrage!$C$27,AND(M209&lt;&gt;Paramétrage!$C$9,Q209="Mut+ext")),0,ROUNDUP(O209/P209,0))</f>
        <v>0</v>
      </c>
      <c r="V209" s="105">
        <f>IF(OR(M209="",Q209="Mut+ext"),0,IF(VLOOKUP(M209,Paramétrage!$C$6:$E$29,2,0)=0,0,IF(P209="","saisir capacité",N209*U209*VLOOKUP(M209,Paramétrage!$C$6:$E$29,2,0))))</f>
        <v>0</v>
      </c>
      <c r="W209" s="49"/>
      <c r="X209" s="106">
        <f t="shared" si="44"/>
        <v>0</v>
      </c>
      <c r="Y209" s="112">
        <f>IF(OR(M209="",Q209="Mut+ext"),0,IF(ISERROR(W209+V209*VLOOKUP(M209,Paramétrage!$C$6:$E$29,3,0))=TRUE,X209,W209+V209*VLOOKUP(M209,Paramétrage!$C$6:$E$29,3,0)))</f>
        <v>0</v>
      </c>
      <c r="Z209" s="295"/>
      <c r="AA209" s="296"/>
      <c r="AB209" s="297"/>
      <c r="AC209" s="167"/>
      <c r="AD209" s="50"/>
      <c r="AE209" s="77">
        <f t="shared" si="46"/>
        <v>0</v>
      </c>
      <c r="AF209" s="22">
        <f t="shared" si="45"/>
        <v>0</v>
      </c>
    </row>
    <row r="210" spans="1:32" ht="15.45" hidden="1" customHeight="1" x14ac:dyDescent="0.25">
      <c r="A210" s="331"/>
      <c r="B210" s="323"/>
      <c r="C210" s="326"/>
      <c r="D210" s="327"/>
      <c r="E210" s="312"/>
      <c r="F210" s="312"/>
      <c r="G210" s="164"/>
      <c r="H210" s="69"/>
      <c r="I210" s="70"/>
      <c r="J210" s="65"/>
      <c r="K210" s="64"/>
      <c r="L210" s="46"/>
      <c r="M210" s="47"/>
      <c r="N210" s="58"/>
      <c r="O210" s="55"/>
      <c r="P210" s="63"/>
      <c r="Q210" s="48"/>
      <c r="R210" s="298"/>
      <c r="S210" s="296"/>
      <c r="T210" s="299"/>
      <c r="U210" s="111">
        <f>IF(OR(P210="",M210=Paramétrage!$C$10,M210=Paramétrage!$C$13,M210=Paramétrage!$C$17,M210=Paramétrage!$C$20,M210=Paramétrage!$C$24,M210=Paramétrage!$C$27,AND(M210&lt;&gt;Paramétrage!$C$9,Q210="Mut+ext")),0,ROUNDUP(O210/P210,0))</f>
        <v>0</v>
      </c>
      <c r="V210" s="105">
        <f>IF(OR(M210="",Q210="Mut+ext"),0,IF(VLOOKUP(M210,Paramétrage!$C$6:$E$29,2,0)=0,0,IF(P210="","saisir capacité",N210*U210*VLOOKUP(M210,Paramétrage!$C$6:$E$29,2,0))))</f>
        <v>0</v>
      </c>
      <c r="W210" s="49"/>
      <c r="X210" s="106">
        <f t="shared" si="44"/>
        <v>0</v>
      </c>
      <c r="Y210" s="112">
        <f>IF(OR(M210="",Q210="Mut+ext"),0,IF(ISERROR(W210+V210*VLOOKUP(M210,Paramétrage!$C$6:$E$29,3,0))=TRUE,X210,W210+V210*VLOOKUP(M210,Paramétrage!$C$6:$E$29,3,0)))</f>
        <v>0</v>
      </c>
      <c r="Z210" s="295"/>
      <c r="AA210" s="296"/>
      <c r="AB210" s="297"/>
      <c r="AC210" s="167"/>
      <c r="AD210" s="50"/>
      <c r="AE210" s="77">
        <f t="shared" si="46"/>
        <v>0</v>
      </c>
      <c r="AF210" s="22">
        <f t="shared" si="45"/>
        <v>0</v>
      </c>
    </row>
    <row r="211" spans="1:32" ht="15.45" hidden="1" customHeight="1" x14ac:dyDescent="0.25">
      <c r="A211" s="331"/>
      <c r="B211" s="323"/>
      <c r="C211" s="326"/>
      <c r="D211" s="327"/>
      <c r="E211" s="312"/>
      <c r="F211" s="312"/>
      <c r="G211" s="164"/>
      <c r="H211" s="69"/>
      <c r="I211" s="70"/>
      <c r="J211" s="65"/>
      <c r="K211" s="64"/>
      <c r="L211" s="46"/>
      <c r="M211" s="47"/>
      <c r="N211" s="58"/>
      <c r="O211" s="55"/>
      <c r="P211" s="63"/>
      <c r="Q211" s="48"/>
      <c r="R211" s="298"/>
      <c r="S211" s="296"/>
      <c r="T211" s="299"/>
      <c r="U211" s="111">
        <f>IF(OR(P211="",M211=Paramétrage!$C$10,M211=Paramétrage!$C$13,M211=Paramétrage!$C$17,M211=Paramétrage!$C$20,M211=Paramétrage!$C$24,M211=Paramétrage!$C$27,AND(M211&lt;&gt;Paramétrage!$C$9,Q211="Mut+ext")),0,ROUNDUP(O211/P211,0))</f>
        <v>0</v>
      </c>
      <c r="V211" s="105">
        <f>IF(OR(M211="",Q211="Mut+ext"),0,IF(VLOOKUP(M211,Paramétrage!$C$6:$E$29,2,0)=0,0,IF(P211="","saisir capacité",N211*U211*VLOOKUP(M211,Paramétrage!$C$6:$E$29,2,0))))</f>
        <v>0</v>
      </c>
      <c r="W211" s="49"/>
      <c r="X211" s="106">
        <f t="shared" si="44"/>
        <v>0</v>
      </c>
      <c r="Y211" s="112">
        <f>IF(OR(M211="",Q211="Mut+ext"),0,IF(ISERROR(W211+V211*VLOOKUP(M211,Paramétrage!$C$6:$E$29,3,0))=TRUE,X211,W211+V211*VLOOKUP(M211,Paramétrage!$C$6:$E$29,3,0)))</f>
        <v>0</v>
      </c>
      <c r="Z211" s="295"/>
      <c r="AA211" s="296"/>
      <c r="AB211" s="297"/>
      <c r="AC211" s="167"/>
      <c r="AD211" s="50"/>
      <c r="AE211" s="77">
        <f t="shared" si="46"/>
        <v>0</v>
      </c>
      <c r="AF211" s="22">
        <f t="shared" si="45"/>
        <v>0</v>
      </c>
    </row>
    <row r="212" spans="1:32" ht="15.45" hidden="1" customHeight="1" x14ac:dyDescent="0.25">
      <c r="A212" s="331"/>
      <c r="B212" s="323"/>
      <c r="C212" s="328"/>
      <c r="D212" s="329"/>
      <c r="E212" s="313"/>
      <c r="F212" s="313"/>
      <c r="G212" s="164"/>
      <c r="H212" s="69"/>
      <c r="I212" s="70"/>
      <c r="J212" s="65"/>
      <c r="K212" s="64"/>
      <c r="L212" s="46"/>
      <c r="M212" s="47"/>
      <c r="N212" s="59"/>
      <c r="O212" s="55"/>
      <c r="P212" s="63"/>
      <c r="Q212" s="48"/>
      <c r="R212" s="298"/>
      <c r="S212" s="296"/>
      <c r="T212" s="299"/>
      <c r="U212" s="111">
        <f>IF(OR(P212="",M212=Paramétrage!$C$10,M212=Paramétrage!$C$13,M212=Paramétrage!$C$17,M212=Paramétrage!$C$20,M212=Paramétrage!$C$24,M212=Paramétrage!$C$27,AND(M212&lt;&gt;Paramétrage!$C$9,Q212="Mut+ext")),0,ROUNDUP(O212/P212,0))</f>
        <v>0</v>
      </c>
      <c r="V212" s="105">
        <f>IF(OR(M212="",Q212="Mut+ext"),0,IF(VLOOKUP(M212,Paramétrage!$C$6:$E$29,2,0)=0,0,IF(P212="","saisir capacité",N212*U212*VLOOKUP(M212,Paramétrage!$C$6:$E$29,2,0))))</f>
        <v>0</v>
      </c>
      <c r="W212" s="49"/>
      <c r="X212" s="106">
        <f t="shared" si="44"/>
        <v>0</v>
      </c>
      <c r="Y212" s="112">
        <f>IF(OR(M212="",Q212="Mut+ext"),0,IF(ISERROR(W212+V212*VLOOKUP(M212,Paramétrage!$C$6:$E$29,3,0))=TRUE,X212,W212+V212*VLOOKUP(M212,Paramétrage!$C$6:$E$29,3,0)))</f>
        <v>0</v>
      </c>
      <c r="Z212" s="295"/>
      <c r="AA212" s="296"/>
      <c r="AB212" s="297"/>
      <c r="AC212" s="167"/>
      <c r="AD212" s="50"/>
      <c r="AE212" s="77">
        <f t="shared" si="46"/>
        <v>0</v>
      </c>
      <c r="AF212" s="22">
        <f t="shared" si="45"/>
        <v>0</v>
      </c>
    </row>
    <row r="213" spans="1:32" ht="15.45" hidden="1" customHeight="1" x14ac:dyDescent="0.25">
      <c r="A213" s="331"/>
      <c r="B213" s="323"/>
      <c r="C213" s="178"/>
      <c r="D213" s="92"/>
      <c r="E213" s="91"/>
      <c r="F213" s="92"/>
      <c r="G213" s="92"/>
      <c r="H213" s="172"/>
      <c r="I213" s="170"/>
      <c r="J213" s="161"/>
      <c r="K213" s="93"/>
      <c r="L213" s="95"/>
      <c r="M213" s="96"/>
      <c r="N213" s="97">
        <f>AE213</f>
        <v>0</v>
      </c>
      <c r="O213" s="98"/>
      <c r="P213" s="98"/>
      <c r="Q213" s="101"/>
      <c r="R213" s="99"/>
      <c r="S213" s="99"/>
      <c r="T213" s="100"/>
      <c r="U213" s="153"/>
      <c r="V213" s="102">
        <f>SUM(V201:V212)</f>
        <v>0</v>
      </c>
      <c r="W213" s="96">
        <f>SUM(W201:W212)</f>
        <v>0</v>
      </c>
      <c r="X213" s="103">
        <f>SUM(X201:X212)</f>
        <v>0</v>
      </c>
      <c r="Y213" s="104">
        <f>SUM(Y201:Y212)</f>
        <v>0</v>
      </c>
      <c r="Z213" s="154"/>
      <c r="AA213" s="155"/>
      <c r="AB213" s="156"/>
      <c r="AC213" s="157"/>
      <c r="AD213" s="158"/>
      <c r="AE213" s="159">
        <f>SUM(AE201:AE212)</f>
        <v>0</v>
      </c>
      <c r="AF213" s="160">
        <f>SUM(AF201:AF212)</f>
        <v>0</v>
      </c>
    </row>
    <row r="214" spans="1:32" ht="15.45" hidden="1" customHeight="1" x14ac:dyDescent="0.25">
      <c r="A214" s="331"/>
      <c r="B214" s="323" t="s">
        <v>129</v>
      </c>
      <c r="C214" s="324" t="s">
        <v>161</v>
      </c>
      <c r="D214" s="325"/>
      <c r="E214" s="312"/>
      <c r="F214" s="312" t="s">
        <v>254</v>
      </c>
      <c r="G214" s="165" t="s">
        <v>213</v>
      </c>
      <c r="H214" s="53"/>
      <c r="I214" s="70"/>
      <c r="J214" s="65"/>
      <c r="K214" s="64"/>
      <c r="L214" s="46"/>
      <c r="M214" s="47"/>
      <c r="N214" s="58"/>
      <c r="O214" s="55"/>
      <c r="P214" s="63"/>
      <c r="Q214" s="52"/>
      <c r="R214" s="298"/>
      <c r="S214" s="296"/>
      <c r="T214" s="299"/>
      <c r="U214" s="111">
        <f>IF(OR(P214="",M214=Paramétrage!$C$10,M214=Paramétrage!$C$13,M214=Paramétrage!$C$17,M214=Paramétrage!$C$20,M214=Paramétrage!$C$24,M214=Paramétrage!$C$27,AND(M214&lt;&gt;Paramétrage!$C$9,Q214="Mut+ext")),0,ROUNDUP(O214/P214,0))</f>
        <v>0</v>
      </c>
      <c r="V214" s="105">
        <f>IF(OR(M214="",Q214="Mut+ext"),0,IF(VLOOKUP(M214,Paramétrage!$C$6:$E$29,2,0)=0,0,IF(P214="","saisir capacité",N214*U214*VLOOKUP(M214,Paramétrage!$C$6:$E$29,2,0))))</f>
        <v>0</v>
      </c>
      <c r="W214" s="49"/>
      <c r="X214" s="106">
        <f t="shared" ref="X214:X225" si="47">IF(OR(M214="",Q214="Mut+ext"),0,IF(ISERROR(V214+W214)=TRUE,V214,V214+W214))</f>
        <v>0</v>
      </c>
      <c r="Y214" s="112">
        <f>IF(OR(M214="",Q214="Mut+ext"),0,IF(ISERROR(W214+V214*VLOOKUP(M214,Paramétrage!$C$6:$E$29,3,0))=TRUE,X214,W214+V214*VLOOKUP(M214,Paramétrage!$C$6:$E$29,3,0)))</f>
        <v>0</v>
      </c>
      <c r="Z214" s="295"/>
      <c r="AA214" s="296"/>
      <c r="AB214" s="297"/>
      <c r="AC214" s="167"/>
      <c r="AD214" s="51"/>
      <c r="AE214" s="77">
        <f>IF(G214="",0,IF(K214="",0,IF(SUMIF($G$214:$G$225,G214,$O$214:$O$225)=0,0,IF(OR(L214="",K214="obligatoire"),AF214/SUMIF($G$214:$G$225,G214,$O$214:$O$225),AF214/(SUMIF($G$214:$G$225,G214,$O$214:$O$225)/L214)))))</f>
        <v>0</v>
      </c>
      <c r="AF214" s="21">
        <f>N214*O214</f>
        <v>0</v>
      </c>
    </row>
    <row r="215" spans="1:32" ht="15.45" hidden="1" customHeight="1" x14ac:dyDescent="0.25">
      <c r="A215" s="331"/>
      <c r="B215" s="323"/>
      <c r="C215" s="326"/>
      <c r="D215" s="327"/>
      <c r="E215" s="312"/>
      <c r="F215" s="312"/>
      <c r="G215" s="164" t="s">
        <v>214</v>
      </c>
      <c r="H215" s="45"/>
      <c r="I215" s="70"/>
      <c r="J215" s="65"/>
      <c r="K215" s="64"/>
      <c r="L215" s="46"/>
      <c r="M215" s="47"/>
      <c r="N215" s="58"/>
      <c r="O215" s="55"/>
      <c r="P215" s="63"/>
      <c r="Q215" s="48"/>
      <c r="R215" s="298"/>
      <c r="S215" s="296"/>
      <c r="T215" s="299"/>
      <c r="U215" s="111">
        <f>IF(OR(P215="",M215=Paramétrage!$C$10,M215=Paramétrage!$C$13,M215=Paramétrage!$C$17,M215=Paramétrage!$C$20,M215=Paramétrage!$C$24,M215=Paramétrage!$C$27,AND(M215&lt;&gt;Paramétrage!$C$9,Q215="Mut+ext")),0,ROUNDUP(O215/P215,0))</f>
        <v>0</v>
      </c>
      <c r="V215" s="105">
        <f>IF(OR(M215="",Q215="Mut+ext"),0,IF(VLOOKUP(M215,Paramétrage!$C$6:$E$29,2,0)=0,0,IF(P215="","saisir capacité",N215*U215*VLOOKUP(M215,Paramétrage!$C$6:$E$29,2,0))))</f>
        <v>0</v>
      </c>
      <c r="W215" s="49"/>
      <c r="X215" s="106">
        <f t="shared" si="47"/>
        <v>0</v>
      </c>
      <c r="Y215" s="112">
        <f>IF(OR(M215="",Q215="Mut+ext"),0,IF(ISERROR(W215+V215*VLOOKUP(M215,Paramétrage!$C$6:$E$29,3,0))=TRUE,X215,W215+V215*VLOOKUP(M215,Paramétrage!$C$6:$E$29,3,0)))</f>
        <v>0</v>
      </c>
      <c r="Z215" s="295"/>
      <c r="AA215" s="296"/>
      <c r="AB215" s="297"/>
      <c r="AC215" s="167"/>
      <c r="AD215" s="50"/>
      <c r="AE215" s="77">
        <f t="shared" ref="AE215:AE225" si="48">IF(G215="",0,IF(K215="",0,IF(SUMIF($G$214:$G$225,G215,$O$214:$O$225)=0,0,IF(OR(L215="",K215="obligatoire"),AF215/SUMIF($G$214:$G$225,G215,$O$214:$O$225),AF215/(SUMIF($G$214:$G$225,G215,$O$214:$O$225)/L215)))))</f>
        <v>0</v>
      </c>
      <c r="AF215" s="21">
        <f t="shared" ref="AF215:AF225" si="49">N215*O215</f>
        <v>0</v>
      </c>
    </row>
    <row r="216" spans="1:32" ht="15.45" hidden="1" customHeight="1" x14ac:dyDescent="0.25">
      <c r="A216" s="331"/>
      <c r="B216" s="323"/>
      <c r="C216" s="326"/>
      <c r="D216" s="327"/>
      <c r="E216" s="312"/>
      <c r="F216" s="312"/>
      <c r="G216" s="164" t="s">
        <v>215</v>
      </c>
      <c r="H216" s="45"/>
      <c r="I216" s="70"/>
      <c r="J216" s="65"/>
      <c r="K216" s="64"/>
      <c r="L216" s="46"/>
      <c r="M216" s="47"/>
      <c r="N216" s="58"/>
      <c r="O216" s="55"/>
      <c r="P216" s="63"/>
      <c r="Q216" s="48"/>
      <c r="R216" s="298"/>
      <c r="S216" s="296"/>
      <c r="T216" s="299"/>
      <c r="U216" s="111">
        <f>IF(OR(P216="",M216=Paramétrage!$C$10,M216=Paramétrage!$C$13,M216=Paramétrage!$C$17,M216=Paramétrage!$C$20,M216=Paramétrage!$C$24,M216=Paramétrage!$C$27,AND(M216&lt;&gt;Paramétrage!$C$9,Q216="Mut+ext")),0,ROUNDUP(O216/P216,0))</f>
        <v>0</v>
      </c>
      <c r="V216" s="105">
        <f>IF(OR(M216="",Q216="Mut+ext"),0,IF(VLOOKUP(M216,Paramétrage!$C$6:$E$29,2,0)=0,0,IF(P216="","saisir capacité",N216*U216*VLOOKUP(M216,Paramétrage!$C$6:$E$29,2,0))))</f>
        <v>0</v>
      </c>
      <c r="W216" s="49"/>
      <c r="X216" s="106">
        <f t="shared" si="47"/>
        <v>0</v>
      </c>
      <c r="Y216" s="112">
        <f>IF(OR(M216="",Q216="Mut+ext"),0,IF(ISERROR(W216+V216*VLOOKUP(M216,Paramétrage!$C$6:$E$29,3,0))=TRUE,X216,W216+V216*VLOOKUP(M216,Paramétrage!$C$6:$E$29,3,0)))</f>
        <v>0</v>
      </c>
      <c r="Z216" s="295"/>
      <c r="AA216" s="296"/>
      <c r="AB216" s="297"/>
      <c r="AC216" s="167"/>
      <c r="AD216" s="50"/>
      <c r="AE216" s="77">
        <f t="shared" si="48"/>
        <v>0</v>
      </c>
      <c r="AF216" s="21">
        <f t="shared" si="49"/>
        <v>0</v>
      </c>
    </row>
    <row r="217" spans="1:32" ht="15.45" hidden="1" customHeight="1" x14ac:dyDescent="0.25">
      <c r="A217" s="331"/>
      <c r="B217" s="323"/>
      <c r="C217" s="326"/>
      <c r="D217" s="327"/>
      <c r="E217" s="312"/>
      <c r="F217" s="312"/>
      <c r="G217" s="164" t="s">
        <v>216</v>
      </c>
      <c r="H217" s="45"/>
      <c r="I217" s="70"/>
      <c r="J217" s="65"/>
      <c r="K217" s="64"/>
      <c r="L217" s="46"/>
      <c r="M217" s="47"/>
      <c r="N217" s="58"/>
      <c r="O217" s="55"/>
      <c r="P217" s="63"/>
      <c r="Q217" s="48"/>
      <c r="R217" s="298"/>
      <c r="S217" s="296"/>
      <c r="T217" s="299"/>
      <c r="U217" s="111">
        <f>IF(OR(P217="",M217=Paramétrage!$C$10,M217=Paramétrage!$C$13,M217=Paramétrage!$C$17,M217=Paramétrage!$C$20,M217=Paramétrage!$C$24,M217=Paramétrage!$C$27,AND(M217&lt;&gt;Paramétrage!$C$9,Q217="Mut+ext")),0,ROUNDUP(O217/P217,0))</f>
        <v>0</v>
      </c>
      <c r="V217" s="105">
        <f>IF(OR(M217="",Q217="Mut+ext"),0,IF(VLOOKUP(M217,Paramétrage!$C$6:$E$29,2,0)=0,0,IF(P217="","saisir capacité",N217*U217*VLOOKUP(M217,Paramétrage!$C$6:$E$29,2,0))))</f>
        <v>0</v>
      </c>
      <c r="W217" s="49"/>
      <c r="X217" s="106">
        <f t="shared" si="47"/>
        <v>0</v>
      </c>
      <c r="Y217" s="112">
        <f>IF(OR(M217="",Q217="Mut+ext"),0,IF(ISERROR(W217+V217*VLOOKUP(M217,Paramétrage!$C$6:$E$29,3,0))=TRUE,X217,W217+V217*VLOOKUP(M217,Paramétrage!$C$6:$E$29,3,0)))</f>
        <v>0</v>
      </c>
      <c r="Z217" s="295"/>
      <c r="AA217" s="296"/>
      <c r="AB217" s="297"/>
      <c r="AC217" s="167"/>
      <c r="AD217" s="50"/>
      <c r="AE217" s="77">
        <f t="shared" si="48"/>
        <v>0</v>
      </c>
      <c r="AF217" s="21">
        <f t="shared" si="49"/>
        <v>0</v>
      </c>
    </row>
    <row r="218" spans="1:32" ht="15.45" hidden="1" customHeight="1" x14ac:dyDescent="0.25">
      <c r="A218" s="331"/>
      <c r="B218" s="323"/>
      <c r="C218" s="326"/>
      <c r="D218" s="327"/>
      <c r="E218" s="312"/>
      <c r="F218" s="312"/>
      <c r="G218" s="164"/>
      <c r="H218" s="69"/>
      <c r="I218" s="70"/>
      <c r="J218" s="65"/>
      <c r="K218" s="64"/>
      <c r="L218" s="46"/>
      <c r="M218" s="47"/>
      <c r="N218" s="58"/>
      <c r="O218" s="55"/>
      <c r="P218" s="63"/>
      <c r="Q218" s="48"/>
      <c r="R218" s="298"/>
      <c r="S218" s="296"/>
      <c r="T218" s="299"/>
      <c r="U218" s="111">
        <f>IF(OR(P218="",M218=Paramétrage!$C$10,M218=Paramétrage!$C$13,M218=Paramétrage!$C$17,M218=Paramétrage!$C$20,M218=Paramétrage!$C$24,M218=Paramétrage!$C$27,AND(M218&lt;&gt;Paramétrage!$C$9,Q218="Mut+ext")),0,ROUNDUP(O218/P218,0))</f>
        <v>0</v>
      </c>
      <c r="V218" s="105">
        <f>IF(OR(M218="",Q218="Mut+ext"),0,IF(VLOOKUP(M218,Paramétrage!$C$6:$E$29,2,0)=0,0,IF(P218="","saisir capacité",N218*U218*VLOOKUP(M218,Paramétrage!$C$6:$E$29,2,0))))</f>
        <v>0</v>
      </c>
      <c r="W218" s="49"/>
      <c r="X218" s="106">
        <f t="shared" si="47"/>
        <v>0</v>
      </c>
      <c r="Y218" s="112">
        <f>IF(OR(M218="",Q218="Mut+ext"),0,IF(ISERROR(W218+V218*VLOOKUP(M218,Paramétrage!$C$6:$E$29,3,0))=TRUE,X218,W218+V218*VLOOKUP(M218,Paramétrage!$C$6:$E$29,3,0)))</f>
        <v>0</v>
      </c>
      <c r="Z218" s="295"/>
      <c r="AA218" s="296"/>
      <c r="AB218" s="297"/>
      <c r="AC218" s="167"/>
      <c r="AD218" s="50"/>
      <c r="AE218" s="77">
        <f t="shared" si="48"/>
        <v>0</v>
      </c>
      <c r="AF218" s="21">
        <f t="shared" si="49"/>
        <v>0</v>
      </c>
    </row>
    <row r="219" spans="1:32" ht="15.45" hidden="1" customHeight="1" x14ac:dyDescent="0.25">
      <c r="A219" s="331"/>
      <c r="B219" s="323"/>
      <c r="C219" s="326"/>
      <c r="D219" s="327"/>
      <c r="E219" s="312"/>
      <c r="F219" s="312"/>
      <c r="G219" s="164"/>
      <c r="H219" s="69"/>
      <c r="I219" s="70"/>
      <c r="J219" s="65"/>
      <c r="K219" s="64"/>
      <c r="L219" s="46"/>
      <c r="M219" s="47"/>
      <c r="N219" s="58"/>
      <c r="O219" s="55"/>
      <c r="P219" s="63"/>
      <c r="Q219" s="48"/>
      <c r="R219" s="298"/>
      <c r="S219" s="296"/>
      <c r="T219" s="299"/>
      <c r="U219" s="111">
        <f>IF(OR(P219="",M219=Paramétrage!$C$10,M219=Paramétrage!$C$13,M219=Paramétrage!$C$17,M219=Paramétrage!$C$20,M219=Paramétrage!$C$24,M219=Paramétrage!$C$27,AND(M219&lt;&gt;Paramétrage!$C$9,Q219="Mut+ext")),0,ROUNDUP(O219/P219,0))</f>
        <v>0</v>
      </c>
      <c r="V219" s="105">
        <f>IF(OR(M219="",Q219="Mut+ext"),0,IF(VLOOKUP(M219,Paramétrage!$C$6:$E$29,2,0)=0,0,IF(P219="","saisir capacité",N219*U219*VLOOKUP(M219,Paramétrage!$C$6:$E$29,2,0))))</f>
        <v>0</v>
      </c>
      <c r="W219" s="49"/>
      <c r="X219" s="106">
        <f t="shared" si="47"/>
        <v>0</v>
      </c>
      <c r="Y219" s="112">
        <f>IF(OR(M219="",Q219="Mut+ext"),0,IF(ISERROR(W219+V219*VLOOKUP(M219,Paramétrage!$C$6:$E$29,3,0))=TRUE,X219,W219+V219*VLOOKUP(M219,Paramétrage!$C$6:$E$29,3,0)))</f>
        <v>0</v>
      </c>
      <c r="Z219" s="295"/>
      <c r="AA219" s="296"/>
      <c r="AB219" s="297"/>
      <c r="AC219" s="167"/>
      <c r="AD219" s="50"/>
      <c r="AE219" s="77">
        <f t="shared" si="48"/>
        <v>0</v>
      </c>
      <c r="AF219" s="21">
        <f t="shared" si="49"/>
        <v>0</v>
      </c>
    </row>
    <row r="220" spans="1:32" ht="15.45" hidden="1" customHeight="1" x14ac:dyDescent="0.25">
      <c r="A220" s="331"/>
      <c r="B220" s="323"/>
      <c r="C220" s="326"/>
      <c r="D220" s="327"/>
      <c r="E220" s="312"/>
      <c r="F220" s="312"/>
      <c r="G220" s="164"/>
      <c r="H220" s="69"/>
      <c r="I220" s="70"/>
      <c r="J220" s="65"/>
      <c r="K220" s="64"/>
      <c r="L220" s="46"/>
      <c r="M220" s="47"/>
      <c r="N220" s="58"/>
      <c r="O220" s="55"/>
      <c r="P220" s="63"/>
      <c r="Q220" s="48"/>
      <c r="R220" s="298"/>
      <c r="S220" s="296"/>
      <c r="T220" s="299"/>
      <c r="U220" s="111">
        <f>IF(OR(P220="",M220=Paramétrage!$C$10,M220=Paramétrage!$C$13,M220=Paramétrage!$C$17,M220=Paramétrage!$C$20,M220=Paramétrage!$C$24,M220=Paramétrage!$C$27,AND(M220&lt;&gt;Paramétrage!$C$9,Q220="Mut+ext")),0,ROUNDUP(O220/P220,0))</f>
        <v>0</v>
      </c>
      <c r="V220" s="105">
        <f>IF(OR(M220="",Q220="Mut+ext"),0,IF(VLOOKUP(M220,Paramétrage!$C$6:$E$29,2,0)=0,0,IF(P220="","saisir capacité",N220*U220*VLOOKUP(M220,Paramétrage!$C$6:$E$29,2,0))))</f>
        <v>0</v>
      </c>
      <c r="W220" s="49"/>
      <c r="X220" s="106">
        <f t="shared" si="47"/>
        <v>0</v>
      </c>
      <c r="Y220" s="112">
        <f>IF(OR(M220="",Q220="Mut+ext"),0,IF(ISERROR(W220+V220*VLOOKUP(M220,Paramétrage!$C$6:$E$29,3,0))=TRUE,X220,W220+V220*VLOOKUP(M220,Paramétrage!$C$6:$E$29,3,0)))</f>
        <v>0</v>
      </c>
      <c r="Z220" s="295"/>
      <c r="AA220" s="296"/>
      <c r="AB220" s="297"/>
      <c r="AC220" s="167"/>
      <c r="AD220" s="50"/>
      <c r="AE220" s="77">
        <f t="shared" si="48"/>
        <v>0</v>
      </c>
      <c r="AF220" s="21">
        <f t="shared" si="49"/>
        <v>0</v>
      </c>
    </row>
    <row r="221" spans="1:32" ht="15.45" hidden="1" customHeight="1" x14ac:dyDescent="0.25">
      <c r="A221" s="331"/>
      <c r="B221" s="323"/>
      <c r="C221" s="326"/>
      <c r="D221" s="327"/>
      <c r="E221" s="312"/>
      <c r="F221" s="312"/>
      <c r="G221" s="164"/>
      <c r="H221" s="69"/>
      <c r="I221" s="70"/>
      <c r="J221" s="65"/>
      <c r="K221" s="64"/>
      <c r="L221" s="46"/>
      <c r="M221" s="47"/>
      <c r="N221" s="59"/>
      <c r="O221" s="55"/>
      <c r="P221" s="63"/>
      <c r="Q221" s="48"/>
      <c r="R221" s="298"/>
      <c r="S221" s="296"/>
      <c r="T221" s="299"/>
      <c r="U221" s="111">
        <f>IF(OR(P221="",M221=Paramétrage!$C$10,M221=Paramétrage!$C$13,M221=Paramétrage!$C$17,M221=Paramétrage!$C$20,M221=Paramétrage!$C$24,M221=Paramétrage!$C$27,AND(M221&lt;&gt;Paramétrage!$C$9,Q221="Mut+ext")),0,ROUNDUP(O221/P221,0))</f>
        <v>0</v>
      </c>
      <c r="V221" s="105">
        <f>IF(OR(M221="",Q221="Mut+ext"),0,IF(VLOOKUP(M221,Paramétrage!$C$6:$E$29,2,0)=0,0,IF(P221="","saisir capacité",N221*U221*VLOOKUP(M221,Paramétrage!$C$6:$E$29,2,0))))</f>
        <v>0</v>
      </c>
      <c r="W221" s="49"/>
      <c r="X221" s="106">
        <f t="shared" si="47"/>
        <v>0</v>
      </c>
      <c r="Y221" s="112">
        <f>IF(OR(M221="",Q221="Mut+ext"),0,IF(ISERROR(W221+V221*VLOOKUP(M221,Paramétrage!$C$6:$E$29,3,0))=TRUE,X221,W221+V221*VLOOKUP(M221,Paramétrage!$C$6:$E$29,3,0)))</f>
        <v>0</v>
      </c>
      <c r="Z221" s="295"/>
      <c r="AA221" s="296"/>
      <c r="AB221" s="297"/>
      <c r="AC221" s="167"/>
      <c r="AD221" s="50"/>
      <c r="AE221" s="77">
        <f t="shared" si="48"/>
        <v>0</v>
      </c>
      <c r="AF221" s="21">
        <f t="shared" si="49"/>
        <v>0</v>
      </c>
    </row>
    <row r="222" spans="1:32" ht="15.45" hidden="1" customHeight="1" x14ac:dyDescent="0.25">
      <c r="A222" s="331"/>
      <c r="B222" s="323"/>
      <c r="C222" s="326"/>
      <c r="D222" s="327"/>
      <c r="E222" s="312"/>
      <c r="F222" s="312"/>
      <c r="G222" s="164"/>
      <c r="H222" s="69"/>
      <c r="I222" s="70"/>
      <c r="J222" s="65"/>
      <c r="K222" s="64"/>
      <c r="L222" s="46"/>
      <c r="M222" s="47"/>
      <c r="N222" s="58"/>
      <c r="O222" s="55"/>
      <c r="P222" s="63"/>
      <c r="Q222" s="48"/>
      <c r="R222" s="298"/>
      <c r="S222" s="296"/>
      <c r="T222" s="299"/>
      <c r="U222" s="111">
        <f>IF(OR(P222="",M222=Paramétrage!$C$10,M222=Paramétrage!$C$13,M222=Paramétrage!$C$17,M222=Paramétrage!$C$20,M222=Paramétrage!$C$24,M222=Paramétrage!$C$27,AND(M222&lt;&gt;Paramétrage!$C$9,Q222="Mut+ext")),0,ROUNDUP(O222/P222,0))</f>
        <v>0</v>
      </c>
      <c r="V222" s="105">
        <f>IF(OR(M222="",Q222="Mut+ext"),0,IF(VLOOKUP(M222,Paramétrage!$C$6:$E$29,2,0)=0,0,IF(P222="","saisir capacité",N222*U222*VLOOKUP(M222,Paramétrage!$C$6:$E$29,2,0))))</f>
        <v>0</v>
      </c>
      <c r="W222" s="49"/>
      <c r="X222" s="106">
        <f t="shared" si="47"/>
        <v>0</v>
      </c>
      <c r="Y222" s="112">
        <f>IF(OR(M222="",Q222="Mut+ext"),0,IF(ISERROR(W222+V222*VLOOKUP(M222,Paramétrage!$C$6:$E$29,3,0))=TRUE,X222,W222+V222*VLOOKUP(M222,Paramétrage!$C$6:$E$29,3,0)))</f>
        <v>0</v>
      </c>
      <c r="Z222" s="295"/>
      <c r="AA222" s="296"/>
      <c r="AB222" s="297"/>
      <c r="AC222" s="167"/>
      <c r="AD222" s="50"/>
      <c r="AE222" s="77">
        <f t="shared" si="48"/>
        <v>0</v>
      </c>
      <c r="AF222" s="21">
        <f t="shared" si="49"/>
        <v>0</v>
      </c>
    </row>
    <row r="223" spans="1:32" ht="15.45" hidden="1" customHeight="1" x14ac:dyDescent="0.25">
      <c r="A223" s="331"/>
      <c r="B223" s="323"/>
      <c r="C223" s="326"/>
      <c r="D223" s="327"/>
      <c r="E223" s="312"/>
      <c r="F223" s="312"/>
      <c r="G223" s="164"/>
      <c r="H223" s="69"/>
      <c r="I223" s="70"/>
      <c r="J223" s="65"/>
      <c r="K223" s="64"/>
      <c r="L223" s="46"/>
      <c r="M223" s="47"/>
      <c r="N223" s="58"/>
      <c r="O223" s="55"/>
      <c r="P223" s="63"/>
      <c r="Q223" s="48"/>
      <c r="R223" s="298"/>
      <c r="S223" s="296"/>
      <c r="T223" s="299"/>
      <c r="U223" s="111">
        <f>IF(OR(P223="",M223=Paramétrage!$C$10,M223=Paramétrage!$C$13,M223=Paramétrage!$C$17,M223=Paramétrage!$C$20,M223=Paramétrage!$C$24,M223=Paramétrage!$C$27,AND(M223&lt;&gt;Paramétrage!$C$9,Q223="Mut+ext")),0,ROUNDUP(O223/P223,0))</f>
        <v>0</v>
      </c>
      <c r="V223" s="105">
        <f>IF(OR(M223="",Q223="Mut+ext"),0,IF(VLOOKUP(M223,Paramétrage!$C$6:$E$29,2,0)=0,0,IF(P223="","saisir capacité",N223*U223*VLOOKUP(M223,Paramétrage!$C$6:$E$29,2,0))))</f>
        <v>0</v>
      </c>
      <c r="W223" s="49"/>
      <c r="X223" s="106">
        <f t="shared" si="47"/>
        <v>0</v>
      </c>
      <c r="Y223" s="112">
        <f>IF(OR(M223="",Q223="Mut+ext"),0,IF(ISERROR(W223+V223*VLOOKUP(M223,Paramétrage!$C$6:$E$29,3,0))=TRUE,X223,W223+V223*VLOOKUP(M223,Paramétrage!$C$6:$E$29,3,0)))</f>
        <v>0</v>
      </c>
      <c r="Z223" s="295"/>
      <c r="AA223" s="296"/>
      <c r="AB223" s="297"/>
      <c r="AC223" s="167"/>
      <c r="AD223" s="50"/>
      <c r="AE223" s="77">
        <f t="shared" si="48"/>
        <v>0</v>
      </c>
      <c r="AF223" s="21">
        <f t="shared" si="49"/>
        <v>0</v>
      </c>
    </row>
    <row r="224" spans="1:32" ht="15.45" hidden="1" customHeight="1" x14ac:dyDescent="0.25">
      <c r="A224" s="331"/>
      <c r="B224" s="323"/>
      <c r="C224" s="326"/>
      <c r="D224" s="327"/>
      <c r="E224" s="312"/>
      <c r="F224" s="312"/>
      <c r="G224" s="164"/>
      <c r="H224" s="69"/>
      <c r="I224" s="70"/>
      <c r="J224" s="65"/>
      <c r="K224" s="64"/>
      <c r="L224" s="46"/>
      <c r="M224" s="47"/>
      <c r="N224" s="58"/>
      <c r="O224" s="55"/>
      <c r="P224" s="63"/>
      <c r="Q224" s="48"/>
      <c r="R224" s="298"/>
      <c r="S224" s="296"/>
      <c r="T224" s="299"/>
      <c r="U224" s="111">
        <f>IF(OR(P224="",M224=Paramétrage!$C$10,M224=Paramétrage!$C$13,M224=Paramétrage!$C$17,M224=Paramétrage!$C$20,M224=Paramétrage!$C$24,M224=Paramétrage!$C$27,AND(M224&lt;&gt;Paramétrage!$C$9,Q224="Mut+ext")),0,ROUNDUP(O224/P224,0))</f>
        <v>0</v>
      </c>
      <c r="V224" s="105">
        <f>IF(OR(M224="",Q224="Mut+ext"),0,IF(VLOOKUP(M224,Paramétrage!$C$6:$E$29,2,0)=0,0,IF(P224="","saisir capacité",N224*U224*VLOOKUP(M224,Paramétrage!$C$6:$E$29,2,0))))</f>
        <v>0</v>
      </c>
      <c r="W224" s="49"/>
      <c r="X224" s="106">
        <f t="shared" si="47"/>
        <v>0</v>
      </c>
      <c r="Y224" s="112">
        <f>IF(OR(M224="",Q224="Mut+ext"),0,IF(ISERROR(W224+V224*VLOOKUP(M224,Paramétrage!$C$6:$E$29,3,0))=TRUE,X224,W224+V224*VLOOKUP(M224,Paramétrage!$C$6:$E$29,3,0)))</f>
        <v>0</v>
      </c>
      <c r="Z224" s="295"/>
      <c r="AA224" s="296"/>
      <c r="AB224" s="297"/>
      <c r="AC224" s="167"/>
      <c r="AD224" s="50"/>
      <c r="AE224" s="77">
        <f t="shared" si="48"/>
        <v>0</v>
      </c>
      <c r="AF224" s="21">
        <f t="shared" si="49"/>
        <v>0</v>
      </c>
    </row>
    <row r="225" spans="1:32" ht="15.45" hidden="1" customHeight="1" x14ac:dyDescent="0.25">
      <c r="A225" s="331"/>
      <c r="B225" s="323"/>
      <c r="C225" s="328"/>
      <c r="D225" s="329"/>
      <c r="E225" s="313"/>
      <c r="F225" s="313"/>
      <c r="G225" s="164"/>
      <c r="H225" s="69"/>
      <c r="I225" s="70"/>
      <c r="J225" s="65"/>
      <c r="K225" s="64"/>
      <c r="L225" s="46"/>
      <c r="M225" s="47"/>
      <c r="N225" s="59"/>
      <c r="O225" s="55"/>
      <c r="P225" s="63"/>
      <c r="Q225" s="48"/>
      <c r="R225" s="298"/>
      <c r="S225" s="296"/>
      <c r="T225" s="299"/>
      <c r="U225" s="111">
        <f>IF(OR(P225="",M225=Paramétrage!$C$10,M225=Paramétrage!$C$13,M225=Paramétrage!$C$17,M225=Paramétrage!$C$20,M225=Paramétrage!$C$24,M225=Paramétrage!$C$27,AND(M225&lt;&gt;Paramétrage!$C$9,Q225="Mut+ext")),0,ROUNDUP(O225/P225,0))</f>
        <v>0</v>
      </c>
      <c r="V225" s="105">
        <f>IF(OR(M225="",Q225="Mut+ext"),0,IF(VLOOKUP(M225,Paramétrage!$C$6:$E$29,2,0)=0,0,IF(P225="","saisir capacité",N225*U225*VLOOKUP(M225,Paramétrage!$C$6:$E$29,2,0))))</f>
        <v>0</v>
      </c>
      <c r="W225" s="49"/>
      <c r="X225" s="106">
        <f t="shared" si="47"/>
        <v>0</v>
      </c>
      <c r="Y225" s="112">
        <f>IF(OR(M225="",Q225="Mut+ext"),0,IF(ISERROR(W225+V225*VLOOKUP(M225,Paramétrage!$C$6:$E$29,3,0))=TRUE,X225,W225+V225*VLOOKUP(M225,Paramétrage!$C$6:$E$29,3,0)))</f>
        <v>0</v>
      </c>
      <c r="Z225" s="295"/>
      <c r="AA225" s="296"/>
      <c r="AB225" s="297"/>
      <c r="AC225" s="167"/>
      <c r="AD225" s="50"/>
      <c r="AE225" s="77">
        <f t="shared" si="48"/>
        <v>0</v>
      </c>
      <c r="AF225" s="21">
        <f t="shared" si="49"/>
        <v>0</v>
      </c>
    </row>
    <row r="226" spans="1:32" ht="15.45" hidden="1" customHeight="1" x14ac:dyDescent="0.25">
      <c r="A226" s="331"/>
      <c r="B226" s="323"/>
      <c r="C226" s="178"/>
      <c r="D226" s="92"/>
      <c r="E226" s="91"/>
      <c r="F226" s="92"/>
      <c r="G226" s="92"/>
      <c r="H226" s="172"/>
      <c r="I226" s="170"/>
      <c r="J226" s="161"/>
      <c r="K226" s="93"/>
      <c r="L226" s="95"/>
      <c r="M226" s="96"/>
      <c r="N226" s="97">
        <f>AE226</f>
        <v>0</v>
      </c>
      <c r="O226" s="98"/>
      <c r="P226" s="98"/>
      <c r="Q226" s="101"/>
      <c r="R226" s="99"/>
      <c r="S226" s="99"/>
      <c r="T226" s="100"/>
      <c r="U226" s="153"/>
      <c r="V226" s="102">
        <f>SUM(V214:V225)</f>
        <v>0</v>
      </c>
      <c r="W226" s="96">
        <f>SUM(W214:W225)</f>
        <v>0</v>
      </c>
      <c r="X226" s="103">
        <f>SUM(X214:X225)</f>
        <v>0</v>
      </c>
      <c r="Y226" s="104">
        <f>SUM(Y214:Y225)</f>
        <v>0</v>
      </c>
      <c r="Z226" s="154"/>
      <c r="AA226" s="155"/>
      <c r="AB226" s="156"/>
      <c r="AC226" s="157"/>
      <c r="AD226" s="158"/>
      <c r="AE226" s="159">
        <f>SUM(AE214:AE225)</f>
        <v>0</v>
      </c>
      <c r="AF226" s="160">
        <f>SUM(AF214:AF225)</f>
        <v>0</v>
      </c>
    </row>
    <row r="227" spans="1:32" ht="15.45" hidden="1" customHeight="1" x14ac:dyDescent="0.25">
      <c r="A227" s="331"/>
      <c r="B227" s="323" t="s">
        <v>132</v>
      </c>
      <c r="C227" s="324" t="s">
        <v>162</v>
      </c>
      <c r="D227" s="325"/>
      <c r="E227" s="312"/>
      <c r="F227" s="312" t="s">
        <v>254</v>
      </c>
      <c r="G227" s="165" t="s">
        <v>217</v>
      </c>
      <c r="H227" s="53"/>
      <c r="I227" s="70"/>
      <c r="J227" s="65"/>
      <c r="K227" s="64"/>
      <c r="L227" s="46"/>
      <c r="M227" s="47"/>
      <c r="N227" s="58"/>
      <c r="O227" s="55"/>
      <c r="P227" s="63"/>
      <c r="Q227" s="52"/>
      <c r="R227" s="298"/>
      <c r="S227" s="296"/>
      <c r="T227" s="299"/>
      <c r="U227" s="111">
        <f>IF(OR(P227="",M227=Paramétrage!$C$10,M227=Paramétrage!$C$13,M227=Paramétrage!$C$17,M227=Paramétrage!$C$20,M227=Paramétrage!$C$24,M227=Paramétrage!$C$27,AND(M227&lt;&gt;Paramétrage!$C$9,Q227="Mut+ext")),0,ROUNDUP(O227/P227,0))</f>
        <v>0</v>
      </c>
      <c r="V227" s="105">
        <f>IF(OR(M227="",Q227="Mut+ext"),0,IF(VLOOKUP(M227,Paramétrage!$C$6:$E$29,2,0)=0,0,IF(P227="","saisir capacité",N227*U227*VLOOKUP(M227,Paramétrage!$C$6:$E$29,2,0))))</f>
        <v>0</v>
      </c>
      <c r="W227" s="49"/>
      <c r="X227" s="106">
        <f t="shared" ref="X227:X238" si="50">IF(OR(M227="",Q227="Mut+ext"),0,IF(ISERROR(V227+W227)=TRUE,V227,V227+W227))</f>
        <v>0</v>
      </c>
      <c r="Y227" s="112">
        <f>IF(OR(M227="",Q227="Mut+ext"),0,IF(ISERROR(W227+V227*VLOOKUP(M227,Paramétrage!$C$6:$E$29,3,0))=TRUE,X227,W227+V227*VLOOKUP(M227,Paramétrage!$C$6:$E$29,3,0)))</f>
        <v>0</v>
      </c>
      <c r="Z227" s="295"/>
      <c r="AA227" s="296"/>
      <c r="AB227" s="297"/>
      <c r="AC227" s="167"/>
      <c r="AD227" s="51"/>
      <c r="AE227" s="77">
        <f>IF(G227="",0,IF(K227="",0,IF(SUMIF($G$227:$G$238,G227,$O$227:$O$238)=0,0,IF(OR(L227="",K227="obligatoire"),AF227/SUMIF($G$227:$G$238,G227,$O$227:$O$238),AF227/(SUMIF($G$227:$G$238,G227,$O$227:$O$238)/L227)))))</f>
        <v>0</v>
      </c>
      <c r="AF227" s="21">
        <f t="shared" ref="AF227:AF238" si="51">N227*O227</f>
        <v>0</v>
      </c>
    </row>
    <row r="228" spans="1:32" ht="15.45" hidden="1" customHeight="1" x14ac:dyDescent="0.25">
      <c r="A228" s="331"/>
      <c r="B228" s="323"/>
      <c r="C228" s="326"/>
      <c r="D228" s="327"/>
      <c r="E228" s="312"/>
      <c r="F228" s="312"/>
      <c r="G228" s="164"/>
      <c r="H228" s="45"/>
      <c r="I228" s="70"/>
      <c r="J228" s="65"/>
      <c r="K228" s="64"/>
      <c r="L228" s="46"/>
      <c r="M228" s="47"/>
      <c r="N228" s="58"/>
      <c r="O228" s="55"/>
      <c r="P228" s="63"/>
      <c r="Q228" s="48"/>
      <c r="R228" s="298"/>
      <c r="S228" s="296"/>
      <c r="T228" s="299"/>
      <c r="U228" s="111">
        <f>IF(OR(P228="",M228=Paramétrage!$C$10,M228=Paramétrage!$C$13,M228=Paramétrage!$C$17,M228=Paramétrage!$C$20,M228=Paramétrage!$C$24,M228=Paramétrage!$C$27,AND(M228&lt;&gt;Paramétrage!$C$9,Q228="Mut+ext")),0,ROUNDUP(O228/P228,0))</f>
        <v>0</v>
      </c>
      <c r="V228" s="105">
        <f>IF(OR(M228="",Q228="Mut+ext"),0,IF(VLOOKUP(M228,Paramétrage!$C$6:$E$29,2,0)=0,0,IF(P228="","saisir capacité",N228*U228*VLOOKUP(M228,Paramétrage!$C$6:$E$29,2,0))))</f>
        <v>0</v>
      </c>
      <c r="W228" s="49"/>
      <c r="X228" s="106">
        <f t="shared" si="50"/>
        <v>0</v>
      </c>
      <c r="Y228" s="112">
        <f>IF(OR(M228="",Q228="Mut+ext"),0,IF(ISERROR(W228+V228*VLOOKUP(M228,Paramétrage!$C$6:$E$29,3,0))=TRUE,X228,W228+V228*VLOOKUP(M228,Paramétrage!$C$6:$E$29,3,0)))</f>
        <v>0</v>
      </c>
      <c r="Z228" s="295"/>
      <c r="AA228" s="296"/>
      <c r="AB228" s="297"/>
      <c r="AC228" s="167"/>
      <c r="AD228" s="50"/>
      <c r="AE228" s="77">
        <f t="shared" ref="AE228:AE238" si="52">IF(G228="",0,IF(K228="",0,IF(SUMIF($G$227:$G$238,G228,$O$227:$O$238)=0,0,IF(OR(L228="",K228="obligatoire"),AF228/SUMIF($G$227:$G$238,G228,$O$227:$O$238),AF228/(SUMIF($G$227:$G$238,G228,$O$227:$O$238)/L228)))))</f>
        <v>0</v>
      </c>
      <c r="AF228" s="22">
        <f t="shared" si="51"/>
        <v>0</v>
      </c>
    </row>
    <row r="229" spans="1:32" ht="15.45" hidden="1" customHeight="1" x14ac:dyDescent="0.25">
      <c r="A229" s="331"/>
      <c r="B229" s="323"/>
      <c r="C229" s="326"/>
      <c r="D229" s="327"/>
      <c r="E229" s="312"/>
      <c r="F229" s="312"/>
      <c r="G229" s="164"/>
      <c r="H229" s="45"/>
      <c r="I229" s="70"/>
      <c r="J229" s="65"/>
      <c r="K229" s="64"/>
      <c r="L229" s="46"/>
      <c r="M229" s="47"/>
      <c r="N229" s="58"/>
      <c r="O229" s="55"/>
      <c r="P229" s="63"/>
      <c r="Q229" s="48"/>
      <c r="R229" s="298"/>
      <c r="S229" s="296"/>
      <c r="T229" s="299"/>
      <c r="U229" s="111">
        <f>IF(OR(P229="",M229=Paramétrage!$C$10,M229=Paramétrage!$C$13,M229=Paramétrage!$C$17,M229=Paramétrage!$C$20,M229=Paramétrage!$C$24,M229=Paramétrage!$C$27,AND(M229&lt;&gt;Paramétrage!$C$9,Q229="Mut+ext")),0,ROUNDUP(O229/P229,0))</f>
        <v>0</v>
      </c>
      <c r="V229" s="105">
        <f>IF(OR(M229="",Q229="Mut+ext"),0,IF(VLOOKUP(M229,Paramétrage!$C$6:$E$29,2,0)=0,0,IF(P229="","saisir capacité",N229*U229*VLOOKUP(M229,Paramétrage!$C$6:$E$29,2,0))))</f>
        <v>0</v>
      </c>
      <c r="W229" s="49"/>
      <c r="X229" s="106">
        <f t="shared" si="50"/>
        <v>0</v>
      </c>
      <c r="Y229" s="112">
        <f>IF(OR(M229="",Q229="Mut+ext"),0,IF(ISERROR(W229+V229*VLOOKUP(M229,Paramétrage!$C$6:$E$29,3,0))=TRUE,X229,W229+V229*VLOOKUP(M229,Paramétrage!$C$6:$E$29,3,0)))</f>
        <v>0</v>
      </c>
      <c r="Z229" s="295"/>
      <c r="AA229" s="296"/>
      <c r="AB229" s="297"/>
      <c r="AC229" s="167"/>
      <c r="AD229" s="50"/>
      <c r="AE229" s="77">
        <f t="shared" si="52"/>
        <v>0</v>
      </c>
      <c r="AF229" s="22">
        <f t="shared" si="51"/>
        <v>0</v>
      </c>
    </row>
    <row r="230" spans="1:32" ht="15.45" hidden="1" customHeight="1" x14ac:dyDescent="0.25">
      <c r="A230" s="331"/>
      <c r="B230" s="323"/>
      <c r="C230" s="326"/>
      <c r="D230" s="327"/>
      <c r="E230" s="312"/>
      <c r="F230" s="312"/>
      <c r="G230" s="166"/>
      <c r="H230" s="45"/>
      <c r="I230" s="70"/>
      <c r="J230" s="65"/>
      <c r="K230" s="64"/>
      <c r="L230" s="46"/>
      <c r="M230" s="47"/>
      <c r="N230" s="58"/>
      <c r="O230" s="55"/>
      <c r="P230" s="63"/>
      <c r="Q230" s="48"/>
      <c r="R230" s="298"/>
      <c r="S230" s="296"/>
      <c r="T230" s="299"/>
      <c r="U230" s="111">
        <f>IF(OR(P230="",M230=Paramétrage!$C$10,M230=Paramétrage!$C$13,M230=Paramétrage!$C$17,M230=Paramétrage!$C$20,M230=Paramétrage!$C$24,M230=Paramétrage!$C$27,AND(M230&lt;&gt;Paramétrage!$C$9,Q230="Mut+ext")),0,ROUNDUP(O230/P230,0))</f>
        <v>0</v>
      </c>
      <c r="V230" s="105">
        <f>IF(OR(M230="",Q230="Mut+ext"),0,IF(VLOOKUP(M230,Paramétrage!$C$6:$E$29,2,0)=0,0,IF(P230="","saisir capacité",N230*U230*VLOOKUP(M230,Paramétrage!$C$6:$E$29,2,0))))</f>
        <v>0</v>
      </c>
      <c r="W230" s="49"/>
      <c r="X230" s="106">
        <f t="shared" si="50"/>
        <v>0</v>
      </c>
      <c r="Y230" s="112">
        <f>IF(OR(M230="",Q230="Mut+ext"),0,IF(ISERROR(W230+V230*VLOOKUP(M230,Paramétrage!$C$6:$E$29,3,0))=TRUE,X230,W230+V230*VLOOKUP(M230,Paramétrage!$C$6:$E$29,3,0)))</f>
        <v>0</v>
      </c>
      <c r="Z230" s="295"/>
      <c r="AA230" s="296"/>
      <c r="AB230" s="297"/>
      <c r="AC230" s="167"/>
      <c r="AD230" s="50"/>
      <c r="AE230" s="77">
        <f t="shared" si="52"/>
        <v>0</v>
      </c>
      <c r="AF230" s="22">
        <f t="shared" si="51"/>
        <v>0</v>
      </c>
    </row>
    <row r="231" spans="1:32" ht="15.45" hidden="1" customHeight="1" x14ac:dyDescent="0.25">
      <c r="A231" s="331"/>
      <c r="B231" s="323"/>
      <c r="C231" s="326"/>
      <c r="D231" s="327"/>
      <c r="E231" s="312"/>
      <c r="F231" s="312"/>
      <c r="G231" s="164"/>
      <c r="H231" s="69"/>
      <c r="I231" s="70"/>
      <c r="J231" s="65"/>
      <c r="K231" s="64"/>
      <c r="L231" s="46"/>
      <c r="M231" s="47"/>
      <c r="N231" s="58"/>
      <c r="O231" s="55"/>
      <c r="P231" s="63"/>
      <c r="Q231" s="48"/>
      <c r="R231" s="298"/>
      <c r="S231" s="296"/>
      <c r="T231" s="299"/>
      <c r="U231" s="111">
        <f>IF(OR(P231="",M231=Paramétrage!$C$10,M231=Paramétrage!$C$13,M231=Paramétrage!$C$17,M231=Paramétrage!$C$20,M231=Paramétrage!$C$24,M231=Paramétrage!$C$27,AND(M231&lt;&gt;Paramétrage!$C$9,Q231="Mut+ext")),0,ROUNDUP(O231/P231,0))</f>
        <v>0</v>
      </c>
      <c r="V231" s="105">
        <f>IF(OR(M231="",Q231="Mut+ext"),0,IF(VLOOKUP(M231,Paramétrage!$C$6:$E$29,2,0)=0,0,IF(P231="","saisir capacité",N231*U231*VLOOKUP(M231,Paramétrage!$C$6:$E$29,2,0))))</f>
        <v>0</v>
      </c>
      <c r="W231" s="49"/>
      <c r="X231" s="106">
        <f t="shared" si="50"/>
        <v>0</v>
      </c>
      <c r="Y231" s="112">
        <f>IF(OR(M231="",Q231="Mut+ext"),0,IF(ISERROR(W231+V231*VLOOKUP(M231,Paramétrage!$C$6:$E$29,3,0))=TRUE,X231,W231+V231*VLOOKUP(M231,Paramétrage!$C$6:$E$29,3,0)))</f>
        <v>0</v>
      </c>
      <c r="Z231" s="295"/>
      <c r="AA231" s="296"/>
      <c r="AB231" s="297"/>
      <c r="AC231" s="167"/>
      <c r="AD231" s="50"/>
      <c r="AE231" s="77">
        <f t="shared" si="52"/>
        <v>0</v>
      </c>
      <c r="AF231" s="22">
        <f t="shared" si="51"/>
        <v>0</v>
      </c>
    </row>
    <row r="232" spans="1:32" ht="15.45" hidden="1" customHeight="1" x14ac:dyDescent="0.25">
      <c r="A232" s="331"/>
      <c r="B232" s="323"/>
      <c r="C232" s="326"/>
      <c r="D232" s="327"/>
      <c r="E232" s="312"/>
      <c r="F232" s="312"/>
      <c r="G232" s="164"/>
      <c r="H232" s="69"/>
      <c r="I232" s="70"/>
      <c r="J232" s="65"/>
      <c r="K232" s="64"/>
      <c r="L232" s="46"/>
      <c r="M232" s="47"/>
      <c r="N232" s="58"/>
      <c r="O232" s="55"/>
      <c r="P232" s="63"/>
      <c r="Q232" s="48"/>
      <c r="R232" s="298"/>
      <c r="S232" s="296"/>
      <c r="T232" s="299"/>
      <c r="U232" s="111">
        <f>IF(OR(P232="",M232=Paramétrage!$C$10,M232=Paramétrage!$C$13,M232=Paramétrage!$C$17,M232=Paramétrage!$C$20,M232=Paramétrage!$C$24,M232=Paramétrage!$C$27,AND(M232&lt;&gt;Paramétrage!$C$9,Q232="Mut+ext")),0,ROUNDUP(O232/P232,0))</f>
        <v>0</v>
      </c>
      <c r="V232" s="105">
        <f>IF(OR(M232="",Q232="Mut+ext"),0,IF(VLOOKUP(M232,Paramétrage!$C$6:$E$29,2,0)=0,0,IF(P232="","saisir capacité",N232*U232*VLOOKUP(M232,Paramétrage!$C$6:$E$29,2,0))))</f>
        <v>0</v>
      </c>
      <c r="W232" s="49"/>
      <c r="X232" s="106">
        <f t="shared" si="50"/>
        <v>0</v>
      </c>
      <c r="Y232" s="112">
        <f>IF(OR(M232="",Q232="Mut+ext"),0,IF(ISERROR(W232+V232*VLOOKUP(M232,Paramétrage!$C$6:$E$29,3,0))=TRUE,X232,W232+V232*VLOOKUP(M232,Paramétrage!$C$6:$E$29,3,0)))</f>
        <v>0</v>
      </c>
      <c r="Z232" s="295"/>
      <c r="AA232" s="296"/>
      <c r="AB232" s="297"/>
      <c r="AC232" s="167"/>
      <c r="AD232" s="50"/>
      <c r="AE232" s="77">
        <f t="shared" si="52"/>
        <v>0</v>
      </c>
      <c r="AF232" s="22">
        <f t="shared" si="51"/>
        <v>0</v>
      </c>
    </row>
    <row r="233" spans="1:32" ht="15.45" hidden="1" customHeight="1" x14ac:dyDescent="0.25">
      <c r="A233" s="331"/>
      <c r="B233" s="323"/>
      <c r="C233" s="326"/>
      <c r="D233" s="327"/>
      <c r="E233" s="312"/>
      <c r="F233" s="312"/>
      <c r="G233" s="164"/>
      <c r="H233" s="69"/>
      <c r="I233" s="70"/>
      <c r="J233" s="65"/>
      <c r="K233" s="64"/>
      <c r="L233" s="46"/>
      <c r="M233" s="47"/>
      <c r="N233" s="58"/>
      <c r="O233" s="55"/>
      <c r="P233" s="63"/>
      <c r="Q233" s="48"/>
      <c r="R233" s="298"/>
      <c r="S233" s="296"/>
      <c r="T233" s="299"/>
      <c r="U233" s="111">
        <f>IF(OR(P233="",M233=Paramétrage!$C$10,M233=Paramétrage!$C$13,M233=Paramétrage!$C$17,M233=Paramétrage!$C$20,M233=Paramétrage!$C$24,M233=Paramétrage!$C$27,AND(M233&lt;&gt;Paramétrage!$C$9,Q233="Mut+ext")),0,ROUNDUP(O233/P233,0))</f>
        <v>0</v>
      </c>
      <c r="V233" s="105">
        <f>IF(OR(M233="",Q233="Mut+ext"),0,IF(VLOOKUP(M233,Paramétrage!$C$6:$E$29,2,0)=0,0,IF(P233="","saisir capacité",N233*U233*VLOOKUP(M233,Paramétrage!$C$6:$E$29,2,0))))</f>
        <v>0</v>
      </c>
      <c r="W233" s="49"/>
      <c r="X233" s="106">
        <f t="shared" si="50"/>
        <v>0</v>
      </c>
      <c r="Y233" s="112">
        <f>IF(OR(M233="",Q233="Mut+ext"),0,IF(ISERROR(W233+V233*VLOOKUP(M233,Paramétrage!$C$6:$E$29,3,0))=TRUE,X233,W233+V233*VLOOKUP(M233,Paramétrage!$C$6:$E$29,3,0)))</f>
        <v>0</v>
      </c>
      <c r="Z233" s="295"/>
      <c r="AA233" s="296"/>
      <c r="AB233" s="297"/>
      <c r="AC233" s="167"/>
      <c r="AD233" s="50"/>
      <c r="AE233" s="77">
        <f t="shared" si="52"/>
        <v>0</v>
      </c>
      <c r="AF233" s="22">
        <f t="shared" si="51"/>
        <v>0</v>
      </c>
    </row>
    <row r="234" spans="1:32" ht="15.45" hidden="1" customHeight="1" x14ac:dyDescent="0.25">
      <c r="A234" s="331"/>
      <c r="B234" s="323"/>
      <c r="C234" s="326"/>
      <c r="D234" s="327"/>
      <c r="E234" s="312"/>
      <c r="F234" s="312"/>
      <c r="G234" s="164"/>
      <c r="H234" s="69"/>
      <c r="I234" s="70"/>
      <c r="J234" s="65"/>
      <c r="K234" s="64"/>
      <c r="L234" s="46"/>
      <c r="M234" s="47"/>
      <c r="N234" s="59"/>
      <c r="O234" s="55"/>
      <c r="P234" s="63"/>
      <c r="Q234" s="48"/>
      <c r="R234" s="298"/>
      <c r="S234" s="296"/>
      <c r="T234" s="299"/>
      <c r="U234" s="111">
        <f>IF(OR(P234="",M234=Paramétrage!$C$10,M234=Paramétrage!$C$13,M234=Paramétrage!$C$17,M234=Paramétrage!$C$20,M234=Paramétrage!$C$24,M234=Paramétrage!$C$27,AND(M234&lt;&gt;Paramétrage!$C$9,Q234="Mut+ext")),0,ROUNDUP(O234/P234,0))</f>
        <v>0</v>
      </c>
      <c r="V234" s="105">
        <f>IF(OR(M234="",Q234="Mut+ext"),0,IF(VLOOKUP(M234,Paramétrage!$C$6:$E$29,2,0)=0,0,IF(P234="","saisir capacité",N234*U234*VLOOKUP(M234,Paramétrage!$C$6:$E$29,2,0))))</f>
        <v>0</v>
      </c>
      <c r="W234" s="49"/>
      <c r="X234" s="106">
        <f t="shared" si="50"/>
        <v>0</v>
      </c>
      <c r="Y234" s="112">
        <f>IF(OR(M234="",Q234="Mut+ext"),0,IF(ISERROR(W234+V234*VLOOKUP(M234,Paramétrage!$C$6:$E$29,3,0))=TRUE,X234,W234+V234*VLOOKUP(M234,Paramétrage!$C$6:$E$29,3,0)))</f>
        <v>0</v>
      </c>
      <c r="Z234" s="295"/>
      <c r="AA234" s="296"/>
      <c r="AB234" s="297"/>
      <c r="AC234" s="167"/>
      <c r="AD234" s="50"/>
      <c r="AE234" s="77">
        <f t="shared" si="52"/>
        <v>0</v>
      </c>
      <c r="AF234" s="22">
        <f t="shared" si="51"/>
        <v>0</v>
      </c>
    </row>
    <row r="235" spans="1:32" ht="15.45" hidden="1" customHeight="1" x14ac:dyDescent="0.25">
      <c r="A235" s="331"/>
      <c r="B235" s="323"/>
      <c r="C235" s="326"/>
      <c r="D235" s="327"/>
      <c r="E235" s="312"/>
      <c r="F235" s="312"/>
      <c r="G235" s="164"/>
      <c r="H235" s="69"/>
      <c r="I235" s="70"/>
      <c r="J235" s="65"/>
      <c r="K235" s="64"/>
      <c r="L235" s="46"/>
      <c r="M235" s="47"/>
      <c r="N235" s="58"/>
      <c r="O235" s="55"/>
      <c r="P235" s="63"/>
      <c r="Q235" s="48"/>
      <c r="R235" s="298"/>
      <c r="S235" s="296"/>
      <c r="T235" s="299"/>
      <c r="U235" s="111">
        <f>IF(OR(P235="",M235=Paramétrage!$C$10,M235=Paramétrage!$C$13,M235=Paramétrage!$C$17,M235=Paramétrage!$C$20,M235=Paramétrage!$C$24,M235=Paramétrage!$C$27,AND(M235&lt;&gt;Paramétrage!$C$9,Q235="Mut+ext")),0,ROUNDUP(O235/P235,0))</f>
        <v>0</v>
      </c>
      <c r="V235" s="105">
        <f>IF(OR(M235="",Q235="Mut+ext"),0,IF(VLOOKUP(M235,Paramétrage!$C$6:$E$29,2,0)=0,0,IF(P235="","saisir capacité",N235*U235*VLOOKUP(M235,Paramétrage!$C$6:$E$29,2,0))))</f>
        <v>0</v>
      </c>
      <c r="W235" s="49"/>
      <c r="X235" s="106">
        <f t="shared" si="50"/>
        <v>0</v>
      </c>
      <c r="Y235" s="112">
        <f>IF(OR(M235="",Q235="Mut+ext"),0,IF(ISERROR(W235+V235*VLOOKUP(M235,Paramétrage!$C$6:$E$29,3,0))=TRUE,X235,W235+V235*VLOOKUP(M235,Paramétrage!$C$6:$E$29,3,0)))</f>
        <v>0</v>
      </c>
      <c r="Z235" s="295"/>
      <c r="AA235" s="296"/>
      <c r="AB235" s="297"/>
      <c r="AC235" s="167"/>
      <c r="AD235" s="50"/>
      <c r="AE235" s="77">
        <f t="shared" si="52"/>
        <v>0</v>
      </c>
      <c r="AF235" s="22">
        <f t="shared" si="51"/>
        <v>0</v>
      </c>
    </row>
    <row r="236" spans="1:32" ht="15.45" hidden="1" customHeight="1" x14ac:dyDescent="0.25">
      <c r="A236" s="331"/>
      <c r="B236" s="323"/>
      <c r="C236" s="326"/>
      <c r="D236" s="327"/>
      <c r="E236" s="312"/>
      <c r="F236" s="312"/>
      <c r="G236" s="164"/>
      <c r="H236" s="69"/>
      <c r="I236" s="70"/>
      <c r="J236" s="65"/>
      <c r="K236" s="64"/>
      <c r="L236" s="46"/>
      <c r="M236" s="47"/>
      <c r="N236" s="58"/>
      <c r="O236" s="55"/>
      <c r="P236" s="63"/>
      <c r="Q236" s="48"/>
      <c r="R236" s="298"/>
      <c r="S236" s="296"/>
      <c r="T236" s="299"/>
      <c r="U236" s="111">
        <f>IF(OR(P236="",M236=Paramétrage!$C$10,M236=Paramétrage!$C$13,M236=Paramétrage!$C$17,M236=Paramétrage!$C$20,M236=Paramétrage!$C$24,M236=Paramétrage!$C$27,AND(M236&lt;&gt;Paramétrage!$C$9,Q236="Mut+ext")),0,ROUNDUP(O236/P236,0))</f>
        <v>0</v>
      </c>
      <c r="V236" s="105">
        <f>IF(OR(M236="",Q236="Mut+ext"),0,IF(VLOOKUP(M236,Paramétrage!$C$6:$E$29,2,0)=0,0,IF(P236="","saisir capacité",N236*U236*VLOOKUP(M236,Paramétrage!$C$6:$E$29,2,0))))</f>
        <v>0</v>
      </c>
      <c r="W236" s="49"/>
      <c r="X236" s="106">
        <f t="shared" si="50"/>
        <v>0</v>
      </c>
      <c r="Y236" s="112">
        <f>IF(OR(M236="",Q236="Mut+ext"),0,IF(ISERROR(W236+V236*VLOOKUP(M236,Paramétrage!$C$6:$E$29,3,0))=TRUE,X236,W236+V236*VLOOKUP(M236,Paramétrage!$C$6:$E$29,3,0)))</f>
        <v>0</v>
      </c>
      <c r="Z236" s="295"/>
      <c r="AA236" s="296"/>
      <c r="AB236" s="297"/>
      <c r="AC236" s="167"/>
      <c r="AD236" s="50"/>
      <c r="AE236" s="77">
        <f t="shared" si="52"/>
        <v>0</v>
      </c>
      <c r="AF236" s="22">
        <f t="shared" si="51"/>
        <v>0</v>
      </c>
    </row>
    <row r="237" spans="1:32" ht="15.45" hidden="1" customHeight="1" x14ac:dyDescent="0.25">
      <c r="A237" s="331"/>
      <c r="B237" s="323"/>
      <c r="C237" s="326"/>
      <c r="D237" s="327"/>
      <c r="E237" s="312"/>
      <c r="F237" s="312"/>
      <c r="G237" s="164"/>
      <c r="H237" s="69"/>
      <c r="I237" s="70"/>
      <c r="J237" s="65"/>
      <c r="K237" s="64"/>
      <c r="L237" s="46"/>
      <c r="M237" s="47"/>
      <c r="N237" s="58"/>
      <c r="O237" s="55"/>
      <c r="P237" s="63"/>
      <c r="Q237" s="48"/>
      <c r="R237" s="298"/>
      <c r="S237" s="296"/>
      <c r="T237" s="299"/>
      <c r="U237" s="111">
        <f>IF(OR(P237="",M237=Paramétrage!$C$10,M237=Paramétrage!$C$13,M237=Paramétrage!$C$17,M237=Paramétrage!$C$20,M237=Paramétrage!$C$24,M237=Paramétrage!$C$27,AND(M237&lt;&gt;Paramétrage!$C$9,Q237="Mut+ext")),0,ROUNDUP(O237/P237,0))</f>
        <v>0</v>
      </c>
      <c r="V237" s="105">
        <f>IF(OR(M237="",Q237="Mut+ext"),0,IF(VLOOKUP(M237,Paramétrage!$C$6:$E$29,2,0)=0,0,IF(P237="","saisir capacité",N237*U237*VLOOKUP(M237,Paramétrage!$C$6:$E$29,2,0))))</f>
        <v>0</v>
      </c>
      <c r="W237" s="49"/>
      <c r="X237" s="106">
        <f t="shared" si="50"/>
        <v>0</v>
      </c>
      <c r="Y237" s="112">
        <f>IF(OR(M237="",Q237="Mut+ext"),0,IF(ISERROR(W237+V237*VLOOKUP(M237,Paramétrage!$C$6:$E$29,3,0))=TRUE,X237,W237+V237*VLOOKUP(M237,Paramétrage!$C$6:$E$29,3,0)))</f>
        <v>0</v>
      </c>
      <c r="Z237" s="295"/>
      <c r="AA237" s="296"/>
      <c r="AB237" s="297"/>
      <c r="AC237" s="167"/>
      <c r="AD237" s="50"/>
      <c r="AE237" s="77">
        <f t="shared" si="52"/>
        <v>0</v>
      </c>
      <c r="AF237" s="22">
        <f t="shared" si="51"/>
        <v>0</v>
      </c>
    </row>
    <row r="238" spans="1:32" ht="15.45" hidden="1" customHeight="1" x14ac:dyDescent="0.25">
      <c r="A238" s="331"/>
      <c r="B238" s="323"/>
      <c r="C238" s="328"/>
      <c r="D238" s="329"/>
      <c r="E238" s="313"/>
      <c r="F238" s="313"/>
      <c r="G238" s="164"/>
      <c r="H238" s="69"/>
      <c r="I238" s="70"/>
      <c r="J238" s="65"/>
      <c r="K238" s="64"/>
      <c r="L238" s="46"/>
      <c r="M238" s="47"/>
      <c r="N238" s="59"/>
      <c r="O238" s="55"/>
      <c r="P238" s="63"/>
      <c r="Q238" s="48"/>
      <c r="R238" s="298"/>
      <c r="S238" s="296"/>
      <c r="T238" s="299"/>
      <c r="U238" s="111">
        <f>IF(OR(P238="",M238=Paramétrage!$C$10,M238=Paramétrage!$C$13,M238=Paramétrage!$C$17,M238=Paramétrage!$C$20,M238=Paramétrage!$C$24,M238=Paramétrage!$C$27,AND(M238&lt;&gt;Paramétrage!$C$9,Q238="Mut+ext")),0,ROUNDUP(O238/P238,0))</f>
        <v>0</v>
      </c>
      <c r="V238" s="105">
        <f>IF(OR(M238="",Q238="Mut+ext"),0,IF(VLOOKUP(M238,Paramétrage!$C$6:$E$29,2,0)=0,0,IF(P238="","saisir capacité",N238*U238*VLOOKUP(M238,Paramétrage!$C$6:$E$29,2,0))))</f>
        <v>0</v>
      </c>
      <c r="W238" s="49"/>
      <c r="X238" s="106">
        <f t="shared" si="50"/>
        <v>0</v>
      </c>
      <c r="Y238" s="112">
        <f>IF(OR(M238="",Q238="Mut+ext"),0,IF(ISERROR(W238+V238*VLOOKUP(M238,Paramétrage!$C$6:$E$29,3,0))=TRUE,X238,W238+V238*VLOOKUP(M238,Paramétrage!$C$6:$E$29,3,0)))</f>
        <v>0</v>
      </c>
      <c r="Z238" s="295"/>
      <c r="AA238" s="296"/>
      <c r="AB238" s="297"/>
      <c r="AC238" s="167"/>
      <c r="AD238" s="50"/>
      <c r="AE238" s="77">
        <f t="shared" si="52"/>
        <v>0</v>
      </c>
      <c r="AF238" s="22">
        <f t="shared" si="51"/>
        <v>0</v>
      </c>
    </row>
    <row r="239" spans="1:32" ht="15.45" hidden="1" customHeight="1" x14ac:dyDescent="0.25">
      <c r="A239" s="331"/>
      <c r="B239" s="323"/>
      <c r="C239" s="178"/>
      <c r="D239" s="92"/>
      <c r="E239" s="91"/>
      <c r="F239" s="92"/>
      <c r="G239" s="92"/>
      <c r="H239" s="172"/>
      <c r="I239" s="170"/>
      <c r="J239" s="161"/>
      <c r="K239" s="93"/>
      <c r="L239" s="95"/>
      <c r="M239" s="96"/>
      <c r="N239" s="97">
        <f>AE239</f>
        <v>0</v>
      </c>
      <c r="O239" s="98"/>
      <c r="P239" s="98"/>
      <c r="Q239" s="101"/>
      <c r="R239" s="99"/>
      <c r="S239" s="99"/>
      <c r="T239" s="100"/>
      <c r="U239" s="153"/>
      <c r="V239" s="102">
        <f>SUM(V227:V238)</f>
        <v>0</v>
      </c>
      <c r="W239" s="96">
        <f>SUM(W227:W238)</f>
        <v>0</v>
      </c>
      <c r="X239" s="103">
        <f>SUM(X227:X238)</f>
        <v>0</v>
      </c>
      <c r="Y239" s="104">
        <f>SUM(Y227:Y238)</f>
        <v>0</v>
      </c>
      <c r="Z239" s="154"/>
      <c r="AA239" s="155"/>
      <c r="AB239" s="156"/>
      <c r="AC239" s="157"/>
      <c r="AD239" s="158"/>
      <c r="AE239" s="159">
        <f>SUM(AE227:AE238)</f>
        <v>0</v>
      </c>
      <c r="AF239" s="160">
        <f>SUM(AF227:AF238)</f>
        <v>0</v>
      </c>
    </row>
    <row r="240" spans="1:32" ht="15.45" hidden="1" customHeight="1" x14ac:dyDescent="0.25">
      <c r="A240" s="331"/>
      <c r="B240" s="323" t="s">
        <v>133</v>
      </c>
      <c r="C240" s="324" t="s">
        <v>163</v>
      </c>
      <c r="D240" s="325"/>
      <c r="E240" s="312"/>
      <c r="F240" s="312" t="s">
        <v>254</v>
      </c>
      <c r="G240" s="165" t="s">
        <v>218</v>
      </c>
      <c r="H240" s="53"/>
      <c r="I240" s="70"/>
      <c r="J240" s="65"/>
      <c r="K240" s="64"/>
      <c r="L240" s="46"/>
      <c r="M240" s="47"/>
      <c r="N240" s="58"/>
      <c r="O240" s="55"/>
      <c r="P240" s="63"/>
      <c r="Q240" s="52"/>
      <c r="R240" s="298"/>
      <c r="S240" s="296"/>
      <c r="T240" s="299"/>
      <c r="U240" s="111">
        <f>IF(OR(P240="",M240=Paramétrage!$C$10,M240=Paramétrage!$C$13,M240=Paramétrage!$C$17,M240=Paramétrage!$C$20,M240=Paramétrage!$C$24,M240=Paramétrage!$C$27,AND(M240&lt;&gt;Paramétrage!$C$9,Q240="Mut+ext")),0,ROUNDUP(O240/P240,0))</f>
        <v>0</v>
      </c>
      <c r="V240" s="105">
        <f>IF(OR(M240="",Q240="Mut+ext"),0,IF(VLOOKUP(M240,Paramétrage!$C$6:$E$29,2,0)=0,0,IF(P240="","saisir capacité",N240*U240*VLOOKUP(M240,Paramétrage!$C$6:$E$29,2,0))))</f>
        <v>0</v>
      </c>
      <c r="W240" s="49"/>
      <c r="X240" s="106">
        <f t="shared" ref="X240:X251" si="53">IF(OR(M240="",Q240="Mut+ext"),0,IF(ISERROR(V240+W240)=TRUE,V240,V240+W240))</f>
        <v>0</v>
      </c>
      <c r="Y240" s="112">
        <f>IF(OR(M240="",Q240="Mut+ext"),0,IF(ISERROR(W240+V240*VLOOKUP(M240,Paramétrage!$C$6:$E$29,3,0))=TRUE,X240,W240+V240*VLOOKUP(M240,Paramétrage!$C$6:$E$29,3,0)))</f>
        <v>0</v>
      </c>
      <c r="Z240" s="295"/>
      <c r="AA240" s="296"/>
      <c r="AB240" s="297"/>
      <c r="AC240" s="167"/>
      <c r="AD240" s="51"/>
      <c r="AE240" s="77">
        <f>IF(G240="",0,IF(K240="",0,IF(SUMIF($G$240:$G$251,G240,$O$240:$O$251)=0,0,IF(OR(L240="",K240="obligatoire"),AF240/SUMIF($G$240:$G$251,G240,$O$240:$O$251),AF240/(SUMIF($G$240:$G$251,G240,$O$240:$O$251)/L240)))))</f>
        <v>0</v>
      </c>
      <c r="AF240" s="21">
        <f t="shared" ref="AF240:AF251" si="54">N240*O240</f>
        <v>0</v>
      </c>
    </row>
    <row r="241" spans="1:32" ht="15.45" hidden="1" customHeight="1" x14ac:dyDescent="0.25">
      <c r="A241" s="331"/>
      <c r="B241" s="323"/>
      <c r="C241" s="326"/>
      <c r="D241" s="327"/>
      <c r="E241" s="312"/>
      <c r="F241" s="312"/>
      <c r="G241" s="164"/>
      <c r="H241" s="45"/>
      <c r="I241" s="70"/>
      <c r="J241" s="65"/>
      <c r="K241" s="64"/>
      <c r="L241" s="46"/>
      <c r="M241" s="47"/>
      <c r="N241" s="58"/>
      <c r="O241" s="55"/>
      <c r="P241" s="63"/>
      <c r="Q241" s="48"/>
      <c r="R241" s="298"/>
      <c r="S241" s="296"/>
      <c r="T241" s="299"/>
      <c r="U241" s="111">
        <f>IF(OR(P241="",M241=Paramétrage!$C$10,M241=Paramétrage!$C$13,M241=Paramétrage!$C$17,M241=Paramétrage!$C$20,M241=Paramétrage!$C$24,M241=Paramétrage!$C$27,AND(M241&lt;&gt;Paramétrage!$C$9,Q241="Mut+ext")),0,ROUNDUP(O241/P241,0))</f>
        <v>0</v>
      </c>
      <c r="V241" s="105">
        <f>IF(OR(M241="",Q241="Mut+ext"),0,IF(VLOOKUP(M241,Paramétrage!$C$6:$E$29,2,0)=0,0,IF(P241="","saisir capacité",N241*U241*VLOOKUP(M241,Paramétrage!$C$6:$E$29,2,0))))</f>
        <v>0</v>
      </c>
      <c r="W241" s="49"/>
      <c r="X241" s="106">
        <f t="shared" si="53"/>
        <v>0</v>
      </c>
      <c r="Y241" s="112">
        <f>IF(OR(M241="",Q241="Mut+ext"),0,IF(ISERROR(W241+V241*VLOOKUP(M241,Paramétrage!$C$6:$E$29,3,0))=TRUE,X241,W241+V241*VLOOKUP(M241,Paramétrage!$C$6:$E$29,3,0)))</f>
        <v>0</v>
      </c>
      <c r="Z241" s="295"/>
      <c r="AA241" s="296"/>
      <c r="AB241" s="297"/>
      <c r="AC241" s="167"/>
      <c r="AD241" s="50"/>
      <c r="AE241" s="77">
        <f t="shared" ref="AE241:AE251" si="55">IF(G241="",0,IF(K241="",0,IF(SUMIF($G$240:$G$251,G241,$O$240:$O$251)=0,0,IF(OR(L241="",K241="obligatoire"),AF241/SUMIF($G$240:$G$251,G241,$O$240:$O$251),AF241/(SUMIF($G$240:$G$251,G241,$O$240:$O$251)/L241)))))</f>
        <v>0</v>
      </c>
      <c r="AF241" s="22">
        <f t="shared" si="54"/>
        <v>0</v>
      </c>
    </row>
    <row r="242" spans="1:32" ht="15.45" hidden="1" customHeight="1" x14ac:dyDescent="0.25">
      <c r="A242" s="331"/>
      <c r="B242" s="323"/>
      <c r="C242" s="326"/>
      <c r="D242" s="327"/>
      <c r="E242" s="312"/>
      <c r="F242" s="312"/>
      <c r="G242" s="164"/>
      <c r="H242" s="45"/>
      <c r="I242" s="70"/>
      <c r="J242" s="65"/>
      <c r="K242" s="64"/>
      <c r="L242" s="46"/>
      <c r="M242" s="47"/>
      <c r="N242" s="58"/>
      <c r="O242" s="55"/>
      <c r="P242" s="63"/>
      <c r="Q242" s="48"/>
      <c r="R242" s="298"/>
      <c r="S242" s="296"/>
      <c r="T242" s="299"/>
      <c r="U242" s="111">
        <f>IF(OR(P242="",M242=Paramétrage!$C$10,M242=Paramétrage!$C$13,M242=Paramétrage!$C$17,M242=Paramétrage!$C$20,M242=Paramétrage!$C$24,M242=Paramétrage!$C$27,AND(M242&lt;&gt;Paramétrage!$C$9,Q242="Mut+ext")),0,ROUNDUP(O242/P242,0))</f>
        <v>0</v>
      </c>
      <c r="V242" s="105">
        <f>IF(OR(M242="",Q242="Mut+ext"),0,IF(VLOOKUP(M242,Paramétrage!$C$6:$E$29,2,0)=0,0,IF(P242="","saisir capacité",N242*U242*VLOOKUP(M242,Paramétrage!$C$6:$E$29,2,0))))</f>
        <v>0</v>
      </c>
      <c r="W242" s="49"/>
      <c r="X242" s="106">
        <f t="shared" si="53"/>
        <v>0</v>
      </c>
      <c r="Y242" s="112">
        <f>IF(OR(M242="",Q242="Mut+ext"),0,IF(ISERROR(W242+V242*VLOOKUP(M242,Paramétrage!$C$6:$E$29,3,0))=TRUE,X242,W242+V242*VLOOKUP(M242,Paramétrage!$C$6:$E$29,3,0)))</f>
        <v>0</v>
      </c>
      <c r="Z242" s="295"/>
      <c r="AA242" s="296"/>
      <c r="AB242" s="297"/>
      <c r="AC242" s="167"/>
      <c r="AD242" s="50"/>
      <c r="AE242" s="77">
        <f t="shared" si="55"/>
        <v>0</v>
      </c>
      <c r="AF242" s="22">
        <f t="shared" si="54"/>
        <v>0</v>
      </c>
    </row>
    <row r="243" spans="1:32" ht="15.45" hidden="1" customHeight="1" x14ac:dyDescent="0.25">
      <c r="A243" s="331"/>
      <c r="B243" s="323"/>
      <c r="C243" s="326"/>
      <c r="D243" s="327"/>
      <c r="E243" s="312"/>
      <c r="F243" s="312"/>
      <c r="G243" s="166"/>
      <c r="H243" s="45"/>
      <c r="I243" s="70"/>
      <c r="J243" s="65"/>
      <c r="K243" s="64"/>
      <c r="L243" s="46"/>
      <c r="M243" s="47"/>
      <c r="N243" s="58"/>
      <c r="O243" s="55"/>
      <c r="P243" s="63"/>
      <c r="Q243" s="48"/>
      <c r="R243" s="298"/>
      <c r="S243" s="296"/>
      <c r="T243" s="299"/>
      <c r="U243" s="111">
        <f>IF(OR(P243="",M243=Paramétrage!$C$10,M243=Paramétrage!$C$13,M243=Paramétrage!$C$17,M243=Paramétrage!$C$20,M243=Paramétrage!$C$24,M243=Paramétrage!$C$27,AND(M243&lt;&gt;Paramétrage!$C$9,Q243="Mut+ext")),0,ROUNDUP(O243/P243,0))</f>
        <v>0</v>
      </c>
      <c r="V243" s="105">
        <f>IF(OR(M243="",Q243="Mut+ext"),0,IF(VLOOKUP(M243,Paramétrage!$C$6:$E$29,2,0)=0,0,IF(P243="","saisir capacité",N243*U243*VLOOKUP(M243,Paramétrage!$C$6:$E$29,2,0))))</f>
        <v>0</v>
      </c>
      <c r="W243" s="49"/>
      <c r="X243" s="106">
        <f t="shared" si="53"/>
        <v>0</v>
      </c>
      <c r="Y243" s="112">
        <f>IF(OR(M243="",Q243="Mut+ext"),0,IF(ISERROR(W243+V243*VLOOKUP(M243,Paramétrage!$C$6:$E$29,3,0))=TRUE,X243,W243+V243*VLOOKUP(M243,Paramétrage!$C$6:$E$29,3,0)))</f>
        <v>0</v>
      </c>
      <c r="Z243" s="295"/>
      <c r="AA243" s="296"/>
      <c r="AB243" s="297"/>
      <c r="AC243" s="167"/>
      <c r="AD243" s="50"/>
      <c r="AE243" s="77">
        <f t="shared" si="55"/>
        <v>0</v>
      </c>
      <c r="AF243" s="22">
        <f t="shared" si="54"/>
        <v>0</v>
      </c>
    </row>
    <row r="244" spans="1:32" ht="15.45" hidden="1" customHeight="1" x14ac:dyDescent="0.25">
      <c r="A244" s="331"/>
      <c r="B244" s="323"/>
      <c r="C244" s="326"/>
      <c r="D244" s="327"/>
      <c r="E244" s="312"/>
      <c r="F244" s="312"/>
      <c r="G244" s="164"/>
      <c r="H244" s="69"/>
      <c r="I244" s="70"/>
      <c r="J244" s="65"/>
      <c r="K244" s="64"/>
      <c r="L244" s="46"/>
      <c r="M244" s="47"/>
      <c r="N244" s="58"/>
      <c r="O244" s="55"/>
      <c r="P244" s="63"/>
      <c r="Q244" s="48"/>
      <c r="R244" s="298"/>
      <c r="S244" s="296"/>
      <c r="T244" s="299"/>
      <c r="U244" s="111">
        <f>IF(OR(P244="",M244=Paramétrage!$C$10,M244=Paramétrage!$C$13,M244=Paramétrage!$C$17,M244=Paramétrage!$C$20,M244=Paramétrage!$C$24,M244=Paramétrage!$C$27,AND(M244&lt;&gt;Paramétrage!$C$9,Q244="Mut+ext")),0,ROUNDUP(O244/P244,0))</f>
        <v>0</v>
      </c>
      <c r="V244" s="105">
        <f>IF(OR(M244="",Q244="Mut+ext"),0,IF(VLOOKUP(M244,Paramétrage!$C$6:$E$29,2,0)=0,0,IF(P244="","saisir capacité",N244*U244*VLOOKUP(M244,Paramétrage!$C$6:$E$29,2,0))))</f>
        <v>0</v>
      </c>
      <c r="W244" s="49"/>
      <c r="X244" s="106">
        <f t="shared" si="53"/>
        <v>0</v>
      </c>
      <c r="Y244" s="112">
        <f>IF(OR(M244="",Q244="Mut+ext"),0,IF(ISERROR(W244+V244*VLOOKUP(M244,Paramétrage!$C$6:$E$29,3,0))=TRUE,X244,W244+V244*VLOOKUP(M244,Paramétrage!$C$6:$E$29,3,0)))</f>
        <v>0</v>
      </c>
      <c r="Z244" s="295"/>
      <c r="AA244" s="296"/>
      <c r="AB244" s="297"/>
      <c r="AC244" s="167"/>
      <c r="AD244" s="50"/>
      <c r="AE244" s="77">
        <f t="shared" si="55"/>
        <v>0</v>
      </c>
      <c r="AF244" s="22">
        <f t="shared" si="54"/>
        <v>0</v>
      </c>
    </row>
    <row r="245" spans="1:32" ht="15.45" hidden="1" customHeight="1" x14ac:dyDescent="0.25">
      <c r="A245" s="331"/>
      <c r="B245" s="323"/>
      <c r="C245" s="326"/>
      <c r="D245" s="327"/>
      <c r="E245" s="312"/>
      <c r="F245" s="312"/>
      <c r="G245" s="164"/>
      <c r="H245" s="69"/>
      <c r="I245" s="70"/>
      <c r="J245" s="65"/>
      <c r="K245" s="64"/>
      <c r="L245" s="46"/>
      <c r="M245" s="47"/>
      <c r="N245" s="58"/>
      <c r="O245" s="55"/>
      <c r="P245" s="63"/>
      <c r="Q245" s="48"/>
      <c r="R245" s="298"/>
      <c r="S245" s="296"/>
      <c r="T245" s="299"/>
      <c r="U245" s="111">
        <f>IF(OR(P245="",M245=Paramétrage!$C$10,M245=Paramétrage!$C$13,M245=Paramétrage!$C$17,M245=Paramétrage!$C$20,M245=Paramétrage!$C$24,M245=Paramétrage!$C$27,AND(M245&lt;&gt;Paramétrage!$C$9,Q245="Mut+ext")),0,ROUNDUP(O245/P245,0))</f>
        <v>0</v>
      </c>
      <c r="V245" s="105">
        <f>IF(OR(M245="",Q245="Mut+ext"),0,IF(VLOOKUP(M245,Paramétrage!$C$6:$E$29,2,0)=0,0,IF(P245="","saisir capacité",N245*U245*VLOOKUP(M245,Paramétrage!$C$6:$E$29,2,0))))</f>
        <v>0</v>
      </c>
      <c r="W245" s="49"/>
      <c r="X245" s="106">
        <f t="shared" si="53"/>
        <v>0</v>
      </c>
      <c r="Y245" s="112">
        <f>IF(OR(M245="",Q245="Mut+ext"),0,IF(ISERROR(W245+V245*VLOOKUP(M245,Paramétrage!$C$6:$E$29,3,0))=TRUE,X245,W245+V245*VLOOKUP(M245,Paramétrage!$C$6:$E$29,3,0)))</f>
        <v>0</v>
      </c>
      <c r="Z245" s="295"/>
      <c r="AA245" s="296"/>
      <c r="AB245" s="297"/>
      <c r="AC245" s="167"/>
      <c r="AD245" s="50"/>
      <c r="AE245" s="77">
        <f t="shared" si="55"/>
        <v>0</v>
      </c>
      <c r="AF245" s="22">
        <f t="shared" si="54"/>
        <v>0</v>
      </c>
    </row>
    <row r="246" spans="1:32" ht="15.45" hidden="1" customHeight="1" x14ac:dyDescent="0.25">
      <c r="A246" s="331"/>
      <c r="B246" s="323"/>
      <c r="C246" s="326"/>
      <c r="D246" s="327"/>
      <c r="E246" s="312"/>
      <c r="F246" s="312"/>
      <c r="G246" s="164"/>
      <c r="H246" s="69"/>
      <c r="I246" s="70"/>
      <c r="J246" s="65"/>
      <c r="K246" s="64"/>
      <c r="L246" s="46"/>
      <c r="M246" s="47"/>
      <c r="N246" s="58"/>
      <c r="O246" s="55"/>
      <c r="P246" s="63"/>
      <c r="Q246" s="48"/>
      <c r="R246" s="298"/>
      <c r="S246" s="296"/>
      <c r="T246" s="299"/>
      <c r="U246" s="111">
        <f>IF(OR(P246="",M246=Paramétrage!$C$10,M246=Paramétrage!$C$13,M246=Paramétrage!$C$17,M246=Paramétrage!$C$20,M246=Paramétrage!$C$24,M246=Paramétrage!$C$27,AND(M246&lt;&gt;Paramétrage!$C$9,Q246="Mut+ext")),0,ROUNDUP(O246/P246,0))</f>
        <v>0</v>
      </c>
      <c r="V246" s="105">
        <f>IF(OR(M246="",Q246="Mut+ext"),0,IF(VLOOKUP(M246,Paramétrage!$C$6:$E$29,2,0)=0,0,IF(P246="","saisir capacité",N246*U246*VLOOKUP(M246,Paramétrage!$C$6:$E$29,2,0))))</f>
        <v>0</v>
      </c>
      <c r="W246" s="49"/>
      <c r="X246" s="106">
        <f t="shared" si="53"/>
        <v>0</v>
      </c>
      <c r="Y246" s="112">
        <f>IF(OR(M246="",Q246="Mut+ext"),0,IF(ISERROR(W246+V246*VLOOKUP(M246,Paramétrage!$C$6:$E$29,3,0))=TRUE,X246,W246+V246*VLOOKUP(M246,Paramétrage!$C$6:$E$29,3,0)))</f>
        <v>0</v>
      </c>
      <c r="Z246" s="295"/>
      <c r="AA246" s="296"/>
      <c r="AB246" s="297"/>
      <c r="AC246" s="167"/>
      <c r="AD246" s="50"/>
      <c r="AE246" s="77">
        <f t="shared" si="55"/>
        <v>0</v>
      </c>
      <c r="AF246" s="22">
        <f t="shared" si="54"/>
        <v>0</v>
      </c>
    </row>
    <row r="247" spans="1:32" ht="15.45" hidden="1" customHeight="1" x14ac:dyDescent="0.25">
      <c r="A247" s="331"/>
      <c r="B247" s="323"/>
      <c r="C247" s="326"/>
      <c r="D247" s="327"/>
      <c r="E247" s="312"/>
      <c r="F247" s="312"/>
      <c r="G247" s="166"/>
      <c r="H247" s="69"/>
      <c r="I247" s="70"/>
      <c r="J247" s="65"/>
      <c r="K247" s="64"/>
      <c r="L247" s="46"/>
      <c r="M247" s="47"/>
      <c r="N247" s="58"/>
      <c r="O247" s="55"/>
      <c r="P247" s="63"/>
      <c r="Q247" s="48"/>
      <c r="R247" s="298"/>
      <c r="S247" s="296"/>
      <c r="T247" s="299"/>
      <c r="U247" s="111">
        <f>IF(OR(P247="",M247=Paramétrage!$C$10,M247=Paramétrage!$C$13,M247=Paramétrage!$C$17,M247=Paramétrage!$C$20,M247=Paramétrage!$C$24,M247=Paramétrage!$C$27,AND(M247&lt;&gt;Paramétrage!$C$9,Q247="Mut+ext")),0,ROUNDUP(O247/P247,0))</f>
        <v>0</v>
      </c>
      <c r="V247" s="105">
        <f>IF(OR(M247="",Q247="Mut+ext"),0,IF(VLOOKUP(M247,Paramétrage!$C$6:$E$29,2,0)=0,0,IF(P247="","saisir capacité",N247*U247*VLOOKUP(M247,Paramétrage!$C$6:$E$29,2,0))))</f>
        <v>0</v>
      </c>
      <c r="W247" s="49"/>
      <c r="X247" s="106">
        <f t="shared" si="53"/>
        <v>0</v>
      </c>
      <c r="Y247" s="112">
        <f>IF(OR(M247="",Q247="Mut+ext"),0,IF(ISERROR(W247+V247*VLOOKUP(M247,Paramétrage!$C$6:$E$29,3,0))=TRUE,X247,W247+V247*VLOOKUP(M247,Paramétrage!$C$6:$E$29,3,0)))</f>
        <v>0</v>
      </c>
      <c r="Z247" s="295"/>
      <c r="AA247" s="296"/>
      <c r="AB247" s="297"/>
      <c r="AC247" s="167"/>
      <c r="AD247" s="50"/>
      <c r="AE247" s="77">
        <f t="shared" si="55"/>
        <v>0</v>
      </c>
      <c r="AF247" s="22">
        <f t="shared" si="54"/>
        <v>0</v>
      </c>
    </row>
    <row r="248" spans="1:32" ht="15.45" hidden="1" customHeight="1" x14ac:dyDescent="0.25">
      <c r="A248" s="331"/>
      <c r="B248" s="323"/>
      <c r="C248" s="326"/>
      <c r="D248" s="327"/>
      <c r="E248" s="312"/>
      <c r="F248" s="312"/>
      <c r="G248" s="164"/>
      <c r="H248" s="69"/>
      <c r="I248" s="70"/>
      <c r="J248" s="65"/>
      <c r="K248" s="64"/>
      <c r="L248" s="46"/>
      <c r="M248" s="47"/>
      <c r="N248" s="58"/>
      <c r="O248" s="55"/>
      <c r="P248" s="63"/>
      <c r="Q248" s="48"/>
      <c r="R248" s="298"/>
      <c r="S248" s="296"/>
      <c r="T248" s="299"/>
      <c r="U248" s="111">
        <f>IF(OR(P248="",M248=Paramétrage!$C$10,M248=Paramétrage!$C$13,M248=Paramétrage!$C$17,M248=Paramétrage!$C$20,M248=Paramétrage!$C$24,M248=Paramétrage!$C$27,AND(M248&lt;&gt;Paramétrage!$C$9,Q248="Mut+ext")),0,ROUNDUP(O248/P248,0))</f>
        <v>0</v>
      </c>
      <c r="V248" s="105">
        <f>IF(OR(M248="",Q248="Mut+ext"),0,IF(VLOOKUP(M248,Paramétrage!$C$6:$E$29,2,0)=0,0,IF(P248="","saisir capacité",N248*U248*VLOOKUP(M248,Paramétrage!$C$6:$E$29,2,0))))</f>
        <v>0</v>
      </c>
      <c r="W248" s="49"/>
      <c r="X248" s="106">
        <f t="shared" si="53"/>
        <v>0</v>
      </c>
      <c r="Y248" s="112">
        <f>IF(OR(M248="",Q248="Mut+ext"),0,IF(ISERROR(W248+V248*VLOOKUP(M248,Paramétrage!$C$6:$E$29,3,0))=TRUE,X248,W248+V248*VLOOKUP(M248,Paramétrage!$C$6:$E$29,3,0)))</f>
        <v>0</v>
      </c>
      <c r="Z248" s="295"/>
      <c r="AA248" s="296"/>
      <c r="AB248" s="297"/>
      <c r="AC248" s="167"/>
      <c r="AD248" s="50"/>
      <c r="AE248" s="77">
        <f t="shared" si="55"/>
        <v>0</v>
      </c>
      <c r="AF248" s="22">
        <f t="shared" si="54"/>
        <v>0</v>
      </c>
    </row>
    <row r="249" spans="1:32" ht="15.45" hidden="1" customHeight="1" x14ac:dyDescent="0.25">
      <c r="A249" s="331"/>
      <c r="B249" s="323"/>
      <c r="C249" s="326"/>
      <c r="D249" s="327"/>
      <c r="E249" s="312"/>
      <c r="F249" s="312"/>
      <c r="G249" s="164"/>
      <c r="H249" s="69"/>
      <c r="I249" s="70"/>
      <c r="J249" s="65"/>
      <c r="K249" s="64"/>
      <c r="L249" s="46"/>
      <c r="M249" s="47"/>
      <c r="N249" s="58"/>
      <c r="O249" s="55"/>
      <c r="P249" s="63"/>
      <c r="Q249" s="48"/>
      <c r="R249" s="298"/>
      <c r="S249" s="296"/>
      <c r="T249" s="299"/>
      <c r="U249" s="111">
        <f>IF(OR(P249="",M249=Paramétrage!$C$10,M249=Paramétrage!$C$13,M249=Paramétrage!$C$17,M249=Paramétrage!$C$20,M249=Paramétrage!$C$24,M249=Paramétrage!$C$27,AND(M249&lt;&gt;Paramétrage!$C$9,Q249="Mut+ext")),0,ROUNDUP(O249/P249,0))</f>
        <v>0</v>
      </c>
      <c r="V249" s="105">
        <f>IF(OR(M249="",Q249="Mut+ext"),0,IF(VLOOKUP(M249,Paramétrage!$C$6:$E$29,2,0)=0,0,IF(P249="","saisir capacité",N249*U249*VLOOKUP(M249,Paramétrage!$C$6:$E$29,2,0))))</f>
        <v>0</v>
      </c>
      <c r="W249" s="49"/>
      <c r="X249" s="106">
        <f t="shared" si="53"/>
        <v>0</v>
      </c>
      <c r="Y249" s="112">
        <f>IF(OR(M249="",Q249="Mut+ext"),0,IF(ISERROR(W249+V249*VLOOKUP(M249,Paramétrage!$C$6:$E$29,3,0))=TRUE,X249,W249+V249*VLOOKUP(M249,Paramétrage!$C$6:$E$29,3,0)))</f>
        <v>0</v>
      </c>
      <c r="Z249" s="295"/>
      <c r="AA249" s="296"/>
      <c r="AB249" s="297"/>
      <c r="AC249" s="167"/>
      <c r="AD249" s="50"/>
      <c r="AE249" s="77">
        <f t="shared" si="55"/>
        <v>0</v>
      </c>
      <c r="AF249" s="22">
        <f t="shared" si="54"/>
        <v>0</v>
      </c>
    </row>
    <row r="250" spans="1:32" ht="15.45" hidden="1" customHeight="1" x14ac:dyDescent="0.25">
      <c r="A250" s="331"/>
      <c r="B250" s="323"/>
      <c r="C250" s="326"/>
      <c r="D250" s="327"/>
      <c r="E250" s="312"/>
      <c r="F250" s="312"/>
      <c r="G250" s="164"/>
      <c r="H250" s="69"/>
      <c r="I250" s="70"/>
      <c r="J250" s="65"/>
      <c r="K250" s="64"/>
      <c r="L250" s="46"/>
      <c r="M250" s="47"/>
      <c r="N250" s="58"/>
      <c r="O250" s="55"/>
      <c r="P250" s="63"/>
      <c r="Q250" s="48"/>
      <c r="R250" s="298"/>
      <c r="S250" s="296"/>
      <c r="T250" s="299"/>
      <c r="U250" s="111">
        <f>IF(OR(P250="",M250=Paramétrage!$C$10,M250=Paramétrage!$C$13,M250=Paramétrage!$C$17,M250=Paramétrage!$C$20,M250=Paramétrage!$C$24,M250=Paramétrage!$C$27,AND(M250&lt;&gt;Paramétrage!$C$9,Q250="Mut+ext")),0,ROUNDUP(O250/P250,0))</f>
        <v>0</v>
      </c>
      <c r="V250" s="105">
        <f>IF(OR(M250="",Q250="Mut+ext"),0,IF(VLOOKUP(M250,Paramétrage!$C$6:$E$29,2,0)=0,0,IF(P250="","saisir capacité",N250*U250*VLOOKUP(M250,Paramétrage!$C$6:$E$29,2,0))))</f>
        <v>0</v>
      </c>
      <c r="W250" s="49"/>
      <c r="X250" s="106">
        <f t="shared" si="53"/>
        <v>0</v>
      </c>
      <c r="Y250" s="112">
        <f>IF(OR(M250="",Q250="Mut+ext"),0,IF(ISERROR(W250+V250*VLOOKUP(M250,Paramétrage!$C$6:$E$29,3,0))=TRUE,X250,W250+V250*VLOOKUP(M250,Paramétrage!$C$6:$E$29,3,0)))</f>
        <v>0</v>
      </c>
      <c r="Z250" s="295"/>
      <c r="AA250" s="296"/>
      <c r="AB250" s="297"/>
      <c r="AC250" s="167"/>
      <c r="AD250" s="50"/>
      <c r="AE250" s="77">
        <f t="shared" si="55"/>
        <v>0</v>
      </c>
      <c r="AF250" s="22">
        <f t="shared" si="54"/>
        <v>0</v>
      </c>
    </row>
    <row r="251" spans="1:32" ht="15.45" hidden="1" customHeight="1" x14ac:dyDescent="0.25">
      <c r="A251" s="331"/>
      <c r="B251" s="323"/>
      <c r="C251" s="328"/>
      <c r="D251" s="329"/>
      <c r="E251" s="313"/>
      <c r="F251" s="313"/>
      <c r="G251" s="164"/>
      <c r="H251" s="69"/>
      <c r="I251" s="70"/>
      <c r="J251" s="65"/>
      <c r="K251" s="64"/>
      <c r="L251" s="46"/>
      <c r="M251" s="47"/>
      <c r="N251" s="59"/>
      <c r="O251" s="55"/>
      <c r="P251" s="63"/>
      <c r="Q251" s="48"/>
      <c r="R251" s="298"/>
      <c r="S251" s="296"/>
      <c r="T251" s="299"/>
      <c r="U251" s="111">
        <f>IF(OR(P251="",M251=Paramétrage!$C$10,M251=Paramétrage!$C$13,M251=Paramétrage!$C$17,M251=Paramétrage!$C$20,M251=Paramétrage!$C$24,M251=Paramétrage!$C$27,AND(M251&lt;&gt;Paramétrage!$C$9,Q251="Mut+ext")),0,ROUNDUP(O251/P251,0))</f>
        <v>0</v>
      </c>
      <c r="V251" s="105">
        <f>IF(OR(M251="",Q251="Mut+ext"),0,IF(VLOOKUP(M251,Paramétrage!$C$6:$E$29,2,0)=0,0,IF(P251="","saisir capacité",N251*U251*VLOOKUP(M251,Paramétrage!$C$6:$E$29,2,0))))</f>
        <v>0</v>
      </c>
      <c r="W251" s="49"/>
      <c r="X251" s="106">
        <f t="shared" si="53"/>
        <v>0</v>
      </c>
      <c r="Y251" s="112">
        <f>IF(OR(M251="",Q251="Mut+ext"),0,IF(ISERROR(W251+V251*VLOOKUP(M251,Paramétrage!$C$6:$E$29,3,0))=TRUE,X251,W251+V251*VLOOKUP(M251,Paramétrage!$C$6:$E$29,3,0)))</f>
        <v>0</v>
      </c>
      <c r="Z251" s="295"/>
      <c r="AA251" s="296"/>
      <c r="AB251" s="297"/>
      <c r="AC251" s="167"/>
      <c r="AD251" s="50"/>
      <c r="AE251" s="77">
        <f t="shared" si="55"/>
        <v>0</v>
      </c>
      <c r="AF251" s="22">
        <f t="shared" si="54"/>
        <v>0</v>
      </c>
    </row>
    <row r="252" spans="1:32" ht="15.45" hidden="1" customHeight="1" x14ac:dyDescent="0.25">
      <c r="A252" s="331"/>
      <c r="B252" s="323"/>
      <c r="C252" s="178"/>
      <c r="D252" s="92"/>
      <c r="E252" s="91"/>
      <c r="F252" s="92"/>
      <c r="G252" s="92"/>
      <c r="H252" s="172"/>
      <c r="I252" s="170"/>
      <c r="J252" s="161"/>
      <c r="K252" s="93"/>
      <c r="L252" s="95"/>
      <c r="M252" s="96"/>
      <c r="N252" s="97">
        <f>AE252</f>
        <v>0</v>
      </c>
      <c r="O252" s="98"/>
      <c r="P252" s="98"/>
      <c r="Q252" s="101"/>
      <c r="R252" s="99"/>
      <c r="S252" s="99"/>
      <c r="T252" s="100"/>
      <c r="U252" s="153"/>
      <c r="V252" s="102">
        <f>SUM(V240:V251)</f>
        <v>0</v>
      </c>
      <c r="W252" s="96">
        <f>SUM(W240:W251)</f>
        <v>0</v>
      </c>
      <c r="X252" s="103">
        <f>SUM(X240:X251)</f>
        <v>0</v>
      </c>
      <c r="Y252" s="104">
        <f>SUM(Y240:Y251)</f>
        <v>0</v>
      </c>
      <c r="Z252" s="154"/>
      <c r="AA252" s="155"/>
      <c r="AB252" s="156"/>
      <c r="AC252" s="157"/>
      <c r="AD252" s="158"/>
      <c r="AE252" s="159">
        <f>SUM(AE240:AE251)</f>
        <v>0</v>
      </c>
      <c r="AF252" s="160">
        <f>SUM(AF240:AF251)</f>
        <v>0</v>
      </c>
    </row>
    <row r="253" spans="1:32" ht="15.45" hidden="1" customHeight="1" x14ac:dyDescent="0.25">
      <c r="A253" s="331"/>
      <c r="B253" s="323" t="s">
        <v>173</v>
      </c>
      <c r="C253" s="324" t="s">
        <v>172</v>
      </c>
      <c r="D253" s="325"/>
      <c r="E253" s="312"/>
      <c r="F253" s="312" t="s">
        <v>254</v>
      </c>
      <c r="G253" s="165" t="s">
        <v>219</v>
      </c>
      <c r="H253" s="53"/>
      <c r="I253" s="70"/>
      <c r="J253" s="65"/>
      <c r="K253" s="64"/>
      <c r="L253" s="46"/>
      <c r="M253" s="47"/>
      <c r="N253" s="58"/>
      <c r="O253" s="55"/>
      <c r="P253" s="63"/>
      <c r="Q253" s="52"/>
      <c r="R253" s="298"/>
      <c r="S253" s="296"/>
      <c r="T253" s="299"/>
      <c r="U253" s="111">
        <f>IF(OR(P253="",M253=Paramétrage!$C$10,M253=Paramétrage!$C$13,M253=Paramétrage!$C$17,M253=Paramétrage!$C$20,M253=Paramétrage!$C$24,M253=Paramétrage!$C$27,AND(M253&lt;&gt;Paramétrage!$C$9,Q253="Mut+ext")),0,ROUNDUP(O253/P253,0))</f>
        <v>0</v>
      </c>
      <c r="V253" s="105">
        <f>IF(OR(M253="",Q253="Mut+ext"),0,IF(VLOOKUP(M253,Paramétrage!$C$6:$E$29,2,0)=0,0,IF(P253="","saisir capacité",N253*U253*VLOOKUP(M253,Paramétrage!$C$6:$E$29,2,0))))</f>
        <v>0</v>
      </c>
      <c r="W253" s="49"/>
      <c r="X253" s="106">
        <f t="shared" ref="X253:X264" si="56">IF(OR(M253="",Q253="Mut+ext"),0,IF(ISERROR(V253+W253)=TRUE,V253,V253+W253))</f>
        <v>0</v>
      </c>
      <c r="Y253" s="112">
        <f>IF(OR(M253="",Q253="Mut+ext"),0,IF(ISERROR(W253+V253*VLOOKUP(M253,Paramétrage!$C$6:$E$29,3,0))=TRUE,X253,W253+V253*VLOOKUP(M253,Paramétrage!$C$6:$E$29,3,0)))</f>
        <v>0</v>
      </c>
      <c r="Z253" s="295"/>
      <c r="AA253" s="296"/>
      <c r="AB253" s="297"/>
      <c r="AC253" s="167"/>
      <c r="AD253" s="51"/>
      <c r="AE253" s="77">
        <f>IF(G253="",0,IF(K253="",0,IF(SUMIF($G$253:$G$264,G253,$O$253:$O$264)=0,0,IF(OR(L253="",K253="obligatoire"),AF253/SUMIF($G$253:$G$264,G253,$O$253:$O$264),AF253/(SUMIF($G$253:$G$264,G253,$O$253:$O$264)/L253)))))</f>
        <v>0</v>
      </c>
      <c r="AF253" s="21">
        <f t="shared" ref="AF253:AF264" si="57">N253*O253</f>
        <v>0</v>
      </c>
    </row>
    <row r="254" spans="1:32" ht="15.45" hidden="1" customHeight="1" x14ac:dyDescent="0.25">
      <c r="A254" s="331"/>
      <c r="B254" s="323"/>
      <c r="C254" s="326"/>
      <c r="D254" s="327"/>
      <c r="E254" s="312"/>
      <c r="F254" s="312"/>
      <c r="G254" s="164"/>
      <c r="H254" s="45"/>
      <c r="I254" s="70"/>
      <c r="J254" s="65"/>
      <c r="K254" s="64"/>
      <c r="L254" s="46"/>
      <c r="M254" s="47"/>
      <c r="N254" s="58"/>
      <c r="O254" s="55"/>
      <c r="P254" s="63"/>
      <c r="Q254" s="48"/>
      <c r="R254" s="298"/>
      <c r="S254" s="296"/>
      <c r="T254" s="299"/>
      <c r="U254" s="111">
        <f>IF(OR(P254="",M254=Paramétrage!$C$10,M254=Paramétrage!$C$13,M254=Paramétrage!$C$17,M254=Paramétrage!$C$20,M254=Paramétrage!$C$24,M254=Paramétrage!$C$27,AND(M254&lt;&gt;Paramétrage!$C$9,Q254="Mut+ext")),0,ROUNDUP(O254/P254,0))</f>
        <v>0</v>
      </c>
      <c r="V254" s="105">
        <f>IF(OR(M254="",Q254="Mut+ext"),0,IF(VLOOKUP(M254,Paramétrage!$C$6:$E$29,2,0)=0,0,IF(P254="","saisir capacité",N254*U254*VLOOKUP(M254,Paramétrage!$C$6:$E$29,2,0))))</f>
        <v>0</v>
      </c>
      <c r="W254" s="49"/>
      <c r="X254" s="106">
        <f t="shared" si="56"/>
        <v>0</v>
      </c>
      <c r="Y254" s="112">
        <f>IF(OR(M254="",Q254="Mut+ext"),0,IF(ISERROR(W254+V254*VLOOKUP(M254,Paramétrage!$C$6:$E$29,3,0))=TRUE,X254,W254+V254*VLOOKUP(M254,Paramétrage!$C$6:$E$29,3,0)))</f>
        <v>0</v>
      </c>
      <c r="Z254" s="295"/>
      <c r="AA254" s="296"/>
      <c r="AB254" s="297"/>
      <c r="AC254" s="167"/>
      <c r="AD254" s="50"/>
      <c r="AE254" s="77">
        <f t="shared" ref="AE254:AE264" si="58">IF(G254="",0,IF(K254="",0,IF(SUMIF($G$253:$G$264,G254,$O$253:$O$264)=0,0,IF(OR(L254="",K254="obligatoire"),AF254/SUMIF($G$253:$G$264,G254,$O$253:$O$264),AF254/(SUMIF($G$253:$G$264,G254,$O$253:$O$264)/L254)))))</f>
        <v>0</v>
      </c>
      <c r="AF254" s="22">
        <f t="shared" si="57"/>
        <v>0</v>
      </c>
    </row>
    <row r="255" spans="1:32" ht="15.45" hidden="1" customHeight="1" x14ac:dyDescent="0.25">
      <c r="A255" s="331"/>
      <c r="B255" s="323"/>
      <c r="C255" s="326"/>
      <c r="D255" s="327"/>
      <c r="E255" s="312"/>
      <c r="F255" s="312"/>
      <c r="G255" s="164"/>
      <c r="H255" s="45"/>
      <c r="I255" s="70"/>
      <c r="J255" s="65"/>
      <c r="K255" s="64"/>
      <c r="L255" s="46"/>
      <c r="M255" s="47"/>
      <c r="N255" s="58"/>
      <c r="O255" s="55"/>
      <c r="P255" s="63"/>
      <c r="Q255" s="48"/>
      <c r="R255" s="298"/>
      <c r="S255" s="296"/>
      <c r="T255" s="299"/>
      <c r="U255" s="111">
        <f>IF(OR(P255="",M255=Paramétrage!$C$10,M255=Paramétrage!$C$13,M255=Paramétrage!$C$17,M255=Paramétrage!$C$20,M255=Paramétrage!$C$24,M255=Paramétrage!$C$27,AND(M255&lt;&gt;Paramétrage!$C$9,Q255="Mut+ext")),0,ROUNDUP(O255/P255,0))</f>
        <v>0</v>
      </c>
      <c r="V255" s="105">
        <f>IF(OR(M255="",Q255="Mut+ext"),0,IF(VLOOKUP(M255,Paramétrage!$C$6:$E$29,2,0)=0,0,IF(P255="","saisir capacité",N255*U255*VLOOKUP(M255,Paramétrage!$C$6:$E$29,2,0))))</f>
        <v>0</v>
      </c>
      <c r="W255" s="49"/>
      <c r="X255" s="106">
        <f t="shared" si="56"/>
        <v>0</v>
      </c>
      <c r="Y255" s="112">
        <f>IF(OR(M255="",Q255="Mut+ext"),0,IF(ISERROR(W255+V255*VLOOKUP(M255,Paramétrage!$C$6:$E$29,3,0))=TRUE,X255,W255+V255*VLOOKUP(M255,Paramétrage!$C$6:$E$29,3,0)))</f>
        <v>0</v>
      </c>
      <c r="Z255" s="295"/>
      <c r="AA255" s="296"/>
      <c r="AB255" s="297"/>
      <c r="AC255" s="167"/>
      <c r="AD255" s="50"/>
      <c r="AE255" s="77">
        <f t="shared" si="58"/>
        <v>0</v>
      </c>
      <c r="AF255" s="22">
        <f t="shared" si="57"/>
        <v>0</v>
      </c>
    </row>
    <row r="256" spans="1:32" ht="15.45" hidden="1" customHeight="1" x14ac:dyDescent="0.25">
      <c r="A256" s="331"/>
      <c r="B256" s="323"/>
      <c r="C256" s="326"/>
      <c r="D256" s="327"/>
      <c r="E256" s="312"/>
      <c r="F256" s="312"/>
      <c r="G256" s="166"/>
      <c r="H256" s="45"/>
      <c r="I256" s="70"/>
      <c r="J256" s="65"/>
      <c r="K256" s="64"/>
      <c r="L256" s="46"/>
      <c r="M256" s="47"/>
      <c r="N256" s="58"/>
      <c r="O256" s="55"/>
      <c r="P256" s="63"/>
      <c r="Q256" s="48"/>
      <c r="R256" s="298"/>
      <c r="S256" s="296"/>
      <c r="T256" s="299"/>
      <c r="U256" s="111">
        <f>IF(OR(P256="",M256=Paramétrage!$C$10,M256=Paramétrage!$C$13,M256=Paramétrage!$C$17,M256=Paramétrage!$C$20,M256=Paramétrage!$C$24,M256=Paramétrage!$C$27,AND(M256&lt;&gt;Paramétrage!$C$9,Q256="Mut+ext")),0,ROUNDUP(O256/P256,0))</f>
        <v>0</v>
      </c>
      <c r="V256" s="105">
        <f>IF(OR(M256="",Q256="Mut+ext"),0,IF(VLOOKUP(M256,Paramétrage!$C$6:$E$29,2,0)=0,0,IF(P256="","saisir capacité",N256*U256*VLOOKUP(M256,Paramétrage!$C$6:$E$29,2,0))))</f>
        <v>0</v>
      </c>
      <c r="W256" s="49"/>
      <c r="X256" s="106">
        <f t="shared" si="56"/>
        <v>0</v>
      </c>
      <c r="Y256" s="112">
        <f>IF(OR(M256="",Q256="Mut+ext"),0,IF(ISERROR(W256+V256*VLOOKUP(M256,Paramétrage!$C$6:$E$29,3,0))=TRUE,X256,W256+V256*VLOOKUP(M256,Paramétrage!$C$6:$E$29,3,0)))</f>
        <v>0</v>
      </c>
      <c r="Z256" s="295"/>
      <c r="AA256" s="296"/>
      <c r="AB256" s="297"/>
      <c r="AC256" s="167"/>
      <c r="AD256" s="50"/>
      <c r="AE256" s="77">
        <f t="shared" si="58"/>
        <v>0</v>
      </c>
      <c r="AF256" s="22">
        <f t="shared" si="57"/>
        <v>0</v>
      </c>
    </row>
    <row r="257" spans="1:32" ht="15.45" hidden="1" customHeight="1" x14ac:dyDescent="0.25">
      <c r="A257" s="331"/>
      <c r="B257" s="323"/>
      <c r="C257" s="326"/>
      <c r="D257" s="327"/>
      <c r="E257" s="312"/>
      <c r="F257" s="312"/>
      <c r="G257" s="164"/>
      <c r="H257" s="69"/>
      <c r="I257" s="70"/>
      <c r="J257" s="65"/>
      <c r="K257" s="64"/>
      <c r="L257" s="46"/>
      <c r="M257" s="47"/>
      <c r="N257" s="58"/>
      <c r="O257" s="55"/>
      <c r="P257" s="63"/>
      <c r="Q257" s="48"/>
      <c r="R257" s="298"/>
      <c r="S257" s="296"/>
      <c r="T257" s="299"/>
      <c r="U257" s="111">
        <f>IF(OR(P257="",M257=Paramétrage!$C$10,M257=Paramétrage!$C$13,M257=Paramétrage!$C$17,M257=Paramétrage!$C$20,M257=Paramétrage!$C$24,M257=Paramétrage!$C$27,AND(M257&lt;&gt;Paramétrage!$C$9,Q257="Mut+ext")),0,ROUNDUP(O257/P257,0))</f>
        <v>0</v>
      </c>
      <c r="V257" s="105">
        <f>IF(OR(M257="",Q257="Mut+ext"),0,IF(VLOOKUP(M257,Paramétrage!$C$6:$E$29,2,0)=0,0,IF(P257="","saisir capacité",N257*U257*VLOOKUP(M257,Paramétrage!$C$6:$E$29,2,0))))</f>
        <v>0</v>
      </c>
      <c r="W257" s="49"/>
      <c r="X257" s="106">
        <f t="shared" si="56"/>
        <v>0</v>
      </c>
      <c r="Y257" s="112">
        <f>IF(OR(M257="",Q257="Mut+ext"),0,IF(ISERROR(W257+V257*VLOOKUP(M257,Paramétrage!$C$6:$E$29,3,0))=TRUE,X257,W257+V257*VLOOKUP(M257,Paramétrage!$C$6:$E$29,3,0)))</f>
        <v>0</v>
      </c>
      <c r="Z257" s="295"/>
      <c r="AA257" s="296"/>
      <c r="AB257" s="297"/>
      <c r="AC257" s="167"/>
      <c r="AD257" s="50"/>
      <c r="AE257" s="77">
        <f t="shared" si="58"/>
        <v>0</v>
      </c>
      <c r="AF257" s="22">
        <f t="shared" si="57"/>
        <v>0</v>
      </c>
    </row>
    <row r="258" spans="1:32" ht="15.45" hidden="1" customHeight="1" x14ac:dyDescent="0.25">
      <c r="A258" s="331"/>
      <c r="B258" s="323"/>
      <c r="C258" s="326"/>
      <c r="D258" s="327"/>
      <c r="E258" s="312"/>
      <c r="F258" s="312"/>
      <c r="G258" s="164"/>
      <c r="H258" s="69"/>
      <c r="I258" s="70"/>
      <c r="J258" s="65"/>
      <c r="K258" s="64"/>
      <c r="L258" s="46"/>
      <c r="M258" s="47"/>
      <c r="N258" s="58"/>
      <c r="O258" s="55"/>
      <c r="P258" s="63"/>
      <c r="Q258" s="48"/>
      <c r="R258" s="298"/>
      <c r="S258" s="296"/>
      <c r="T258" s="299"/>
      <c r="U258" s="111">
        <f>IF(OR(P258="",M258=Paramétrage!$C$10,M258=Paramétrage!$C$13,M258=Paramétrage!$C$17,M258=Paramétrage!$C$20,M258=Paramétrage!$C$24,M258=Paramétrage!$C$27,AND(M258&lt;&gt;Paramétrage!$C$9,Q258="Mut+ext")),0,ROUNDUP(O258/P258,0))</f>
        <v>0</v>
      </c>
      <c r="V258" s="105">
        <f>IF(OR(M258="",Q258="Mut+ext"),0,IF(VLOOKUP(M258,Paramétrage!$C$6:$E$29,2,0)=0,0,IF(P258="","saisir capacité",N258*U258*VLOOKUP(M258,Paramétrage!$C$6:$E$29,2,0))))</f>
        <v>0</v>
      </c>
      <c r="W258" s="49"/>
      <c r="X258" s="106">
        <f t="shared" si="56"/>
        <v>0</v>
      </c>
      <c r="Y258" s="112">
        <f>IF(OR(M258="",Q258="Mut+ext"),0,IF(ISERROR(W258+V258*VLOOKUP(M258,Paramétrage!$C$6:$E$29,3,0))=TRUE,X258,W258+V258*VLOOKUP(M258,Paramétrage!$C$6:$E$29,3,0)))</f>
        <v>0</v>
      </c>
      <c r="Z258" s="295"/>
      <c r="AA258" s="296"/>
      <c r="AB258" s="297"/>
      <c r="AC258" s="167"/>
      <c r="AD258" s="50"/>
      <c r="AE258" s="77">
        <f t="shared" si="58"/>
        <v>0</v>
      </c>
      <c r="AF258" s="22">
        <f t="shared" si="57"/>
        <v>0</v>
      </c>
    </row>
    <row r="259" spans="1:32" ht="15.45" hidden="1" customHeight="1" x14ac:dyDescent="0.25">
      <c r="A259" s="331"/>
      <c r="B259" s="323"/>
      <c r="C259" s="326"/>
      <c r="D259" s="327"/>
      <c r="E259" s="312"/>
      <c r="F259" s="312"/>
      <c r="G259" s="164"/>
      <c r="H259" s="69"/>
      <c r="I259" s="70"/>
      <c r="J259" s="65"/>
      <c r="K259" s="64"/>
      <c r="L259" s="46"/>
      <c r="M259" s="47"/>
      <c r="N259" s="58"/>
      <c r="O259" s="55"/>
      <c r="P259" s="63"/>
      <c r="Q259" s="48"/>
      <c r="R259" s="298"/>
      <c r="S259" s="296"/>
      <c r="T259" s="299"/>
      <c r="U259" s="111">
        <f>IF(OR(P259="",M259=Paramétrage!$C$10,M259=Paramétrage!$C$13,M259=Paramétrage!$C$17,M259=Paramétrage!$C$20,M259=Paramétrage!$C$24,M259=Paramétrage!$C$27,AND(M259&lt;&gt;Paramétrage!$C$9,Q259="Mut+ext")),0,ROUNDUP(O259/P259,0))</f>
        <v>0</v>
      </c>
      <c r="V259" s="105">
        <f>IF(OR(M259="",Q259="Mut+ext"),0,IF(VLOOKUP(M259,Paramétrage!$C$6:$E$29,2,0)=0,0,IF(P259="","saisir capacité",N259*U259*VLOOKUP(M259,Paramétrage!$C$6:$E$29,2,0))))</f>
        <v>0</v>
      </c>
      <c r="W259" s="49"/>
      <c r="X259" s="106">
        <f t="shared" si="56"/>
        <v>0</v>
      </c>
      <c r="Y259" s="112">
        <f>IF(OR(M259="",Q259="Mut+ext"),0,IF(ISERROR(W259+V259*VLOOKUP(M259,Paramétrage!$C$6:$E$29,3,0))=TRUE,X259,W259+V259*VLOOKUP(M259,Paramétrage!$C$6:$E$29,3,0)))</f>
        <v>0</v>
      </c>
      <c r="Z259" s="295"/>
      <c r="AA259" s="296"/>
      <c r="AB259" s="297"/>
      <c r="AC259" s="167"/>
      <c r="AD259" s="50"/>
      <c r="AE259" s="77">
        <f t="shared" si="58"/>
        <v>0</v>
      </c>
      <c r="AF259" s="22">
        <f t="shared" si="57"/>
        <v>0</v>
      </c>
    </row>
    <row r="260" spans="1:32" ht="15.45" hidden="1" customHeight="1" x14ac:dyDescent="0.25">
      <c r="A260" s="331"/>
      <c r="B260" s="323"/>
      <c r="C260" s="326"/>
      <c r="D260" s="327"/>
      <c r="E260" s="312"/>
      <c r="F260" s="312"/>
      <c r="G260" s="164"/>
      <c r="H260" s="69"/>
      <c r="I260" s="70"/>
      <c r="J260" s="65"/>
      <c r="K260" s="64"/>
      <c r="L260" s="46"/>
      <c r="M260" s="47"/>
      <c r="N260" s="59"/>
      <c r="O260" s="55"/>
      <c r="P260" s="63"/>
      <c r="Q260" s="48"/>
      <c r="R260" s="298"/>
      <c r="S260" s="296"/>
      <c r="T260" s="299"/>
      <c r="U260" s="111">
        <f>IF(OR(P260="",M260=Paramétrage!$C$10,M260=Paramétrage!$C$13,M260=Paramétrage!$C$17,M260=Paramétrage!$C$20,M260=Paramétrage!$C$24,M260=Paramétrage!$C$27,AND(M260&lt;&gt;Paramétrage!$C$9,Q260="Mut+ext")),0,ROUNDUP(O260/P260,0))</f>
        <v>0</v>
      </c>
      <c r="V260" s="105">
        <f>IF(OR(M260="",Q260="Mut+ext"),0,IF(VLOOKUP(M260,Paramétrage!$C$6:$E$29,2,0)=0,0,IF(P260="","saisir capacité",N260*U260*VLOOKUP(M260,Paramétrage!$C$6:$E$29,2,0))))</f>
        <v>0</v>
      </c>
      <c r="W260" s="49"/>
      <c r="X260" s="106">
        <f t="shared" si="56"/>
        <v>0</v>
      </c>
      <c r="Y260" s="112">
        <f>IF(OR(M260="",Q260="Mut+ext"),0,IF(ISERROR(W260+V260*VLOOKUP(M260,Paramétrage!$C$6:$E$29,3,0))=TRUE,X260,W260+V260*VLOOKUP(M260,Paramétrage!$C$6:$E$29,3,0)))</f>
        <v>0</v>
      </c>
      <c r="Z260" s="295"/>
      <c r="AA260" s="296"/>
      <c r="AB260" s="297"/>
      <c r="AC260" s="167"/>
      <c r="AD260" s="50"/>
      <c r="AE260" s="77">
        <f t="shared" si="58"/>
        <v>0</v>
      </c>
      <c r="AF260" s="22">
        <f t="shared" si="57"/>
        <v>0</v>
      </c>
    </row>
    <row r="261" spans="1:32" ht="15.45" hidden="1" customHeight="1" x14ac:dyDescent="0.25">
      <c r="A261" s="331"/>
      <c r="B261" s="323"/>
      <c r="C261" s="326"/>
      <c r="D261" s="327"/>
      <c r="E261" s="312"/>
      <c r="F261" s="312"/>
      <c r="G261" s="164"/>
      <c r="H261" s="69"/>
      <c r="I261" s="70"/>
      <c r="J261" s="65"/>
      <c r="K261" s="64"/>
      <c r="L261" s="46"/>
      <c r="M261" s="47"/>
      <c r="N261" s="58"/>
      <c r="O261" s="55"/>
      <c r="P261" s="63"/>
      <c r="Q261" s="48"/>
      <c r="R261" s="298"/>
      <c r="S261" s="296"/>
      <c r="T261" s="299"/>
      <c r="U261" s="111">
        <f>IF(OR(P261="",M261=Paramétrage!$C$10,M261=Paramétrage!$C$13,M261=Paramétrage!$C$17,M261=Paramétrage!$C$20,M261=Paramétrage!$C$24,M261=Paramétrage!$C$27,AND(M261&lt;&gt;Paramétrage!$C$9,Q261="Mut+ext")),0,ROUNDUP(O261/P261,0))</f>
        <v>0</v>
      </c>
      <c r="V261" s="105">
        <f>IF(OR(M261="",Q261="Mut+ext"),0,IF(VLOOKUP(M261,Paramétrage!$C$6:$E$29,2,0)=0,0,IF(P261="","saisir capacité",N261*U261*VLOOKUP(M261,Paramétrage!$C$6:$E$29,2,0))))</f>
        <v>0</v>
      </c>
      <c r="W261" s="49"/>
      <c r="X261" s="106">
        <f t="shared" si="56"/>
        <v>0</v>
      </c>
      <c r="Y261" s="112">
        <f>IF(OR(M261="",Q261="Mut+ext"),0,IF(ISERROR(W261+V261*VLOOKUP(M261,Paramétrage!$C$6:$E$29,3,0))=TRUE,X261,W261+V261*VLOOKUP(M261,Paramétrage!$C$6:$E$29,3,0)))</f>
        <v>0</v>
      </c>
      <c r="Z261" s="295"/>
      <c r="AA261" s="296"/>
      <c r="AB261" s="297"/>
      <c r="AC261" s="167"/>
      <c r="AD261" s="50"/>
      <c r="AE261" s="77">
        <f t="shared" si="58"/>
        <v>0</v>
      </c>
      <c r="AF261" s="22">
        <f t="shared" si="57"/>
        <v>0</v>
      </c>
    </row>
    <row r="262" spans="1:32" ht="15.45" hidden="1" customHeight="1" x14ac:dyDescent="0.25">
      <c r="A262" s="331"/>
      <c r="B262" s="323"/>
      <c r="C262" s="326"/>
      <c r="D262" s="327"/>
      <c r="E262" s="312"/>
      <c r="F262" s="312"/>
      <c r="G262" s="164"/>
      <c r="H262" s="69"/>
      <c r="I262" s="70"/>
      <c r="J262" s="65"/>
      <c r="K262" s="64"/>
      <c r="L262" s="46"/>
      <c r="M262" s="47"/>
      <c r="N262" s="58"/>
      <c r="O262" s="55"/>
      <c r="P262" s="63"/>
      <c r="Q262" s="48"/>
      <c r="R262" s="298"/>
      <c r="S262" s="296"/>
      <c r="T262" s="299"/>
      <c r="U262" s="111">
        <f>IF(OR(P262="",M262=Paramétrage!$C$10,M262=Paramétrage!$C$13,M262=Paramétrage!$C$17,M262=Paramétrage!$C$20,M262=Paramétrage!$C$24,M262=Paramétrage!$C$27,AND(M262&lt;&gt;Paramétrage!$C$9,Q262="Mut+ext")),0,ROUNDUP(O262/P262,0))</f>
        <v>0</v>
      </c>
      <c r="V262" s="105">
        <f>IF(OR(M262="",Q262="Mut+ext"),0,IF(VLOOKUP(M262,Paramétrage!$C$6:$E$29,2,0)=0,0,IF(P262="","saisir capacité",N262*U262*VLOOKUP(M262,Paramétrage!$C$6:$E$29,2,0))))</f>
        <v>0</v>
      </c>
      <c r="W262" s="49"/>
      <c r="X262" s="106">
        <f t="shared" si="56"/>
        <v>0</v>
      </c>
      <c r="Y262" s="112">
        <f>IF(OR(M262="",Q262="Mut+ext"),0,IF(ISERROR(W262+V262*VLOOKUP(M262,Paramétrage!$C$6:$E$29,3,0))=TRUE,X262,W262+V262*VLOOKUP(M262,Paramétrage!$C$6:$E$29,3,0)))</f>
        <v>0</v>
      </c>
      <c r="Z262" s="295"/>
      <c r="AA262" s="296"/>
      <c r="AB262" s="297"/>
      <c r="AC262" s="167"/>
      <c r="AD262" s="50"/>
      <c r="AE262" s="77">
        <f t="shared" si="58"/>
        <v>0</v>
      </c>
      <c r="AF262" s="22">
        <f t="shared" si="57"/>
        <v>0</v>
      </c>
    </row>
    <row r="263" spans="1:32" ht="15.45" hidden="1" customHeight="1" x14ac:dyDescent="0.25">
      <c r="A263" s="331"/>
      <c r="B263" s="323"/>
      <c r="C263" s="326"/>
      <c r="D263" s="327"/>
      <c r="E263" s="312"/>
      <c r="F263" s="312"/>
      <c r="G263" s="164"/>
      <c r="H263" s="69"/>
      <c r="I263" s="70"/>
      <c r="J263" s="65"/>
      <c r="K263" s="64"/>
      <c r="L263" s="46"/>
      <c r="M263" s="47"/>
      <c r="N263" s="58"/>
      <c r="O263" s="55"/>
      <c r="P263" s="63"/>
      <c r="Q263" s="48"/>
      <c r="R263" s="298"/>
      <c r="S263" s="296"/>
      <c r="T263" s="299"/>
      <c r="U263" s="111">
        <f>IF(OR(P263="",M263=Paramétrage!$C$10,M263=Paramétrage!$C$13,M263=Paramétrage!$C$17,M263=Paramétrage!$C$20,M263=Paramétrage!$C$24,M263=Paramétrage!$C$27,AND(M263&lt;&gt;Paramétrage!$C$9,Q263="Mut+ext")),0,ROUNDUP(O263/P263,0))</f>
        <v>0</v>
      </c>
      <c r="V263" s="105">
        <f>IF(OR(M263="",Q263="Mut+ext"),0,IF(VLOOKUP(M263,Paramétrage!$C$6:$E$29,2,0)=0,0,IF(P263="","saisir capacité",N263*U263*VLOOKUP(M263,Paramétrage!$C$6:$E$29,2,0))))</f>
        <v>0</v>
      </c>
      <c r="W263" s="49"/>
      <c r="X263" s="106">
        <f t="shared" si="56"/>
        <v>0</v>
      </c>
      <c r="Y263" s="112">
        <f>IF(OR(M263="",Q263="Mut+ext"),0,IF(ISERROR(W263+V263*VLOOKUP(M263,Paramétrage!$C$6:$E$29,3,0))=TRUE,X263,W263+V263*VLOOKUP(M263,Paramétrage!$C$6:$E$29,3,0)))</f>
        <v>0</v>
      </c>
      <c r="Z263" s="295"/>
      <c r="AA263" s="296"/>
      <c r="AB263" s="297"/>
      <c r="AC263" s="167"/>
      <c r="AD263" s="50"/>
      <c r="AE263" s="77">
        <f t="shared" si="58"/>
        <v>0</v>
      </c>
      <c r="AF263" s="22">
        <f t="shared" si="57"/>
        <v>0</v>
      </c>
    </row>
    <row r="264" spans="1:32" ht="15.45" hidden="1" customHeight="1" x14ac:dyDescent="0.25">
      <c r="A264" s="331"/>
      <c r="B264" s="323"/>
      <c r="C264" s="328"/>
      <c r="D264" s="329"/>
      <c r="E264" s="313"/>
      <c r="F264" s="313"/>
      <c r="G264" s="164"/>
      <c r="H264" s="69"/>
      <c r="I264" s="70"/>
      <c r="J264" s="65"/>
      <c r="K264" s="64"/>
      <c r="L264" s="46"/>
      <c r="M264" s="47"/>
      <c r="N264" s="59"/>
      <c r="O264" s="55"/>
      <c r="P264" s="63"/>
      <c r="Q264" s="48"/>
      <c r="R264" s="298"/>
      <c r="S264" s="296"/>
      <c r="T264" s="299"/>
      <c r="U264" s="111">
        <f>IF(OR(P264="",M264=Paramétrage!$C$10,M264=Paramétrage!$C$13,M264=Paramétrage!$C$17,M264=Paramétrage!$C$20,M264=Paramétrage!$C$24,M264=Paramétrage!$C$27,AND(M264&lt;&gt;Paramétrage!$C$9,Q264="Mut+ext")),0,ROUNDUP(O264/P264,0))</f>
        <v>0</v>
      </c>
      <c r="V264" s="105">
        <f>IF(OR(M264="",Q264="Mut+ext"),0,IF(VLOOKUP(M264,Paramétrage!$C$6:$E$29,2,0)=0,0,IF(P264="","saisir capacité",N264*U264*VLOOKUP(M264,Paramétrage!$C$6:$E$29,2,0))))</f>
        <v>0</v>
      </c>
      <c r="W264" s="49"/>
      <c r="X264" s="106">
        <f t="shared" si="56"/>
        <v>0</v>
      </c>
      <c r="Y264" s="112">
        <f>IF(OR(M264="",Q264="Mut+ext"),0,IF(ISERROR(W264+V264*VLOOKUP(M264,Paramétrage!$C$6:$E$29,3,0))=TRUE,X264,W264+V264*VLOOKUP(M264,Paramétrage!$C$6:$E$29,3,0)))</f>
        <v>0</v>
      </c>
      <c r="Z264" s="295"/>
      <c r="AA264" s="296"/>
      <c r="AB264" s="297"/>
      <c r="AC264" s="167"/>
      <c r="AD264" s="50"/>
      <c r="AE264" s="77">
        <f t="shared" si="58"/>
        <v>0</v>
      </c>
      <c r="AF264" s="22">
        <f t="shared" si="57"/>
        <v>0</v>
      </c>
    </row>
    <row r="265" spans="1:32" ht="15.45" hidden="1" customHeight="1" x14ac:dyDescent="0.25">
      <c r="A265" s="331"/>
      <c r="B265" s="323"/>
      <c r="C265" s="178"/>
      <c r="D265" s="92"/>
      <c r="E265" s="91"/>
      <c r="F265" s="92"/>
      <c r="G265" s="92"/>
      <c r="H265" s="172"/>
      <c r="I265" s="170"/>
      <c r="J265" s="161"/>
      <c r="K265" s="93"/>
      <c r="L265" s="95"/>
      <c r="M265" s="96"/>
      <c r="N265" s="97">
        <f>AE265</f>
        <v>0</v>
      </c>
      <c r="O265" s="98"/>
      <c r="P265" s="98"/>
      <c r="Q265" s="101"/>
      <c r="R265" s="99"/>
      <c r="S265" s="99"/>
      <c r="T265" s="100"/>
      <c r="U265" s="153"/>
      <c r="V265" s="102">
        <f>SUM(V253:V264)</f>
        <v>0</v>
      </c>
      <c r="W265" s="96">
        <f>SUM(W253:W264)</f>
        <v>0</v>
      </c>
      <c r="X265" s="103">
        <f>SUM(X253:X264)</f>
        <v>0</v>
      </c>
      <c r="Y265" s="104">
        <f>SUM(Y253:Y264)</f>
        <v>0</v>
      </c>
      <c r="Z265" s="154"/>
      <c r="AA265" s="155"/>
      <c r="AB265" s="156"/>
      <c r="AC265" s="157"/>
      <c r="AD265" s="158"/>
      <c r="AE265" s="159">
        <f>SUM(AE253:AE264)</f>
        <v>0</v>
      </c>
      <c r="AF265" s="160">
        <f>SUM(AF253:AF264)</f>
        <v>0</v>
      </c>
    </row>
    <row r="266" spans="1:32" ht="15.45" hidden="1" customHeight="1" x14ac:dyDescent="0.25">
      <c r="A266" s="331"/>
      <c r="B266" s="323" t="s">
        <v>175</v>
      </c>
      <c r="C266" s="324" t="s">
        <v>174</v>
      </c>
      <c r="D266" s="325"/>
      <c r="E266" s="312"/>
      <c r="F266" s="312" t="s">
        <v>254</v>
      </c>
      <c r="G266" s="165" t="s">
        <v>220</v>
      </c>
      <c r="H266" s="53"/>
      <c r="I266" s="70"/>
      <c r="J266" s="65"/>
      <c r="K266" s="64"/>
      <c r="L266" s="46"/>
      <c r="M266" s="47"/>
      <c r="N266" s="58"/>
      <c r="O266" s="55"/>
      <c r="P266" s="63"/>
      <c r="Q266" s="52"/>
      <c r="R266" s="298"/>
      <c r="S266" s="296"/>
      <c r="T266" s="299"/>
      <c r="U266" s="111">
        <f>IF(OR(P266="",M266=Paramétrage!$C$10,M266=Paramétrage!$C$13,M266=Paramétrage!$C$17,M266=Paramétrage!$C$20,M266=Paramétrage!$C$24,M266=Paramétrage!$C$27,AND(M266&lt;&gt;Paramétrage!$C$9,Q266="Mut+ext")),0,ROUNDUP(O266/P266,0))</f>
        <v>0</v>
      </c>
      <c r="V266" s="105">
        <f>IF(OR(M266="",Q266="Mut+ext"),0,IF(VLOOKUP(M266,Paramétrage!$C$6:$E$29,2,0)=0,0,IF(P266="","saisir capacité",N266*U266*VLOOKUP(M266,Paramétrage!$C$6:$E$29,2,0))))</f>
        <v>0</v>
      </c>
      <c r="W266" s="49"/>
      <c r="X266" s="106">
        <f t="shared" ref="X266:X277" si="59">IF(OR(M266="",Q266="Mut+ext"),0,IF(ISERROR(V266+W266)=TRUE,V266,V266+W266))</f>
        <v>0</v>
      </c>
      <c r="Y266" s="112">
        <f>IF(OR(M266="",Q266="Mut+ext"),0,IF(ISERROR(W266+V266*VLOOKUP(M266,Paramétrage!$C$6:$E$29,3,0))=TRUE,X266,W266+V266*VLOOKUP(M266,Paramétrage!$C$6:$E$29,3,0)))</f>
        <v>0</v>
      </c>
      <c r="Z266" s="295"/>
      <c r="AA266" s="296"/>
      <c r="AB266" s="297"/>
      <c r="AC266" s="167"/>
      <c r="AD266" s="51"/>
      <c r="AE266" s="77">
        <f>IF(G266="",0,IF(K266="",0,IF(SUMIF($G$266:$G$277,G266,$O$266:$O$277)=0,0,IF(OR(L266="",K266="obligatoire"),AF266/SUMIF($G$266:$G$277,G266,$O$266:$O$277),AF266/(SUMIF($G$266:$G$277,G266,$O$266:$O$277)/L266)))))</f>
        <v>0</v>
      </c>
      <c r="AF266" s="21">
        <f t="shared" ref="AF266:AF277" si="60">N266*O266</f>
        <v>0</v>
      </c>
    </row>
    <row r="267" spans="1:32" ht="15.45" hidden="1" customHeight="1" x14ac:dyDescent="0.25">
      <c r="A267" s="331"/>
      <c r="B267" s="323"/>
      <c r="C267" s="326"/>
      <c r="D267" s="327"/>
      <c r="E267" s="312"/>
      <c r="F267" s="312"/>
      <c r="G267" s="164"/>
      <c r="H267" s="45"/>
      <c r="I267" s="70"/>
      <c r="J267" s="65"/>
      <c r="K267" s="64"/>
      <c r="L267" s="46"/>
      <c r="M267" s="47"/>
      <c r="N267" s="58"/>
      <c r="O267" s="55"/>
      <c r="P267" s="63"/>
      <c r="Q267" s="48"/>
      <c r="R267" s="298"/>
      <c r="S267" s="296"/>
      <c r="T267" s="299"/>
      <c r="U267" s="111">
        <f>IF(OR(P267="",M267=Paramétrage!$C$10,M267=Paramétrage!$C$13,M267=Paramétrage!$C$17,M267=Paramétrage!$C$20,M267=Paramétrage!$C$24,M267=Paramétrage!$C$27,AND(M267&lt;&gt;Paramétrage!$C$9,Q267="Mut+ext")),0,ROUNDUP(O267/P267,0))</f>
        <v>0</v>
      </c>
      <c r="V267" s="105">
        <f>IF(OR(M267="",Q267="Mut+ext"),0,IF(VLOOKUP(M267,Paramétrage!$C$6:$E$29,2,0)=0,0,IF(P267="","saisir capacité",N267*U267*VLOOKUP(M267,Paramétrage!$C$6:$E$29,2,0))))</f>
        <v>0</v>
      </c>
      <c r="W267" s="49"/>
      <c r="X267" s="106">
        <f t="shared" si="59"/>
        <v>0</v>
      </c>
      <c r="Y267" s="112">
        <f>IF(OR(M267="",Q267="Mut+ext"),0,IF(ISERROR(W267+V267*VLOOKUP(M267,Paramétrage!$C$6:$E$29,3,0))=TRUE,X267,W267+V267*VLOOKUP(M267,Paramétrage!$C$6:$E$29,3,0)))</f>
        <v>0</v>
      </c>
      <c r="Z267" s="295"/>
      <c r="AA267" s="296"/>
      <c r="AB267" s="297"/>
      <c r="AC267" s="167"/>
      <c r="AD267" s="50"/>
      <c r="AE267" s="77">
        <f t="shared" ref="AE267:AE277" si="61">IF(G267="",0,IF(K267="",0,IF(SUMIF($G$266:$G$277,G267,$O$266:$O$277)=0,0,IF(OR(L267="",K267="obligatoire"),AF267/SUMIF($G$266:$G$277,G267,$O$266:$O$277),AF267/(SUMIF($G$266:$G$277,G267,$O$266:$O$277)/L267)))))</f>
        <v>0</v>
      </c>
      <c r="AF267" s="22">
        <f t="shared" si="60"/>
        <v>0</v>
      </c>
    </row>
    <row r="268" spans="1:32" ht="15.45" hidden="1" customHeight="1" x14ac:dyDescent="0.25">
      <c r="A268" s="331"/>
      <c r="B268" s="323"/>
      <c r="C268" s="326"/>
      <c r="D268" s="327"/>
      <c r="E268" s="312"/>
      <c r="F268" s="312"/>
      <c r="G268" s="164"/>
      <c r="H268" s="45"/>
      <c r="I268" s="70"/>
      <c r="J268" s="65"/>
      <c r="K268" s="64"/>
      <c r="L268" s="46"/>
      <c r="M268" s="47"/>
      <c r="N268" s="58"/>
      <c r="O268" s="55"/>
      <c r="P268" s="63"/>
      <c r="Q268" s="48"/>
      <c r="R268" s="298"/>
      <c r="S268" s="296"/>
      <c r="T268" s="299"/>
      <c r="U268" s="111">
        <f>IF(OR(P268="",M268=Paramétrage!$C$10,M268=Paramétrage!$C$13,M268=Paramétrage!$C$17,M268=Paramétrage!$C$20,M268=Paramétrage!$C$24,M268=Paramétrage!$C$27,AND(M268&lt;&gt;Paramétrage!$C$9,Q268="Mut+ext")),0,ROUNDUP(O268/P268,0))</f>
        <v>0</v>
      </c>
      <c r="V268" s="105">
        <f>IF(OR(M268="",Q268="Mut+ext"),0,IF(VLOOKUP(M268,Paramétrage!$C$6:$E$29,2,0)=0,0,IF(P268="","saisir capacité",N268*U268*VLOOKUP(M268,Paramétrage!$C$6:$E$29,2,0))))</f>
        <v>0</v>
      </c>
      <c r="W268" s="49"/>
      <c r="X268" s="106">
        <f t="shared" si="59"/>
        <v>0</v>
      </c>
      <c r="Y268" s="112">
        <f>IF(OR(M268="",Q268="Mut+ext"),0,IF(ISERROR(W268+V268*VLOOKUP(M268,Paramétrage!$C$6:$E$29,3,0))=TRUE,X268,W268+V268*VLOOKUP(M268,Paramétrage!$C$6:$E$29,3,0)))</f>
        <v>0</v>
      </c>
      <c r="Z268" s="295"/>
      <c r="AA268" s="296"/>
      <c r="AB268" s="297"/>
      <c r="AC268" s="167"/>
      <c r="AD268" s="50"/>
      <c r="AE268" s="77">
        <f t="shared" si="61"/>
        <v>0</v>
      </c>
      <c r="AF268" s="22">
        <f t="shared" si="60"/>
        <v>0</v>
      </c>
    </row>
    <row r="269" spans="1:32" ht="15.45" hidden="1" customHeight="1" x14ac:dyDescent="0.25">
      <c r="A269" s="331"/>
      <c r="B269" s="323"/>
      <c r="C269" s="326"/>
      <c r="D269" s="327"/>
      <c r="E269" s="312"/>
      <c r="F269" s="312"/>
      <c r="G269" s="166"/>
      <c r="H269" s="45"/>
      <c r="I269" s="70"/>
      <c r="J269" s="65"/>
      <c r="K269" s="64"/>
      <c r="L269" s="46"/>
      <c r="M269" s="47"/>
      <c r="N269" s="58"/>
      <c r="O269" s="55"/>
      <c r="P269" s="63"/>
      <c r="Q269" s="48"/>
      <c r="R269" s="298"/>
      <c r="S269" s="296"/>
      <c r="T269" s="299"/>
      <c r="U269" s="111">
        <v>0</v>
      </c>
      <c r="V269" s="105">
        <v>0</v>
      </c>
      <c r="W269" s="49"/>
      <c r="X269" s="106">
        <v>0</v>
      </c>
      <c r="Y269" s="112">
        <v>0</v>
      </c>
      <c r="Z269" s="295"/>
      <c r="AA269" s="296"/>
      <c r="AB269" s="297"/>
      <c r="AC269" s="167"/>
      <c r="AD269" s="50"/>
      <c r="AE269" s="77">
        <f t="shared" si="61"/>
        <v>0</v>
      </c>
      <c r="AF269" s="22">
        <v>0</v>
      </c>
    </row>
    <row r="270" spans="1:32" ht="15.45" hidden="1" customHeight="1" x14ac:dyDescent="0.25">
      <c r="A270" s="331"/>
      <c r="B270" s="323"/>
      <c r="C270" s="326"/>
      <c r="D270" s="327"/>
      <c r="E270" s="312"/>
      <c r="F270" s="312"/>
      <c r="G270" s="164"/>
      <c r="H270" s="69"/>
      <c r="I270" s="70"/>
      <c r="J270" s="65"/>
      <c r="K270" s="64"/>
      <c r="L270" s="46"/>
      <c r="M270" s="47"/>
      <c r="N270" s="58"/>
      <c r="O270" s="55"/>
      <c r="P270" s="63"/>
      <c r="Q270" s="48"/>
      <c r="R270" s="298"/>
      <c r="S270" s="296"/>
      <c r="T270" s="299"/>
      <c r="U270" s="111">
        <v>0</v>
      </c>
      <c r="V270" s="105">
        <v>0</v>
      </c>
      <c r="W270" s="49"/>
      <c r="X270" s="106">
        <v>0</v>
      </c>
      <c r="Y270" s="112">
        <v>0</v>
      </c>
      <c r="Z270" s="295"/>
      <c r="AA270" s="296"/>
      <c r="AB270" s="297"/>
      <c r="AC270" s="167"/>
      <c r="AD270" s="50"/>
      <c r="AE270" s="77">
        <f t="shared" si="61"/>
        <v>0</v>
      </c>
      <c r="AF270" s="22">
        <v>0</v>
      </c>
    </row>
    <row r="271" spans="1:32" ht="15.45" hidden="1" customHeight="1" x14ac:dyDescent="0.25">
      <c r="A271" s="331"/>
      <c r="B271" s="323"/>
      <c r="C271" s="326"/>
      <c r="D271" s="327"/>
      <c r="E271" s="312"/>
      <c r="F271" s="312"/>
      <c r="G271" s="164"/>
      <c r="H271" s="69"/>
      <c r="I271" s="70"/>
      <c r="J271" s="65"/>
      <c r="K271" s="64"/>
      <c r="L271" s="46"/>
      <c r="M271" s="47"/>
      <c r="N271" s="58"/>
      <c r="O271" s="55"/>
      <c r="P271" s="63"/>
      <c r="Q271" s="48"/>
      <c r="R271" s="298"/>
      <c r="S271" s="296"/>
      <c r="T271" s="299"/>
      <c r="U271" s="111">
        <v>0</v>
      </c>
      <c r="V271" s="105">
        <v>0</v>
      </c>
      <c r="W271" s="49"/>
      <c r="X271" s="106">
        <v>0</v>
      </c>
      <c r="Y271" s="112">
        <v>0</v>
      </c>
      <c r="Z271" s="295"/>
      <c r="AA271" s="296"/>
      <c r="AB271" s="297"/>
      <c r="AC271" s="167"/>
      <c r="AD271" s="50"/>
      <c r="AE271" s="77">
        <f t="shared" si="61"/>
        <v>0</v>
      </c>
      <c r="AF271" s="22">
        <v>0</v>
      </c>
    </row>
    <row r="272" spans="1:32" ht="15.45" hidden="1" customHeight="1" x14ac:dyDescent="0.25">
      <c r="A272" s="331"/>
      <c r="B272" s="323"/>
      <c r="C272" s="326"/>
      <c r="D272" s="327"/>
      <c r="E272" s="312"/>
      <c r="F272" s="312"/>
      <c r="G272" s="164"/>
      <c r="H272" s="69"/>
      <c r="I272" s="70"/>
      <c r="J272" s="65"/>
      <c r="K272" s="64"/>
      <c r="L272" s="46"/>
      <c r="M272" s="47"/>
      <c r="N272" s="58"/>
      <c r="O272" s="55"/>
      <c r="P272" s="63"/>
      <c r="Q272" s="48"/>
      <c r="R272" s="298"/>
      <c r="S272" s="296"/>
      <c r="T272" s="299"/>
      <c r="U272" s="111">
        <v>0</v>
      </c>
      <c r="V272" s="105">
        <v>0</v>
      </c>
      <c r="W272" s="49"/>
      <c r="X272" s="106">
        <v>0</v>
      </c>
      <c r="Y272" s="112">
        <v>0</v>
      </c>
      <c r="Z272" s="295"/>
      <c r="AA272" s="296"/>
      <c r="AB272" s="297"/>
      <c r="AC272" s="167"/>
      <c r="AD272" s="50"/>
      <c r="AE272" s="77">
        <f t="shared" si="61"/>
        <v>0</v>
      </c>
      <c r="AF272" s="22">
        <v>0</v>
      </c>
    </row>
    <row r="273" spans="1:32" ht="15.45" hidden="1" customHeight="1" x14ac:dyDescent="0.25">
      <c r="A273" s="331"/>
      <c r="B273" s="323"/>
      <c r="C273" s="326"/>
      <c r="D273" s="327"/>
      <c r="E273" s="312"/>
      <c r="F273" s="312"/>
      <c r="G273" s="166"/>
      <c r="H273" s="69"/>
      <c r="I273" s="70"/>
      <c r="J273" s="65"/>
      <c r="K273" s="64"/>
      <c r="L273" s="46"/>
      <c r="M273" s="47"/>
      <c r="N273" s="58"/>
      <c r="O273" s="55"/>
      <c r="P273" s="63"/>
      <c r="Q273" s="48"/>
      <c r="R273" s="298"/>
      <c r="S273" s="296"/>
      <c r="T273" s="299"/>
      <c r="U273" s="111">
        <v>0</v>
      </c>
      <c r="V273" s="105">
        <v>0</v>
      </c>
      <c r="W273" s="49"/>
      <c r="X273" s="106">
        <v>0</v>
      </c>
      <c r="Y273" s="112">
        <v>0</v>
      </c>
      <c r="Z273" s="295"/>
      <c r="AA273" s="296"/>
      <c r="AB273" s="297"/>
      <c r="AC273" s="167"/>
      <c r="AD273" s="50"/>
      <c r="AE273" s="77">
        <f t="shared" si="61"/>
        <v>0</v>
      </c>
      <c r="AF273" s="22">
        <v>0</v>
      </c>
    </row>
    <row r="274" spans="1:32" ht="15.45" hidden="1" customHeight="1" x14ac:dyDescent="0.25">
      <c r="A274" s="331"/>
      <c r="B274" s="323"/>
      <c r="C274" s="326"/>
      <c r="D274" s="327"/>
      <c r="E274" s="312"/>
      <c r="F274" s="312"/>
      <c r="G274" s="164"/>
      <c r="H274" s="69"/>
      <c r="I274" s="70"/>
      <c r="J274" s="65"/>
      <c r="K274" s="64"/>
      <c r="L274" s="46"/>
      <c r="M274" s="47"/>
      <c r="N274" s="58"/>
      <c r="O274" s="55"/>
      <c r="P274" s="63"/>
      <c r="Q274" s="48"/>
      <c r="R274" s="298"/>
      <c r="S274" s="296"/>
      <c r="T274" s="299"/>
      <c r="U274" s="111">
        <v>0</v>
      </c>
      <c r="V274" s="105">
        <v>0</v>
      </c>
      <c r="W274" s="49"/>
      <c r="X274" s="106">
        <v>0</v>
      </c>
      <c r="Y274" s="112">
        <v>0</v>
      </c>
      <c r="Z274" s="295"/>
      <c r="AA274" s="296"/>
      <c r="AB274" s="297"/>
      <c r="AC274" s="167"/>
      <c r="AD274" s="50"/>
      <c r="AE274" s="77">
        <f t="shared" si="61"/>
        <v>0</v>
      </c>
      <c r="AF274" s="22">
        <v>0</v>
      </c>
    </row>
    <row r="275" spans="1:32" ht="15.45" hidden="1" customHeight="1" x14ac:dyDescent="0.25">
      <c r="A275" s="331"/>
      <c r="B275" s="323"/>
      <c r="C275" s="326"/>
      <c r="D275" s="327"/>
      <c r="E275" s="312"/>
      <c r="F275" s="312"/>
      <c r="G275" s="164"/>
      <c r="H275" s="69"/>
      <c r="I275" s="70"/>
      <c r="J275" s="65"/>
      <c r="K275" s="64"/>
      <c r="L275" s="46"/>
      <c r="M275" s="47"/>
      <c r="N275" s="58"/>
      <c r="O275" s="55"/>
      <c r="P275" s="63"/>
      <c r="Q275" s="48"/>
      <c r="R275" s="298"/>
      <c r="S275" s="296"/>
      <c r="T275" s="299"/>
      <c r="U275" s="111">
        <v>0</v>
      </c>
      <c r="V275" s="105">
        <v>0</v>
      </c>
      <c r="W275" s="49"/>
      <c r="X275" s="106">
        <v>0</v>
      </c>
      <c r="Y275" s="112">
        <v>0</v>
      </c>
      <c r="Z275" s="295"/>
      <c r="AA275" s="296"/>
      <c r="AB275" s="297"/>
      <c r="AC275" s="167"/>
      <c r="AD275" s="50"/>
      <c r="AE275" s="77">
        <f t="shared" si="61"/>
        <v>0</v>
      </c>
      <c r="AF275" s="22">
        <v>0</v>
      </c>
    </row>
    <row r="276" spans="1:32" ht="15.45" hidden="1" customHeight="1" x14ac:dyDescent="0.25">
      <c r="A276" s="331"/>
      <c r="B276" s="323"/>
      <c r="C276" s="326"/>
      <c r="D276" s="327"/>
      <c r="E276" s="312"/>
      <c r="F276" s="312"/>
      <c r="G276" s="164"/>
      <c r="H276" s="69"/>
      <c r="I276" s="70"/>
      <c r="J276" s="65"/>
      <c r="K276" s="64"/>
      <c r="L276" s="46"/>
      <c r="M276" s="47"/>
      <c r="N276" s="58"/>
      <c r="O276" s="55"/>
      <c r="P276" s="63"/>
      <c r="Q276" s="48"/>
      <c r="R276" s="298"/>
      <c r="S276" s="296"/>
      <c r="T276" s="299"/>
      <c r="U276" s="111">
        <v>0</v>
      </c>
      <c r="V276" s="105">
        <v>0</v>
      </c>
      <c r="W276" s="49"/>
      <c r="X276" s="106">
        <v>0</v>
      </c>
      <c r="Y276" s="112">
        <v>0</v>
      </c>
      <c r="Z276" s="295"/>
      <c r="AA276" s="296"/>
      <c r="AB276" s="297"/>
      <c r="AC276" s="167"/>
      <c r="AD276" s="50"/>
      <c r="AE276" s="77">
        <f t="shared" si="61"/>
        <v>0</v>
      </c>
      <c r="AF276" s="22">
        <v>0</v>
      </c>
    </row>
    <row r="277" spans="1:32" ht="15.45" hidden="1" customHeight="1" x14ac:dyDescent="0.25">
      <c r="A277" s="331"/>
      <c r="B277" s="323"/>
      <c r="C277" s="328"/>
      <c r="D277" s="329"/>
      <c r="E277" s="313"/>
      <c r="F277" s="313"/>
      <c r="G277" s="164"/>
      <c r="H277" s="69"/>
      <c r="I277" s="70"/>
      <c r="J277" s="65"/>
      <c r="K277" s="64"/>
      <c r="L277" s="46"/>
      <c r="M277" s="47"/>
      <c r="N277" s="59"/>
      <c r="O277" s="55"/>
      <c r="P277" s="63"/>
      <c r="Q277" s="48"/>
      <c r="R277" s="298"/>
      <c r="S277" s="296"/>
      <c r="T277" s="299"/>
      <c r="U277" s="111">
        <f>IF(OR(P277="",M277=Paramétrage!$C$10,M277=Paramétrage!$C$13,M277=Paramétrage!$C$17,M277=Paramétrage!$C$20,M277=Paramétrage!$C$24,M277=Paramétrage!$C$27,AND(M277&lt;&gt;Paramétrage!$C$9,Q277="Mut+ext")),0,ROUNDUP(O277/P277,0))</f>
        <v>0</v>
      </c>
      <c r="V277" s="105">
        <f>IF(OR(M277="",Q277="Mut+ext"),0,IF(VLOOKUP(M277,Paramétrage!$C$6:$E$29,2,0)=0,0,IF(P277="","saisir capacité",N277*U277*VLOOKUP(M277,Paramétrage!$C$6:$E$29,2,0))))</f>
        <v>0</v>
      </c>
      <c r="W277" s="49"/>
      <c r="X277" s="106">
        <f t="shared" si="59"/>
        <v>0</v>
      </c>
      <c r="Y277" s="112">
        <f>IF(OR(M277="",Q277="Mut+ext"),0,IF(ISERROR(W277+V277*VLOOKUP(M277,Paramétrage!$C$6:$E$29,3,0))=TRUE,X277,W277+V277*VLOOKUP(M277,Paramétrage!$C$6:$E$29,3,0)))</f>
        <v>0</v>
      </c>
      <c r="Z277" s="295"/>
      <c r="AA277" s="296"/>
      <c r="AB277" s="297"/>
      <c r="AC277" s="167"/>
      <c r="AD277" s="50"/>
      <c r="AE277" s="77">
        <f t="shared" si="61"/>
        <v>0</v>
      </c>
      <c r="AF277" s="22">
        <f t="shared" si="60"/>
        <v>0</v>
      </c>
    </row>
    <row r="278" spans="1:32" ht="16.2" hidden="1" customHeight="1" thickBot="1" x14ac:dyDescent="0.3">
      <c r="A278" s="331"/>
      <c r="B278" s="323"/>
      <c r="C278" s="178"/>
      <c r="D278" s="92"/>
      <c r="E278" s="91"/>
      <c r="F278" s="92"/>
      <c r="G278" s="92"/>
      <c r="H278" s="172"/>
      <c r="I278" s="170"/>
      <c r="J278" s="161"/>
      <c r="K278" s="93"/>
      <c r="L278" s="95"/>
      <c r="M278" s="96"/>
      <c r="N278" s="97">
        <f>AE278</f>
        <v>0</v>
      </c>
      <c r="O278" s="98"/>
      <c r="P278" s="98"/>
      <c r="Q278" s="101"/>
      <c r="R278" s="99"/>
      <c r="S278" s="99"/>
      <c r="T278" s="100"/>
      <c r="U278" s="153"/>
      <c r="V278" s="102">
        <f>SUM(V266:V277)</f>
        <v>0</v>
      </c>
      <c r="W278" s="96">
        <f>SUM(W266:W277)</f>
        <v>0</v>
      </c>
      <c r="X278" s="103">
        <f>SUM(X266:X277)</f>
        <v>0</v>
      </c>
      <c r="Y278" s="104">
        <f>SUM(Y266:Y277)</f>
        <v>0</v>
      </c>
      <c r="Z278" s="154"/>
      <c r="AA278" s="155"/>
      <c r="AB278" s="156"/>
      <c r="AC278" s="157"/>
      <c r="AD278" s="158"/>
      <c r="AE278" s="159">
        <f>SUM(AE266:AE277)</f>
        <v>0</v>
      </c>
      <c r="AF278" s="160">
        <f>SUM(AF266:AF277)</f>
        <v>0</v>
      </c>
    </row>
    <row r="279" spans="1:32" ht="16.2" thickBot="1" x14ac:dyDescent="0.3">
      <c r="A279" s="331"/>
      <c r="B279" s="121"/>
      <c r="C279" s="121"/>
      <c r="D279" s="122"/>
      <c r="E279" s="123">
        <f>E143+E156+E175+E188+E201+E227+E240+E253+E266+E214</f>
        <v>57</v>
      </c>
      <c r="F279" s="212"/>
      <c r="G279" s="124"/>
      <c r="H279" s="127"/>
      <c r="I279" s="127"/>
      <c r="J279" s="125"/>
      <c r="K279" s="121"/>
      <c r="L279" s="121"/>
      <c r="M279" s="122"/>
      <c r="N279" s="147">
        <f>N155+N174+N187+N200+N213+N226+N239+N252+N265+N278</f>
        <v>956</v>
      </c>
      <c r="O279" s="125"/>
      <c r="P279" s="126"/>
      <c r="Q279" s="125"/>
      <c r="R279" s="125"/>
      <c r="S279" s="125"/>
      <c r="T279" s="129"/>
      <c r="U279" s="148"/>
      <c r="V279" s="123">
        <f>V155+V174+V187+V200+V213+V226+V239+V252+V265+V278</f>
        <v>116</v>
      </c>
      <c r="W279" s="123">
        <f>W155+W174+W187+W200+W213+W226+W239+W252+W265+W278</f>
        <v>54</v>
      </c>
      <c r="X279" s="123">
        <f>X155+X174+X187+X200+X213+X226+X239+X252+X265+X278</f>
        <v>170</v>
      </c>
      <c r="Y279" s="123">
        <f>Y155+Y174+Y187+Y200+Y213+Y226+Y239+Y252+Y265+Y278</f>
        <v>170</v>
      </c>
      <c r="Z279" s="149"/>
      <c r="AA279" s="127"/>
      <c r="AB279" s="128"/>
      <c r="AC279" s="127"/>
      <c r="AD279" s="150"/>
      <c r="AE279" s="151">
        <f>SUM(AE143:AE252)/2</f>
        <v>956</v>
      </c>
      <c r="AF279" s="152">
        <f>SUM(AF167:AF239)</f>
        <v>12412</v>
      </c>
    </row>
    <row r="280" spans="1:32" ht="16.2" thickBot="1" x14ac:dyDescent="0.3">
      <c r="A280" s="23" t="s">
        <v>4</v>
      </c>
      <c r="B280" s="24"/>
      <c r="C280" s="24"/>
      <c r="D280" s="24"/>
      <c r="E280" s="24"/>
      <c r="F280" s="24"/>
      <c r="G280" s="24"/>
      <c r="H280" s="54"/>
      <c r="I280" s="54"/>
      <c r="J280" s="27"/>
      <c r="K280" s="24"/>
      <c r="L280" s="24"/>
      <c r="M280" s="25"/>
      <c r="N280" s="60">
        <f>N279+N142</f>
        <v>1165</v>
      </c>
      <c r="O280" s="27"/>
      <c r="P280" s="28"/>
      <c r="Q280" s="27"/>
      <c r="R280" s="27"/>
      <c r="S280" s="27"/>
      <c r="T280" s="29"/>
      <c r="U280" s="25"/>
      <c r="V280" s="62">
        <f>V279+V142</f>
        <v>325</v>
      </c>
      <c r="W280" s="30">
        <f>W279+W142</f>
        <v>54</v>
      </c>
      <c r="X280" s="31">
        <f>X279+X142</f>
        <v>379</v>
      </c>
      <c r="Y280" s="32">
        <f>Y279+Y142</f>
        <v>416.5</v>
      </c>
      <c r="AC280" s="34"/>
      <c r="AE280" s="26">
        <f>AE279+AE142</f>
        <v>1165</v>
      </c>
      <c r="AF280" s="33">
        <f>SUM(AF143:AF252)</f>
        <v>26344</v>
      </c>
    </row>
    <row r="281" spans="1:32" ht="18" customHeight="1" x14ac:dyDescent="0.25">
      <c r="H281" s="173"/>
      <c r="O281" s="34"/>
    </row>
  </sheetData>
  <sheetProtection algorithmName="SHA-512" hashValue="4J7Rasj5FEPcF9qMFSWe0SuXaAw7Xus4imJliZajeXBmQmYIMHazpvMkzhq49lXcBYcK5i+c/2+D+UMuqRT1zQ==" saltValue="UYvcWQ80uXCD/9aN4v9l+Q==" spinCount="100000" sheet="1" formatCells="0" formatRows="0" insertRows="0" autoFilter="0"/>
  <mergeCells count="598">
    <mergeCell ref="R271:T271"/>
    <mergeCell ref="Z271:AB271"/>
    <mergeCell ref="R272:T272"/>
    <mergeCell ref="Z272:AB272"/>
    <mergeCell ref="R273:T273"/>
    <mergeCell ref="Z273:AB273"/>
    <mergeCell ref="R268:T268"/>
    <mergeCell ref="Z268:AB268"/>
    <mergeCell ref="R269:T269"/>
    <mergeCell ref="Z269:AB269"/>
    <mergeCell ref="R270:T270"/>
    <mergeCell ref="Z270:AB270"/>
    <mergeCell ref="R264:T264"/>
    <mergeCell ref="Z264:AB264"/>
    <mergeCell ref="B266:B278"/>
    <mergeCell ref="C266:D277"/>
    <mergeCell ref="E266:E277"/>
    <mergeCell ref="F266:F277"/>
    <mergeCell ref="R266:T266"/>
    <mergeCell ref="Z266:AB266"/>
    <mergeCell ref="R267:T267"/>
    <mergeCell ref="Z267:AB267"/>
    <mergeCell ref="R277:T277"/>
    <mergeCell ref="Z277:AB277"/>
    <mergeCell ref="R274:T274"/>
    <mergeCell ref="Z274:AB274"/>
    <mergeCell ref="R275:T275"/>
    <mergeCell ref="Z275:AB275"/>
    <mergeCell ref="R276:T276"/>
    <mergeCell ref="Z276:AB276"/>
    <mergeCell ref="B253:B265"/>
    <mergeCell ref="C253:D264"/>
    <mergeCell ref="E253:E264"/>
    <mergeCell ref="F253:F264"/>
    <mergeCell ref="R253:T253"/>
    <mergeCell ref="Z253:AB253"/>
    <mergeCell ref="R261:T261"/>
    <mergeCell ref="Z261:AB261"/>
    <mergeCell ref="R262:T262"/>
    <mergeCell ref="Z262:AB262"/>
    <mergeCell ref="R263:T263"/>
    <mergeCell ref="Z263:AB263"/>
    <mergeCell ref="R258:T258"/>
    <mergeCell ref="Z258:AB258"/>
    <mergeCell ref="R259:T259"/>
    <mergeCell ref="Z259:AB259"/>
    <mergeCell ref="R260:T260"/>
    <mergeCell ref="Z260:AB260"/>
    <mergeCell ref="R246:T246"/>
    <mergeCell ref="Z246:AB246"/>
    <mergeCell ref="R247:T247"/>
    <mergeCell ref="Z247:AB247"/>
    <mergeCell ref="R255:T255"/>
    <mergeCell ref="Z255:AB255"/>
    <mergeCell ref="R256:T256"/>
    <mergeCell ref="Z256:AB256"/>
    <mergeCell ref="R257:T257"/>
    <mergeCell ref="Z257:AB257"/>
    <mergeCell ref="R251:T251"/>
    <mergeCell ref="Z251:AB251"/>
    <mergeCell ref="R254:T254"/>
    <mergeCell ref="Z254:AB254"/>
    <mergeCell ref="R242:T242"/>
    <mergeCell ref="Z242:AB242"/>
    <mergeCell ref="R243:T243"/>
    <mergeCell ref="Z243:AB243"/>
    <mergeCell ref="R244:T244"/>
    <mergeCell ref="Z244:AB244"/>
    <mergeCell ref="R238:T238"/>
    <mergeCell ref="Z238:AB238"/>
    <mergeCell ref="B240:B252"/>
    <mergeCell ref="C240:D251"/>
    <mergeCell ref="E240:E251"/>
    <mergeCell ref="F240:F251"/>
    <mergeCell ref="R240:T240"/>
    <mergeCell ref="Z240:AB240"/>
    <mergeCell ref="R241:T241"/>
    <mergeCell ref="Z241:AB241"/>
    <mergeCell ref="R248:T248"/>
    <mergeCell ref="Z248:AB248"/>
    <mergeCell ref="R249:T249"/>
    <mergeCell ref="Z249:AB249"/>
    <mergeCell ref="R250:T250"/>
    <mergeCell ref="Z250:AB250"/>
    <mergeCell ref="R245:T245"/>
    <mergeCell ref="Z245:AB245"/>
    <mergeCell ref="B227:B239"/>
    <mergeCell ref="C227:D238"/>
    <mergeCell ref="E227:E238"/>
    <mergeCell ref="F227:F238"/>
    <mergeCell ref="R227:T227"/>
    <mergeCell ref="Z227:AB227"/>
    <mergeCell ref="R228:T228"/>
    <mergeCell ref="Z228:AB228"/>
    <mergeCell ref="R235:T235"/>
    <mergeCell ref="Z235:AB235"/>
    <mergeCell ref="R236:T236"/>
    <mergeCell ref="Z236:AB236"/>
    <mergeCell ref="R237:T237"/>
    <mergeCell ref="Z237:AB237"/>
    <mergeCell ref="R232:T232"/>
    <mergeCell ref="Z232:AB232"/>
    <mergeCell ref="R233:T233"/>
    <mergeCell ref="Z233:AB233"/>
    <mergeCell ref="R234:T234"/>
    <mergeCell ref="Z234:AB234"/>
    <mergeCell ref="R220:T220"/>
    <mergeCell ref="Z220:AB220"/>
    <mergeCell ref="R221:T221"/>
    <mergeCell ref="Z221:AB221"/>
    <mergeCell ref="R229:T229"/>
    <mergeCell ref="Z229:AB229"/>
    <mergeCell ref="R230:T230"/>
    <mergeCell ref="Z230:AB230"/>
    <mergeCell ref="R231:T231"/>
    <mergeCell ref="Z231:AB231"/>
    <mergeCell ref="R225:T225"/>
    <mergeCell ref="Z225:AB225"/>
    <mergeCell ref="R216:T216"/>
    <mergeCell ref="Z216:AB216"/>
    <mergeCell ref="R217:T217"/>
    <mergeCell ref="Z217:AB217"/>
    <mergeCell ref="R218:T218"/>
    <mergeCell ref="Z218:AB218"/>
    <mergeCell ref="R212:T212"/>
    <mergeCell ref="Z212:AB212"/>
    <mergeCell ref="B214:B226"/>
    <mergeCell ref="C214:D225"/>
    <mergeCell ref="E214:E225"/>
    <mergeCell ref="F214:F225"/>
    <mergeCell ref="R214:T214"/>
    <mergeCell ref="Z214:AB214"/>
    <mergeCell ref="R215:T215"/>
    <mergeCell ref="Z215:AB215"/>
    <mergeCell ref="R222:T222"/>
    <mergeCell ref="Z222:AB222"/>
    <mergeCell ref="R223:T223"/>
    <mergeCell ref="Z223:AB223"/>
    <mergeCell ref="R224:T224"/>
    <mergeCell ref="Z224:AB224"/>
    <mergeCell ref="R219:T219"/>
    <mergeCell ref="Z219:AB219"/>
    <mergeCell ref="B201:B213"/>
    <mergeCell ref="C201:D212"/>
    <mergeCell ref="E201:E212"/>
    <mergeCell ref="F201:F212"/>
    <mergeCell ref="R201:T201"/>
    <mergeCell ref="Z201:AB201"/>
    <mergeCell ref="R202:T202"/>
    <mergeCell ref="Z202:AB202"/>
    <mergeCell ref="R209:T209"/>
    <mergeCell ref="Z209:AB209"/>
    <mergeCell ref="R210:T210"/>
    <mergeCell ref="Z210:AB210"/>
    <mergeCell ref="R211:T211"/>
    <mergeCell ref="Z211:AB211"/>
    <mergeCell ref="R206:T206"/>
    <mergeCell ref="Z206:AB206"/>
    <mergeCell ref="R207:T207"/>
    <mergeCell ref="Z207:AB207"/>
    <mergeCell ref="R208:T208"/>
    <mergeCell ref="Z208:AB208"/>
    <mergeCell ref="R194:T194"/>
    <mergeCell ref="Z194:AB194"/>
    <mergeCell ref="R195:T195"/>
    <mergeCell ref="Z195:AB195"/>
    <mergeCell ref="R203:T203"/>
    <mergeCell ref="Z203:AB203"/>
    <mergeCell ref="R204:T204"/>
    <mergeCell ref="Z204:AB204"/>
    <mergeCell ref="R205:T205"/>
    <mergeCell ref="Z205:AB205"/>
    <mergeCell ref="R199:T199"/>
    <mergeCell ref="Z199:AB199"/>
    <mergeCell ref="R190:T190"/>
    <mergeCell ref="Z190:AB190"/>
    <mergeCell ref="R191:T191"/>
    <mergeCell ref="Z191:AB191"/>
    <mergeCell ref="R192:T192"/>
    <mergeCell ref="Z192:AB192"/>
    <mergeCell ref="R186:T186"/>
    <mergeCell ref="Z186:AB186"/>
    <mergeCell ref="B188:B200"/>
    <mergeCell ref="C188:D199"/>
    <mergeCell ref="E188:E199"/>
    <mergeCell ref="F188:F199"/>
    <mergeCell ref="R188:T188"/>
    <mergeCell ref="Z188:AB188"/>
    <mergeCell ref="R189:T189"/>
    <mergeCell ref="Z189:AB189"/>
    <mergeCell ref="R196:T196"/>
    <mergeCell ref="Z196:AB196"/>
    <mergeCell ref="R197:T197"/>
    <mergeCell ref="Z197:AB197"/>
    <mergeCell ref="R198:T198"/>
    <mergeCell ref="Z198:AB198"/>
    <mergeCell ref="R193:T193"/>
    <mergeCell ref="Z193:AB193"/>
    <mergeCell ref="B175:B187"/>
    <mergeCell ref="C175:D186"/>
    <mergeCell ref="E175:E186"/>
    <mergeCell ref="F175:F186"/>
    <mergeCell ref="R175:T175"/>
    <mergeCell ref="Z175:AB175"/>
    <mergeCell ref="R176:T176"/>
    <mergeCell ref="Z176:AB176"/>
    <mergeCell ref="R183:T183"/>
    <mergeCell ref="Z183:AB183"/>
    <mergeCell ref="R184:T184"/>
    <mergeCell ref="Z184:AB184"/>
    <mergeCell ref="R185:T185"/>
    <mergeCell ref="Z185:AB185"/>
    <mergeCell ref="R180:T180"/>
    <mergeCell ref="Z180:AB180"/>
    <mergeCell ref="R181:T181"/>
    <mergeCell ref="Z181:AB181"/>
    <mergeCell ref="R182:T182"/>
    <mergeCell ref="Z182:AB182"/>
    <mergeCell ref="R163:T163"/>
    <mergeCell ref="Z163:AB163"/>
    <mergeCell ref="R164:T164"/>
    <mergeCell ref="Z164:AB164"/>
    <mergeCell ref="R177:T177"/>
    <mergeCell ref="Z177:AB177"/>
    <mergeCell ref="R178:T178"/>
    <mergeCell ref="Z178:AB178"/>
    <mergeCell ref="R179:T179"/>
    <mergeCell ref="Z179:AB179"/>
    <mergeCell ref="R173:T173"/>
    <mergeCell ref="Z173:AB173"/>
    <mergeCell ref="R159:T159"/>
    <mergeCell ref="Z159:AB159"/>
    <mergeCell ref="R160:T160"/>
    <mergeCell ref="Z160:AB160"/>
    <mergeCell ref="R161:T161"/>
    <mergeCell ref="Z161:AB161"/>
    <mergeCell ref="R154:T154"/>
    <mergeCell ref="Z154:AB154"/>
    <mergeCell ref="B156:B174"/>
    <mergeCell ref="C156:D173"/>
    <mergeCell ref="E156:E173"/>
    <mergeCell ref="F156:F173"/>
    <mergeCell ref="R156:T156"/>
    <mergeCell ref="Z156:AB156"/>
    <mergeCell ref="R158:T158"/>
    <mergeCell ref="Z158:AB158"/>
    <mergeCell ref="R165:T165"/>
    <mergeCell ref="Z165:AB165"/>
    <mergeCell ref="R166:T166"/>
    <mergeCell ref="Z166:AB166"/>
    <mergeCell ref="R167:T167"/>
    <mergeCell ref="Z167:AB167"/>
    <mergeCell ref="R162:T162"/>
    <mergeCell ref="Z162:AB162"/>
    <mergeCell ref="R151:T151"/>
    <mergeCell ref="Z151:AB151"/>
    <mergeCell ref="R152:T152"/>
    <mergeCell ref="Z152:AB152"/>
    <mergeCell ref="R153:T153"/>
    <mergeCell ref="Z153:AB153"/>
    <mergeCell ref="R148:T148"/>
    <mergeCell ref="Z148:AB148"/>
    <mergeCell ref="R149:T149"/>
    <mergeCell ref="Z149:AB149"/>
    <mergeCell ref="R150:T150"/>
    <mergeCell ref="Z150:AB150"/>
    <mergeCell ref="A143:A279"/>
    <mergeCell ref="B143:B155"/>
    <mergeCell ref="C143:D154"/>
    <mergeCell ref="E143:E154"/>
    <mergeCell ref="F143:F154"/>
    <mergeCell ref="R143:T143"/>
    <mergeCell ref="Z143:AB143"/>
    <mergeCell ref="R144:T144"/>
    <mergeCell ref="R137:T137"/>
    <mergeCell ref="Z137:AB137"/>
    <mergeCell ref="R138:T138"/>
    <mergeCell ref="Z138:AB138"/>
    <mergeCell ref="R139:T139"/>
    <mergeCell ref="Z139:AB139"/>
    <mergeCell ref="A12:A142"/>
    <mergeCell ref="Z144:AB144"/>
    <mergeCell ref="R145:T145"/>
    <mergeCell ref="Z145:AB145"/>
    <mergeCell ref="R146:T146"/>
    <mergeCell ref="Z146:AB146"/>
    <mergeCell ref="R147:T147"/>
    <mergeCell ref="Z147:AB147"/>
    <mergeCell ref="R140:T140"/>
    <mergeCell ref="Z140:AB140"/>
    <mergeCell ref="B129:B141"/>
    <mergeCell ref="C129:D140"/>
    <mergeCell ref="E129:E140"/>
    <mergeCell ref="F129:F140"/>
    <mergeCell ref="R129:T129"/>
    <mergeCell ref="Z129:AB129"/>
    <mergeCell ref="R130:T130"/>
    <mergeCell ref="Z130:AB130"/>
    <mergeCell ref="R134:T134"/>
    <mergeCell ref="Z134:AB134"/>
    <mergeCell ref="R135:T135"/>
    <mergeCell ref="Z135:AB135"/>
    <mergeCell ref="R136:T136"/>
    <mergeCell ref="Z136:AB136"/>
    <mergeCell ref="R131:T131"/>
    <mergeCell ref="Z131:AB131"/>
    <mergeCell ref="R132:T132"/>
    <mergeCell ref="Z132:AB132"/>
    <mergeCell ref="R133:T133"/>
    <mergeCell ref="Z133:AB133"/>
    <mergeCell ref="B116:B128"/>
    <mergeCell ref="C116:D127"/>
    <mergeCell ref="E116:E127"/>
    <mergeCell ref="F116:F127"/>
    <mergeCell ref="R116:T116"/>
    <mergeCell ref="Z116:AB116"/>
    <mergeCell ref="R117:T117"/>
    <mergeCell ref="Z117:AB117"/>
    <mergeCell ref="R124:T124"/>
    <mergeCell ref="Z124:AB124"/>
    <mergeCell ref="R125:T125"/>
    <mergeCell ref="Z125:AB125"/>
    <mergeCell ref="R126:T126"/>
    <mergeCell ref="Z126:AB126"/>
    <mergeCell ref="R121:T121"/>
    <mergeCell ref="Z121:AB121"/>
    <mergeCell ref="R122:T122"/>
    <mergeCell ref="Z122:AB122"/>
    <mergeCell ref="R123:T123"/>
    <mergeCell ref="Z123:AB123"/>
    <mergeCell ref="R127:T127"/>
    <mergeCell ref="Z127:AB127"/>
    <mergeCell ref="R109:T109"/>
    <mergeCell ref="Z109:AB109"/>
    <mergeCell ref="R110:T110"/>
    <mergeCell ref="Z110:AB110"/>
    <mergeCell ref="R118:T118"/>
    <mergeCell ref="Z118:AB118"/>
    <mergeCell ref="R119:T119"/>
    <mergeCell ref="Z119:AB119"/>
    <mergeCell ref="R120:T120"/>
    <mergeCell ref="Z120:AB120"/>
    <mergeCell ref="R114:T114"/>
    <mergeCell ref="Z114:AB114"/>
    <mergeCell ref="R105:T105"/>
    <mergeCell ref="Z105:AB105"/>
    <mergeCell ref="R106:T106"/>
    <mergeCell ref="Z106:AB106"/>
    <mergeCell ref="R107:T107"/>
    <mergeCell ref="Z107:AB107"/>
    <mergeCell ref="R101:T101"/>
    <mergeCell ref="Z101:AB101"/>
    <mergeCell ref="B103:B115"/>
    <mergeCell ref="C103:D114"/>
    <mergeCell ref="E103:E114"/>
    <mergeCell ref="F103:F114"/>
    <mergeCell ref="R103:T103"/>
    <mergeCell ref="Z103:AB103"/>
    <mergeCell ref="R104:T104"/>
    <mergeCell ref="Z104:AB104"/>
    <mergeCell ref="R111:T111"/>
    <mergeCell ref="Z111:AB111"/>
    <mergeCell ref="R112:T112"/>
    <mergeCell ref="Z112:AB112"/>
    <mergeCell ref="R113:T113"/>
    <mergeCell ref="Z113:AB113"/>
    <mergeCell ref="R108:T108"/>
    <mergeCell ref="Z108:AB108"/>
    <mergeCell ref="B90:B102"/>
    <mergeCell ref="C90:D101"/>
    <mergeCell ref="E90:E101"/>
    <mergeCell ref="F90:F101"/>
    <mergeCell ref="R90:T90"/>
    <mergeCell ref="Z90:AB90"/>
    <mergeCell ref="R91:T91"/>
    <mergeCell ref="Z91:AB91"/>
    <mergeCell ref="R98:T98"/>
    <mergeCell ref="Z98:AB98"/>
    <mergeCell ref="R99:T99"/>
    <mergeCell ref="Z99:AB99"/>
    <mergeCell ref="R100:T100"/>
    <mergeCell ref="Z100:AB100"/>
    <mergeCell ref="R95:T95"/>
    <mergeCell ref="Z95:AB95"/>
    <mergeCell ref="R96:T96"/>
    <mergeCell ref="Z96:AB96"/>
    <mergeCell ref="R97:T97"/>
    <mergeCell ref="Z97:AB97"/>
    <mergeCell ref="R83:T83"/>
    <mergeCell ref="Z83:AB83"/>
    <mergeCell ref="R84:T84"/>
    <mergeCell ref="Z84:AB84"/>
    <mergeCell ref="R92:T92"/>
    <mergeCell ref="Z92:AB92"/>
    <mergeCell ref="R93:T93"/>
    <mergeCell ref="Z93:AB93"/>
    <mergeCell ref="R94:T94"/>
    <mergeCell ref="Z94:AB94"/>
    <mergeCell ref="R88:T88"/>
    <mergeCell ref="Z88:AB88"/>
    <mergeCell ref="R79:T79"/>
    <mergeCell ref="Z79:AB79"/>
    <mergeCell ref="R80:T80"/>
    <mergeCell ref="Z80:AB80"/>
    <mergeCell ref="R81:T81"/>
    <mergeCell ref="Z81:AB81"/>
    <mergeCell ref="R75:T75"/>
    <mergeCell ref="Z75:AB75"/>
    <mergeCell ref="B77:B89"/>
    <mergeCell ref="C77:D88"/>
    <mergeCell ref="E77:E88"/>
    <mergeCell ref="F77:F88"/>
    <mergeCell ref="R77:T77"/>
    <mergeCell ref="Z77:AB77"/>
    <mergeCell ref="R78:T78"/>
    <mergeCell ref="Z78:AB78"/>
    <mergeCell ref="R85:T85"/>
    <mergeCell ref="Z85:AB85"/>
    <mergeCell ref="R86:T86"/>
    <mergeCell ref="Z86:AB86"/>
    <mergeCell ref="R87:T87"/>
    <mergeCell ref="Z87:AB87"/>
    <mergeCell ref="R82:T82"/>
    <mergeCell ref="Z82:AB82"/>
    <mergeCell ref="B64:B76"/>
    <mergeCell ref="C64:D75"/>
    <mergeCell ref="E64:E75"/>
    <mergeCell ref="F64:F75"/>
    <mergeCell ref="R64:T64"/>
    <mergeCell ref="Z64:AB64"/>
    <mergeCell ref="R65:T65"/>
    <mergeCell ref="Z65:AB65"/>
    <mergeCell ref="R72:T72"/>
    <mergeCell ref="Z72:AB72"/>
    <mergeCell ref="R73:T73"/>
    <mergeCell ref="Z73:AB73"/>
    <mergeCell ref="R74:T74"/>
    <mergeCell ref="Z74:AB74"/>
    <mergeCell ref="R69:T69"/>
    <mergeCell ref="Z69:AB69"/>
    <mergeCell ref="R70:T70"/>
    <mergeCell ref="Z70:AB70"/>
    <mergeCell ref="R71:T71"/>
    <mergeCell ref="Z71:AB71"/>
    <mergeCell ref="R57:T57"/>
    <mergeCell ref="Z57:AB57"/>
    <mergeCell ref="R58:T58"/>
    <mergeCell ref="Z58:AB58"/>
    <mergeCell ref="R66:T66"/>
    <mergeCell ref="Z66:AB66"/>
    <mergeCell ref="R67:T67"/>
    <mergeCell ref="Z67:AB67"/>
    <mergeCell ref="R68:T68"/>
    <mergeCell ref="Z68:AB68"/>
    <mergeCell ref="R62:T62"/>
    <mergeCell ref="Z62:AB62"/>
    <mergeCell ref="R53:T53"/>
    <mergeCell ref="Z53:AB53"/>
    <mergeCell ref="R54:T54"/>
    <mergeCell ref="Z54:AB54"/>
    <mergeCell ref="R55:T55"/>
    <mergeCell ref="Z55:AB55"/>
    <mergeCell ref="R49:T49"/>
    <mergeCell ref="Z49:AB49"/>
    <mergeCell ref="B51:B63"/>
    <mergeCell ref="C51:D62"/>
    <mergeCell ref="E51:E62"/>
    <mergeCell ref="F51:F62"/>
    <mergeCell ref="R51:T51"/>
    <mergeCell ref="Z51:AB51"/>
    <mergeCell ref="R52:T52"/>
    <mergeCell ref="Z52:AB52"/>
    <mergeCell ref="R59:T59"/>
    <mergeCell ref="Z59:AB59"/>
    <mergeCell ref="R60:T60"/>
    <mergeCell ref="Z60:AB60"/>
    <mergeCell ref="R61:T61"/>
    <mergeCell ref="Z61:AB61"/>
    <mergeCell ref="R56:T56"/>
    <mergeCell ref="Z56:AB56"/>
    <mergeCell ref="R42:T42"/>
    <mergeCell ref="Z42:AB42"/>
    <mergeCell ref="R36:T36"/>
    <mergeCell ref="Z36:AB36"/>
    <mergeCell ref="B38:B50"/>
    <mergeCell ref="C38:D49"/>
    <mergeCell ref="E38:E49"/>
    <mergeCell ref="F38:F49"/>
    <mergeCell ref="R38:T38"/>
    <mergeCell ref="Z38:AB38"/>
    <mergeCell ref="R39:T39"/>
    <mergeCell ref="Z39:AB39"/>
    <mergeCell ref="R46:T46"/>
    <mergeCell ref="Z46:AB46"/>
    <mergeCell ref="R47:T47"/>
    <mergeCell ref="Z47:AB47"/>
    <mergeCell ref="R48:T48"/>
    <mergeCell ref="Z48:AB48"/>
    <mergeCell ref="R43:T43"/>
    <mergeCell ref="Z43:AB43"/>
    <mergeCell ref="R44:T44"/>
    <mergeCell ref="Z44:AB44"/>
    <mergeCell ref="R45:T45"/>
    <mergeCell ref="Z45:AB45"/>
    <mergeCell ref="Z30:AB30"/>
    <mergeCell ref="R31:T31"/>
    <mergeCell ref="Z31:AB31"/>
    <mergeCell ref="R32:T32"/>
    <mergeCell ref="Z32:AB32"/>
    <mergeCell ref="R40:T40"/>
    <mergeCell ref="Z40:AB40"/>
    <mergeCell ref="R41:T41"/>
    <mergeCell ref="Z41:AB41"/>
    <mergeCell ref="R27:T27"/>
    <mergeCell ref="Z27:AB27"/>
    <mergeCell ref="R28:T28"/>
    <mergeCell ref="Z28:AB28"/>
    <mergeCell ref="R29:T29"/>
    <mergeCell ref="Z29:AB29"/>
    <mergeCell ref="R23:T23"/>
    <mergeCell ref="Z23:AB23"/>
    <mergeCell ref="B25:B37"/>
    <mergeCell ref="C25:D36"/>
    <mergeCell ref="E25:E36"/>
    <mergeCell ref="F25:F36"/>
    <mergeCell ref="R25:T25"/>
    <mergeCell ref="Z25:AB25"/>
    <mergeCell ref="R26:T26"/>
    <mergeCell ref="Z26:AB26"/>
    <mergeCell ref="B12:B24"/>
    <mergeCell ref="R33:T33"/>
    <mergeCell ref="Z33:AB33"/>
    <mergeCell ref="R34:T34"/>
    <mergeCell ref="Z34:AB34"/>
    <mergeCell ref="R35:T35"/>
    <mergeCell ref="Z35:AB35"/>
    <mergeCell ref="R30:T30"/>
    <mergeCell ref="R20:T20"/>
    <mergeCell ref="Z20:AB20"/>
    <mergeCell ref="R21:T21"/>
    <mergeCell ref="Z21:AB21"/>
    <mergeCell ref="R22:T22"/>
    <mergeCell ref="Z22:AB22"/>
    <mergeCell ref="R17:T17"/>
    <mergeCell ref="Z17:AB17"/>
    <mergeCell ref="R18:T18"/>
    <mergeCell ref="Z18:AB18"/>
    <mergeCell ref="R19:T19"/>
    <mergeCell ref="Z19:AB19"/>
    <mergeCell ref="Z13:AB13"/>
    <mergeCell ref="R14:T14"/>
    <mergeCell ref="Z14:AB14"/>
    <mergeCell ref="R15:T15"/>
    <mergeCell ref="Z15:AB15"/>
    <mergeCell ref="R16:T16"/>
    <mergeCell ref="Z16:AB16"/>
    <mergeCell ref="AF10:AF11"/>
    <mergeCell ref="C11:D11"/>
    <mergeCell ref="C12:D23"/>
    <mergeCell ref="E12:E23"/>
    <mergeCell ref="F12:F23"/>
    <mergeCell ref="R12:T12"/>
    <mergeCell ref="Z12:AB12"/>
    <mergeCell ref="R13:T13"/>
    <mergeCell ref="R10:T11"/>
    <mergeCell ref="U10:U11"/>
    <mergeCell ref="Z10:AB11"/>
    <mergeCell ref="AC10:AC11"/>
    <mergeCell ref="AD10:AD11"/>
    <mergeCell ref="AE10:AE11"/>
    <mergeCell ref="L10:L11"/>
    <mergeCell ref="M10:M11"/>
    <mergeCell ref="N10:N11"/>
    <mergeCell ref="O10:O11"/>
    <mergeCell ref="P10:P11"/>
    <mergeCell ref="Q10:Q11"/>
    <mergeCell ref="B10:F10"/>
    <mergeCell ref="G10:G11"/>
    <mergeCell ref="H10:H11"/>
    <mergeCell ref="I10:I11"/>
    <mergeCell ref="J10:J11"/>
    <mergeCell ref="K10:K11"/>
    <mergeCell ref="B5:C6"/>
    <mergeCell ref="I5:K5"/>
    <mergeCell ref="U5:V5"/>
    <mergeCell ref="I6:K6"/>
    <mergeCell ref="U6:V6"/>
    <mergeCell ref="I7:K7"/>
    <mergeCell ref="U7:V7"/>
    <mergeCell ref="AE2:AF2"/>
    <mergeCell ref="AG2:AH2"/>
    <mergeCell ref="B3:C4"/>
    <mergeCell ref="I3:K3"/>
    <mergeCell ref="U3:V3"/>
    <mergeCell ref="AE3:AF3"/>
    <mergeCell ref="AG3:AH3"/>
    <mergeCell ref="I4:K4"/>
    <mergeCell ref="U4:V4"/>
  </mergeCells>
  <conditionalFormatting sqref="Q12:Q280">
    <cfRule type="cellIs" dxfId="26" priority="5" operator="equal">
      <formula>"Mut+ext"</formula>
    </cfRule>
  </conditionalFormatting>
  <conditionalFormatting sqref="U279">
    <cfRule type="expression" dxfId="25" priority="1241">
      <formula>$M279=#REF!</formula>
    </cfRule>
  </conditionalFormatting>
  <conditionalFormatting sqref="Z12:Z279">
    <cfRule type="expression" dxfId="24" priority="4">
      <formula>$M12=#REF!</formula>
    </cfRule>
  </conditionalFormatting>
  <conditionalFormatting sqref="Z13:Z18">
    <cfRule type="expression" dxfId="23" priority="349">
      <formula>$M13=#REF!</formula>
    </cfRule>
    <cfRule type="expression" dxfId="22" priority="350">
      <formula>$M13=#REF!</formula>
    </cfRule>
  </conditionalFormatting>
  <conditionalFormatting sqref="Z26:Z36">
    <cfRule type="expression" dxfId="21" priority="323">
      <formula>$M26=#REF!</formula>
    </cfRule>
  </conditionalFormatting>
  <conditionalFormatting sqref="Z39:Z49">
    <cfRule type="expression" dxfId="20" priority="302">
      <formula>$M39=#REF!</formula>
    </cfRule>
  </conditionalFormatting>
  <conditionalFormatting sqref="Z52:Z62">
    <cfRule type="expression" dxfId="19" priority="277">
      <formula>$M52=#REF!</formula>
    </cfRule>
  </conditionalFormatting>
  <conditionalFormatting sqref="Z65:Z75">
    <cfRule type="expression" dxfId="18" priority="252">
      <formula>$M65=#REF!</formula>
    </cfRule>
  </conditionalFormatting>
  <conditionalFormatting sqref="Z78:Z83">
    <cfRule type="expression" dxfId="17" priority="227">
      <formula>$M78=#REF!</formula>
    </cfRule>
  </conditionalFormatting>
  <conditionalFormatting sqref="Z91:Z97">
    <cfRule type="expression" dxfId="16" priority="206">
      <formula>$M91=#REF!</formula>
    </cfRule>
  </conditionalFormatting>
  <conditionalFormatting sqref="Z104:Z114">
    <cfRule type="expression" dxfId="15" priority="181">
      <formula>$M104=#REF!</formula>
    </cfRule>
  </conditionalFormatting>
  <conditionalFormatting sqref="Z117:Z127">
    <cfRule type="expression" dxfId="14" priority="156">
      <formula>$M117=#REF!</formula>
    </cfRule>
  </conditionalFormatting>
  <conditionalFormatting sqref="Z130:Z134">
    <cfRule type="expression" dxfId="13" priority="131">
      <formula>$M130=#REF!</formula>
    </cfRule>
  </conditionalFormatting>
  <conditionalFormatting sqref="Z143:Z154">
    <cfRule type="expression" dxfId="12" priority="118">
      <formula>$M143=#REF!</formula>
    </cfRule>
  </conditionalFormatting>
  <conditionalFormatting sqref="Z156:Z173">
    <cfRule type="expression" dxfId="11" priority="105">
      <formula>$M156=#REF!</formula>
    </cfRule>
  </conditionalFormatting>
  <conditionalFormatting sqref="Z175:Z260">
    <cfRule type="expression" dxfId="10" priority="14">
      <formula>$M175=#REF!</formula>
    </cfRule>
  </conditionalFormatting>
  <conditionalFormatting sqref="Z265:Z272">
    <cfRule type="expression" dxfId="9" priority="1">
      <formula>$M265=#REF!</formula>
    </cfRule>
  </conditionalFormatting>
  <conditionalFormatting sqref="Z278">
    <cfRule type="expression" dxfId="8" priority="388">
      <formula>$M278=#REF!</formula>
    </cfRule>
  </conditionalFormatting>
  <conditionalFormatting sqref="AA142:AB142">
    <cfRule type="expression" dxfId="7" priority="1176">
      <formula>$M142=#REF!</formula>
    </cfRule>
  </conditionalFormatting>
  <conditionalFormatting sqref="AA279:AD279">
    <cfRule type="expression" dxfId="6" priority="1164">
      <formula>$M279=#REF!</formula>
    </cfRule>
  </conditionalFormatting>
  <conditionalFormatting sqref="AC12:AD278">
    <cfRule type="expression" dxfId="5" priority="6">
      <formula>$M12=#REF!</formula>
    </cfRule>
  </conditionalFormatting>
  <conditionalFormatting sqref="AD15:AD24">
    <cfRule type="expression" dxfId="4" priority="370">
      <formula>$M15=#REF!</formula>
    </cfRule>
  </conditionalFormatting>
  <conditionalFormatting sqref="AD28:AD36">
    <cfRule type="expression" dxfId="3" priority="344">
      <formula>$M28=#REF!</formula>
    </cfRule>
  </conditionalFormatting>
  <conditionalFormatting sqref="AD46:AD49 AD71:AD75 AD98:AD101 AD135:AD140">
    <cfRule type="expression" dxfId="2" priority="1151">
      <formula>$M46=#REF!</formula>
    </cfRule>
  </conditionalFormatting>
  <conditionalFormatting sqref="AD58:AD62 AD84:AD88 AD122:AD127 AD142 AD155 AD174">
    <cfRule type="expression" dxfId="1" priority="1265">
      <formula>$M58=#REF!</formula>
    </cfRule>
  </conditionalFormatting>
  <dataValidations count="9">
    <dataValidation type="list" allowBlank="1" showInputMessage="1" showErrorMessage="1" sqref="K64:K141 K12:K49 K51:K62 K143:K278">
      <formula1>"Obligatoire,Option"</formula1>
    </dataValidation>
    <dataValidation type="list" allowBlank="1" showInputMessage="1" showErrorMessage="1" sqref="L143:L213 L51:L62 L64:L141 L12:L49 L226:L278">
      <formula1>"1,2,3,4"</formula1>
    </dataValidation>
    <dataValidation type="list" allowBlank="1" showInputMessage="1" showErrorMessage="1" sqref="M76 M278 M265 M252 M128 M115 M102 M89 M187 M141 M239 M155 M173:M174 M37 M24 M200 M226 M213">
      <formula1>$B$9:$B$19</formula1>
    </dataValidation>
    <dataValidation type="list" allowBlank="1" showInputMessage="1" showErrorMessage="1" sqref="S188:S189 S198:S199 S194:S195">
      <formula1>"Oui,Non"</formula1>
    </dataValidation>
    <dataValidation type="list" allowBlank="1" showInputMessage="1" showErrorMessage="1" sqref="Q253:Q264 Q12:Q23 Q25:Q36 Q38:Q49 Q51:Q62 Q64:Q75 Q129:Q140 Q143:Q154 Q156:Q173 Q175:Q186 Q188:Q199 Q201:Q212 Q214:Q225 Q227:Q238 Q77:Q88 Q90:Q101 Q103:Q114 Q116:Q127 Q240:Q251 Q266:Q277">
      <formula1>"Non,Mut,Mut+ext"</formula1>
    </dataValidation>
    <dataValidation type="list" allowBlank="1" showInputMessage="1" showErrorMessage="1" sqref="B3:C4">
      <formula1>"M1,M2"</formula1>
    </dataValidation>
    <dataValidation type="list" allowBlank="1" showInputMessage="1" showErrorMessage="1" sqref="B5:C6">
      <formula1>"P1,P2,P3,P4,P5,P6,P7,P8,P9,P10"</formula1>
    </dataValidation>
    <dataValidation type="list" allowBlank="1" showInputMessage="1" showErrorMessage="1" sqref="I6:K6">
      <formula1>"FI,Alternance,FC,Mixte"</formula1>
    </dataValidation>
    <dataValidation type="list" allowBlank="1" showInputMessage="1" showErrorMessage="1" sqref="F12:F23 F25:F36 F38:F49 F51:F62 F64:F75 F77:F88 F90:F101 F103:F114 F116:F127 F129:F140 F143:F154 F156:F173 F175:F186 F188:F199 F201:F212 F214:F225 F227:F238 F240:F251 F253:F264 F266:F277">
      <formula1>"Obligatoire,Optionnelle,Facultative"</formula1>
    </dataValidation>
  </dataValidations>
  <pageMargins left="0.7" right="0.7" top="0.75" bottom="0.75" header="0.3" footer="0.3"/>
  <pageSetup paperSize="8" scale="31"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Paramétrage!$G$6:$G$16</xm:f>
          </x14:formula1>
          <xm:sqref>I3</xm:sqref>
        </x14:dataValidation>
        <x14:dataValidation type="list" allowBlank="1" showInputMessage="1" showErrorMessage="1">
          <x14:formula1>
            <xm:f>Paramétrage!$I$6:$I$10</xm:f>
          </x14:formula1>
          <xm:sqref>H38:H49 H143:H154 H156:H173 H25:H36 H188:H199 H116:H127 H253:H264 H12:H23 H51:H62 H77:H88 H201:H212 H90:H101 H64:H75 H103:H114 H175:H186 H129:H140 H214:H225 H227:H238 H266:H277 H240:H251</xm:sqref>
        </x14:dataValidation>
        <x14:dataValidation type="list" allowBlank="1" showInputMessage="1" showErrorMessage="1">
          <x14:formula1>
            <xm:f>Paramétrage!$C$6:$C$29</xm:f>
          </x14:formula1>
          <xm:sqref>M64:M75 M25:M36 M38:M49 M12:M23 M240:M251 M116:M127 M103:M114 M90:M101 M77:M88 M188:M199 M201:M212 M156:M172 M51:M62 M253:M264 M129:M140 M227:M238 M143:M154 M175:M186 M214:M225 M266:M277</xm:sqref>
        </x14:dataValidation>
        <x14:dataValidation type="list" allowBlank="1" showInputMessage="1" showErrorMessage="1">
          <x14:formula1>
            <xm:f>Paramétrage!$K$6:$K$41</xm:f>
          </x14:formula1>
          <xm:sqref>J253:J264 J12:J23 J240:J251 J116:J127 J103:J114 J90:J101 J77:J88 J201:J212 J38:J49 J143:J154 J129:J140 J214:J225 J25:J36 J188:J199 J175:J186 J156:J173 J227:J238 J64:J75 J51:J62 J266:J277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41"/>
  <sheetViews>
    <sheetView workbookViewId="0">
      <selection activeCell="G21" sqref="G21"/>
    </sheetView>
  </sheetViews>
  <sheetFormatPr baseColWidth="10" defaultColWidth="11.44140625" defaultRowHeight="13.2" x14ac:dyDescent="0.25"/>
  <cols>
    <col min="1" max="1" width="11.44140625" style="1"/>
    <col min="2" max="2" width="34.6640625" style="1" bestFit="1" customWidth="1"/>
    <col min="3" max="3" width="9.109375" style="1" bestFit="1" customWidth="1"/>
    <col min="4" max="4" width="15" style="1" hidden="1" customWidth="1"/>
    <col min="5" max="5" width="5.44140625" style="1" hidden="1" customWidth="1"/>
    <col min="6" max="6" width="11.44140625" style="1"/>
    <col min="7" max="7" width="59.109375" style="1" bestFit="1" customWidth="1"/>
    <col min="8" max="8" width="11.44140625" style="1"/>
    <col min="9" max="9" width="25.6640625" style="1" bestFit="1" customWidth="1"/>
    <col min="10" max="10" width="11.44140625" style="1"/>
    <col min="11" max="11" width="5.6640625" style="1" customWidth="1"/>
    <col min="12" max="12" width="43.44140625" style="1" customWidth="1"/>
    <col min="13" max="13" width="11.44140625" style="1"/>
    <col min="14" max="14" width="0" style="1" hidden="1" customWidth="1"/>
    <col min="15" max="16384" width="11.44140625" style="1"/>
  </cols>
  <sheetData>
    <row r="3" spans="2:14" x14ac:dyDescent="0.25">
      <c r="B3" s="340" t="s">
        <v>19</v>
      </c>
      <c r="C3" s="341"/>
      <c r="D3" s="71"/>
      <c r="E3" s="72"/>
      <c r="G3" s="13" t="s">
        <v>28</v>
      </c>
      <c r="I3" s="13" t="s">
        <v>67</v>
      </c>
      <c r="K3" s="339" t="s">
        <v>117</v>
      </c>
      <c r="L3" s="339"/>
      <c r="N3" s="5" t="s">
        <v>155</v>
      </c>
    </row>
    <row r="4" spans="2:14" x14ac:dyDescent="0.25">
      <c r="B4" s="10"/>
      <c r="C4" s="11"/>
      <c r="D4" s="10"/>
      <c r="E4" s="12"/>
    </row>
    <row r="5" spans="2:14" ht="14.4" x14ac:dyDescent="0.25">
      <c r="D5" s="1" t="s">
        <v>23</v>
      </c>
      <c r="E5" s="7" t="s">
        <v>20</v>
      </c>
    </row>
    <row r="6" spans="2:14" ht="14.4" x14ac:dyDescent="0.25">
      <c r="B6" s="5" t="s">
        <v>21</v>
      </c>
      <c r="C6" s="4" t="s">
        <v>2</v>
      </c>
      <c r="D6" s="4">
        <v>1</v>
      </c>
      <c r="E6" s="4">
        <v>1.5</v>
      </c>
      <c r="G6" s="6" t="s">
        <v>243</v>
      </c>
      <c r="I6" s="5" t="s">
        <v>158</v>
      </c>
      <c r="K6" s="78" t="s">
        <v>152</v>
      </c>
      <c r="L6" s="5" t="s">
        <v>153</v>
      </c>
      <c r="N6" s="5">
        <v>300</v>
      </c>
    </row>
    <row r="7" spans="2:14" ht="14.4" x14ac:dyDescent="0.25">
      <c r="B7" s="5" t="s">
        <v>7</v>
      </c>
      <c r="C7" s="3" t="s">
        <v>0</v>
      </c>
      <c r="D7" s="4">
        <v>1</v>
      </c>
      <c r="E7" s="4">
        <v>1</v>
      </c>
      <c r="G7" s="6" t="s">
        <v>34</v>
      </c>
      <c r="I7" s="6" t="s">
        <v>226</v>
      </c>
      <c r="K7" s="38" t="s">
        <v>74</v>
      </c>
      <c r="L7" s="37" t="s">
        <v>83</v>
      </c>
      <c r="N7" s="5">
        <v>40</v>
      </c>
    </row>
    <row r="8" spans="2:14" ht="14.4" x14ac:dyDescent="0.25">
      <c r="B8" s="6" t="s">
        <v>39</v>
      </c>
      <c r="C8" s="16" t="s">
        <v>40</v>
      </c>
      <c r="D8" s="4">
        <v>1</v>
      </c>
      <c r="E8" s="4">
        <v>0.66</v>
      </c>
      <c r="G8" s="6" t="s">
        <v>244</v>
      </c>
      <c r="I8" s="5" t="s">
        <v>231</v>
      </c>
      <c r="K8" s="38" t="s">
        <v>75</v>
      </c>
      <c r="L8" s="37" t="s">
        <v>84</v>
      </c>
      <c r="N8" s="5">
        <v>35</v>
      </c>
    </row>
    <row r="9" spans="2:14" ht="14.4" x14ac:dyDescent="0.25">
      <c r="B9" s="5" t="s">
        <v>26</v>
      </c>
      <c r="C9" s="8" t="s">
        <v>27</v>
      </c>
      <c r="D9" s="4">
        <v>0</v>
      </c>
      <c r="E9" s="4">
        <v>0</v>
      </c>
      <c r="G9" s="6" t="s">
        <v>33</v>
      </c>
      <c r="I9" s="5" t="s">
        <v>227</v>
      </c>
      <c r="K9" s="38" t="s">
        <v>76</v>
      </c>
      <c r="L9" s="37" t="s">
        <v>85</v>
      </c>
      <c r="N9" s="5">
        <v>30</v>
      </c>
    </row>
    <row r="10" spans="2:14" ht="14.4" x14ac:dyDescent="0.25">
      <c r="B10" s="5" t="s">
        <v>146</v>
      </c>
      <c r="C10" s="3" t="s">
        <v>140</v>
      </c>
      <c r="D10" s="3">
        <v>0</v>
      </c>
      <c r="E10" s="4">
        <v>0</v>
      </c>
      <c r="G10" s="6" t="s">
        <v>32</v>
      </c>
      <c r="I10" s="5" t="s">
        <v>230</v>
      </c>
      <c r="K10" s="38" t="s">
        <v>77</v>
      </c>
      <c r="L10" s="37" t="s">
        <v>86</v>
      </c>
      <c r="N10" s="5">
        <v>25</v>
      </c>
    </row>
    <row r="11" spans="2:14" ht="14.4" x14ac:dyDescent="0.25">
      <c r="B11" s="6" t="s">
        <v>53</v>
      </c>
      <c r="C11" s="16" t="s">
        <v>41</v>
      </c>
      <c r="D11" s="4">
        <v>1</v>
      </c>
      <c r="E11" s="4">
        <v>1</v>
      </c>
      <c r="G11" s="6" t="s">
        <v>31</v>
      </c>
      <c r="K11" s="38" t="s">
        <v>78</v>
      </c>
      <c r="L11" s="37" t="s">
        <v>87</v>
      </c>
      <c r="N11" s="5">
        <v>24</v>
      </c>
    </row>
    <row r="12" spans="2:14" ht="14.4" x14ac:dyDescent="0.25">
      <c r="B12" s="6" t="s">
        <v>54</v>
      </c>
      <c r="C12" s="16" t="s">
        <v>42</v>
      </c>
      <c r="D12" s="4">
        <v>1</v>
      </c>
      <c r="E12" s="4">
        <v>1.5</v>
      </c>
      <c r="G12" s="6" t="s">
        <v>29</v>
      </c>
      <c r="K12" s="38" t="s">
        <v>79</v>
      </c>
      <c r="L12" s="37" t="s">
        <v>88</v>
      </c>
      <c r="N12" s="5">
        <v>12</v>
      </c>
    </row>
    <row r="13" spans="2:14" ht="14.4" x14ac:dyDescent="0.25">
      <c r="B13" s="5" t="s">
        <v>147</v>
      </c>
      <c r="C13" s="16" t="s">
        <v>141</v>
      </c>
      <c r="D13" s="4">
        <v>0</v>
      </c>
      <c r="E13" s="4">
        <v>0</v>
      </c>
      <c r="G13" s="6" t="s">
        <v>30</v>
      </c>
      <c r="K13" s="38" t="s">
        <v>80</v>
      </c>
      <c r="L13" s="37" t="s">
        <v>89</v>
      </c>
    </row>
    <row r="14" spans="2:14" ht="14.4" x14ac:dyDescent="0.25">
      <c r="B14" s="6" t="s">
        <v>55</v>
      </c>
      <c r="C14" s="16" t="s">
        <v>43</v>
      </c>
      <c r="D14" s="4">
        <v>1</v>
      </c>
      <c r="E14" s="4">
        <v>1</v>
      </c>
      <c r="G14" s="6" t="s">
        <v>35</v>
      </c>
      <c r="K14" s="38" t="s">
        <v>81</v>
      </c>
      <c r="L14" s="37" t="s">
        <v>90</v>
      </c>
    </row>
    <row r="15" spans="2:14" ht="14.4" x14ac:dyDescent="0.25">
      <c r="B15" s="6" t="s">
        <v>56</v>
      </c>
      <c r="C15" s="16" t="s">
        <v>44</v>
      </c>
      <c r="D15" s="4">
        <v>1</v>
      </c>
      <c r="E15" s="4">
        <v>1.5</v>
      </c>
      <c r="G15" s="6" t="s">
        <v>37</v>
      </c>
      <c r="K15" s="38" t="s">
        <v>82</v>
      </c>
      <c r="L15" s="37" t="s">
        <v>91</v>
      </c>
    </row>
    <row r="16" spans="2:14" ht="14.4" x14ac:dyDescent="0.25">
      <c r="B16" s="6" t="s">
        <v>247</v>
      </c>
      <c r="C16" s="200" t="s">
        <v>248</v>
      </c>
      <c r="D16" s="4">
        <v>0</v>
      </c>
      <c r="E16" s="4">
        <v>0</v>
      </c>
      <c r="G16" s="6" t="s">
        <v>36</v>
      </c>
      <c r="K16" s="35">
        <v>10</v>
      </c>
      <c r="L16" s="37" t="s">
        <v>92</v>
      </c>
    </row>
    <row r="17" spans="2:12" ht="14.4" x14ac:dyDescent="0.25">
      <c r="B17" s="5" t="s">
        <v>148</v>
      </c>
      <c r="C17" s="16" t="s">
        <v>142</v>
      </c>
      <c r="D17" s="4">
        <v>0</v>
      </c>
      <c r="E17" s="4">
        <v>0</v>
      </c>
      <c r="G17" s="2"/>
      <c r="K17" s="35">
        <v>11</v>
      </c>
      <c r="L17" s="37" t="s">
        <v>93</v>
      </c>
    </row>
    <row r="18" spans="2:12" ht="14.4" x14ac:dyDescent="0.25">
      <c r="B18" s="6" t="s">
        <v>57</v>
      </c>
      <c r="C18" s="16" t="s">
        <v>45</v>
      </c>
      <c r="D18" s="4">
        <v>1</v>
      </c>
      <c r="E18" s="4">
        <v>1</v>
      </c>
      <c r="K18" s="35">
        <v>12</v>
      </c>
      <c r="L18" s="37" t="s">
        <v>94</v>
      </c>
    </row>
    <row r="19" spans="2:12" ht="14.4" x14ac:dyDescent="0.25">
      <c r="B19" s="6" t="s">
        <v>58</v>
      </c>
      <c r="C19" s="16" t="s">
        <v>46</v>
      </c>
      <c r="D19" s="4">
        <v>1</v>
      </c>
      <c r="E19" s="4">
        <v>1.5</v>
      </c>
      <c r="K19" s="35">
        <v>13</v>
      </c>
      <c r="L19" s="37" t="s">
        <v>95</v>
      </c>
    </row>
    <row r="20" spans="2:12" ht="14.4" x14ac:dyDescent="0.25">
      <c r="B20" s="5" t="s">
        <v>149</v>
      </c>
      <c r="C20" s="16" t="s">
        <v>143</v>
      </c>
      <c r="D20" s="4">
        <v>0</v>
      </c>
      <c r="E20" s="4">
        <v>0</v>
      </c>
      <c r="K20" s="35">
        <v>14</v>
      </c>
      <c r="L20" s="37" t="s">
        <v>96</v>
      </c>
    </row>
    <row r="21" spans="2:12" ht="14.4" x14ac:dyDescent="0.25">
      <c r="B21" s="6" t="s">
        <v>59</v>
      </c>
      <c r="C21" s="16" t="s">
        <v>47</v>
      </c>
      <c r="D21" s="4">
        <v>1</v>
      </c>
      <c r="E21" s="4">
        <v>1</v>
      </c>
      <c r="K21" s="35">
        <v>15</v>
      </c>
      <c r="L21" s="37" t="s">
        <v>97</v>
      </c>
    </row>
    <row r="22" spans="2:12" ht="14.4" x14ac:dyDescent="0.25">
      <c r="B22" s="6" t="s">
        <v>60</v>
      </c>
      <c r="C22" s="16" t="s">
        <v>48</v>
      </c>
      <c r="D22" s="4">
        <v>1</v>
      </c>
      <c r="E22" s="4">
        <v>1.5</v>
      </c>
      <c r="K22" s="35">
        <v>16</v>
      </c>
      <c r="L22" s="37" t="s">
        <v>98</v>
      </c>
    </row>
    <row r="23" spans="2:12" ht="14.4" x14ac:dyDescent="0.25">
      <c r="B23" s="5" t="s">
        <v>8</v>
      </c>
      <c r="C23" s="16" t="s">
        <v>3</v>
      </c>
      <c r="D23" s="4">
        <v>1</v>
      </c>
      <c r="E23" s="4">
        <v>1</v>
      </c>
      <c r="K23" s="35">
        <v>17</v>
      </c>
      <c r="L23" s="37" t="s">
        <v>99</v>
      </c>
    </row>
    <row r="24" spans="2:12" ht="14.4" x14ac:dyDescent="0.25">
      <c r="B24" s="5" t="s">
        <v>150</v>
      </c>
      <c r="C24" s="16" t="s">
        <v>144</v>
      </c>
      <c r="D24" s="4">
        <v>0</v>
      </c>
      <c r="E24" s="4">
        <v>0</v>
      </c>
      <c r="K24" s="35">
        <v>18</v>
      </c>
      <c r="L24" s="37" t="s">
        <v>100</v>
      </c>
    </row>
    <row r="25" spans="2:12" ht="14.4" x14ac:dyDescent="0.25">
      <c r="B25" s="6" t="s">
        <v>61</v>
      </c>
      <c r="C25" s="16" t="s">
        <v>49</v>
      </c>
      <c r="D25" s="3">
        <v>1</v>
      </c>
      <c r="E25" s="4">
        <v>1</v>
      </c>
      <c r="K25" s="35">
        <v>19</v>
      </c>
      <c r="L25" s="37" t="s">
        <v>101</v>
      </c>
    </row>
    <row r="26" spans="2:12" ht="14.4" x14ac:dyDescent="0.25">
      <c r="B26" s="6" t="s">
        <v>62</v>
      </c>
      <c r="C26" s="6" t="s">
        <v>50</v>
      </c>
      <c r="D26" s="5">
        <v>1</v>
      </c>
      <c r="E26" s="4">
        <v>1.5</v>
      </c>
      <c r="K26" s="35">
        <v>20</v>
      </c>
      <c r="L26" s="37" t="s">
        <v>102</v>
      </c>
    </row>
    <row r="27" spans="2:12" ht="14.4" x14ac:dyDescent="0.25">
      <c r="B27" s="5" t="s">
        <v>151</v>
      </c>
      <c r="C27" s="6" t="s">
        <v>145</v>
      </c>
      <c r="D27" s="6">
        <v>0</v>
      </c>
      <c r="E27" s="4">
        <v>0</v>
      </c>
      <c r="K27" s="35">
        <v>21</v>
      </c>
      <c r="L27" s="37" t="s">
        <v>103</v>
      </c>
    </row>
    <row r="28" spans="2:12" x14ac:dyDescent="0.25">
      <c r="B28" s="6" t="s">
        <v>63</v>
      </c>
      <c r="C28" s="6" t="s">
        <v>51</v>
      </c>
      <c r="D28" s="6">
        <v>1</v>
      </c>
      <c r="E28" s="5">
        <v>1</v>
      </c>
      <c r="K28" s="35">
        <v>22</v>
      </c>
      <c r="L28" s="37" t="s">
        <v>104</v>
      </c>
    </row>
    <row r="29" spans="2:12" x14ac:dyDescent="0.25">
      <c r="B29" s="6" t="s">
        <v>64</v>
      </c>
      <c r="C29" s="6" t="s">
        <v>52</v>
      </c>
      <c r="D29" s="6">
        <v>1</v>
      </c>
      <c r="E29" s="5">
        <v>1.5</v>
      </c>
      <c r="K29" s="35">
        <v>23</v>
      </c>
      <c r="L29" s="37" t="s">
        <v>105</v>
      </c>
    </row>
    <row r="30" spans="2:12" x14ac:dyDescent="0.25">
      <c r="K30" s="35">
        <v>24</v>
      </c>
      <c r="L30" s="37" t="s">
        <v>106</v>
      </c>
    </row>
    <row r="31" spans="2:12" x14ac:dyDescent="0.25">
      <c r="K31" s="35">
        <v>25</v>
      </c>
      <c r="L31" s="37" t="s">
        <v>107</v>
      </c>
    </row>
    <row r="32" spans="2:12" x14ac:dyDescent="0.25">
      <c r="K32" s="35">
        <v>26</v>
      </c>
      <c r="L32" s="37" t="s">
        <v>108</v>
      </c>
    </row>
    <row r="33" spans="11:12" x14ac:dyDescent="0.25">
      <c r="K33" s="35">
        <v>27</v>
      </c>
      <c r="L33" s="37" t="s">
        <v>109</v>
      </c>
    </row>
    <row r="34" spans="11:12" x14ac:dyDescent="0.25">
      <c r="K34" s="35">
        <v>70</v>
      </c>
      <c r="L34" s="37" t="s">
        <v>110</v>
      </c>
    </row>
    <row r="35" spans="11:12" x14ac:dyDescent="0.25">
      <c r="K35" s="35">
        <v>71</v>
      </c>
      <c r="L35" s="37" t="s">
        <v>111</v>
      </c>
    </row>
    <row r="36" spans="11:12" x14ac:dyDescent="0.25">
      <c r="K36" s="35">
        <v>72</v>
      </c>
      <c r="L36" s="37" t="s">
        <v>112</v>
      </c>
    </row>
    <row r="37" spans="11:12" x14ac:dyDescent="0.25">
      <c r="K37" s="35">
        <v>73</v>
      </c>
      <c r="L37" s="37" t="s">
        <v>113</v>
      </c>
    </row>
    <row r="38" spans="11:12" x14ac:dyDescent="0.25">
      <c r="K38" s="35">
        <v>74</v>
      </c>
      <c r="L38" s="37" t="s">
        <v>114</v>
      </c>
    </row>
    <row r="39" spans="11:12" x14ac:dyDescent="0.25">
      <c r="K39" s="35">
        <v>76</v>
      </c>
      <c r="L39" s="37" t="s">
        <v>115</v>
      </c>
    </row>
    <row r="40" spans="11:12" x14ac:dyDescent="0.25">
      <c r="K40" s="35">
        <v>77</v>
      </c>
      <c r="L40" s="37" t="s">
        <v>116</v>
      </c>
    </row>
    <row r="41" spans="11:12" x14ac:dyDescent="0.25">
      <c r="K41" s="35" t="s">
        <v>249</v>
      </c>
      <c r="L41" s="37"/>
    </row>
  </sheetData>
  <sheetProtection algorithmName="SHA-512" hashValue="oJaj0YNSyJP8oE4Wg18FYq79jnh+sj7dm8iEsQAw6R4xW7S8zWFtk20CNj4iZwYpb/RR76z0gPUtIQLLhKrqaQ==" saltValue="Nj/EoXCV6v+TgHIRtg2o4g==" spinCount="100000" sheet="1" objects="1" scenarios="1"/>
  <sortState ref="G6:G16">
    <sortCondition ref="G6"/>
  </sortState>
  <mergeCells count="2">
    <mergeCell ref="K3:L3"/>
    <mergeCell ref="B3:C3"/>
  </mergeCells>
  <conditionalFormatting sqref="M84">
    <cfRule type="expression" priority="895">
      <formula>VLOOKUP(#REF!,$C$6:$D$29,2,0)=0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début</vt:lpstr>
      <vt:lpstr>Synthèse</vt:lpstr>
      <vt:lpstr>M2-PI</vt:lpstr>
      <vt:lpstr>Paramétrage</vt:lpstr>
      <vt:lpstr>fin</vt:lpstr>
    </vt:vector>
  </TitlesOfParts>
  <Company>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Agathe Valley</dc:creator>
  <cp:lastModifiedBy>Aude Petignier</cp:lastModifiedBy>
  <cp:lastPrinted>2022-03-01T12:32:15Z</cp:lastPrinted>
  <dcterms:created xsi:type="dcterms:W3CDTF">2001-05-25T13:39:11Z</dcterms:created>
  <dcterms:modified xsi:type="dcterms:W3CDTF">2023-10-30T10:53:05Z</dcterms:modified>
</cp:coreProperties>
</file>