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29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chamidi\Documents\direction département\discussions maquettes 2022\"/>
    </mc:Choice>
  </mc:AlternateContent>
  <xr:revisionPtr revIDLastSave="0" documentId="8_{77EBF942-A45B-4D1D-97EF-36082F74BDB9}" xr6:coauthVersionLast="47" xr6:coauthVersionMax="47" xr10:uidLastSave="{00000000-0000-0000-0000-000000000000}"/>
  <bookViews>
    <workbookView xWindow="0" yWindow="0" windowWidth="23040" windowHeight="9060" firstSheet="1" activeTab="1" xr2:uid="{00000000-000D-0000-FFFF-FFFF00000000}"/>
  </bookViews>
  <sheets>
    <sheet name="Synthèse" sheetId="37" r:id="rId1"/>
    <sheet name="L1" sheetId="25" r:id="rId2"/>
    <sheet name="L2" sheetId="40" r:id="rId3"/>
    <sheet name="L3P1" sheetId="46" r:id="rId4"/>
    <sheet name="Néant1" sheetId="39" state="hidden" r:id="rId5"/>
    <sheet name="Néant2" sheetId="41" state="hidden" r:id="rId6"/>
    <sheet name="Néant3" sheetId="42" state="hidden" r:id="rId7"/>
    <sheet name="Néant 4" sheetId="43" state="hidden" r:id="rId8"/>
    <sheet name="Paramétrage" sheetId="36" r:id="rId9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34" i="46" l="1"/>
  <c r="V134" i="46" s="1"/>
  <c r="Y134" i="46" s="1"/>
  <c r="U133" i="46"/>
  <c r="V133" i="46" s="1"/>
  <c r="Y133" i="46" s="1"/>
  <c r="U132" i="46"/>
  <c r="V132" i="46" s="1"/>
  <c r="Y132" i="46" s="1"/>
  <c r="U131" i="46"/>
  <c r="V131" i="46" s="1"/>
  <c r="Y131" i="46" s="1"/>
  <c r="U130" i="46"/>
  <c r="V130" i="46" s="1"/>
  <c r="Y130" i="46" s="1"/>
  <c r="U129" i="46"/>
  <c r="V129" i="46" s="1"/>
  <c r="Y129" i="46" s="1"/>
  <c r="AF129" i="46"/>
  <c r="AF130" i="46"/>
  <c r="AE130" i="46" s="1"/>
  <c r="AF131" i="46"/>
  <c r="AE131" i="46" s="1"/>
  <c r="AF132" i="46"/>
  <c r="AE132" i="46" s="1"/>
  <c r="AF133" i="46"/>
  <c r="AE133" i="46" s="1"/>
  <c r="AF134" i="46"/>
  <c r="AE134" i="46" s="1"/>
  <c r="AF135" i="46"/>
  <c r="AE124" i="46"/>
  <c r="AE129" i="46"/>
  <c r="AE123" i="46"/>
  <c r="AF152" i="46"/>
  <c r="AE152" i="46"/>
  <c r="AF151" i="46"/>
  <c r="AE151" i="46" s="1"/>
  <c r="AF56" i="46"/>
  <c r="AE56" i="46"/>
  <c r="U56" i="46"/>
  <c r="V56" i="46" s="1"/>
  <c r="AH54" i="46"/>
  <c r="AI54" i="46"/>
  <c r="AH55" i="46"/>
  <c r="AI55" i="46"/>
  <c r="AF54" i="46"/>
  <c r="AE54" i="46" s="1"/>
  <c r="AF55" i="46"/>
  <c r="AE55" i="46" s="1"/>
  <c r="U54" i="46"/>
  <c r="V54" i="46" s="1"/>
  <c r="X54" i="46" s="1"/>
  <c r="U55" i="46"/>
  <c r="V55" i="46" s="1"/>
  <c r="X55" i="46" s="1"/>
  <c r="U57" i="46"/>
  <c r="V57" i="46" s="1"/>
  <c r="X129" i="46" l="1"/>
  <c r="X131" i="46"/>
  <c r="X133" i="46"/>
  <c r="X130" i="46"/>
  <c r="X132" i="46"/>
  <c r="X134" i="46"/>
  <c r="AJ55" i="46"/>
  <c r="AK55" i="46" s="1"/>
  <c r="X57" i="46"/>
  <c r="Y57" i="46"/>
  <c r="X56" i="46"/>
  <c r="Y56" i="46"/>
  <c r="AJ54" i="46"/>
  <c r="AK54" i="46" s="1"/>
  <c r="AO55" i="46"/>
  <c r="Y55" i="46"/>
  <c r="Y54" i="46"/>
  <c r="AO54" i="46" l="1"/>
  <c r="AM55" i="46"/>
  <c r="AN55" i="46"/>
  <c r="AP55" i="46" s="1"/>
  <c r="AM54" i="46"/>
  <c r="AN54" i="46"/>
  <c r="AP54" i="46" s="1"/>
  <c r="AF72" i="46" l="1"/>
  <c r="AE72" i="46" s="1"/>
  <c r="AF73" i="46"/>
  <c r="AE73" i="46" s="1"/>
  <c r="AF74" i="46"/>
  <c r="AE74" i="46" s="1"/>
  <c r="V76" i="46"/>
  <c r="I28" i="37"/>
  <c r="H28" i="37"/>
  <c r="H12" i="37"/>
  <c r="AF62" i="40" l="1"/>
  <c r="AE62" i="40" s="1"/>
  <c r="AF63" i="40"/>
  <c r="AE63" i="40" s="1"/>
  <c r="AF64" i="40"/>
  <c r="AE64" i="40" s="1"/>
  <c r="AF65" i="40"/>
  <c r="AE65" i="40" s="1"/>
  <c r="AF69" i="46" l="1"/>
  <c r="AE69" i="46" s="1"/>
  <c r="AF70" i="46"/>
  <c r="AF71" i="46"/>
  <c r="AE71" i="46" s="1"/>
  <c r="AF75" i="46"/>
  <c r="AE70" i="46"/>
  <c r="AE75" i="46"/>
  <c r="AF136" i="40"/>
  <c r="AE136" i="40" s="1"/>
  <c r="AF137" i="40"/>
  <c r="AE137" i="40" s="1"/>
  <c r="AF138" i="40"/>
  <c r="AE138" i="40" s="1"/>
  <c r="AF139" i="40"/>
  <c r="AE139" i="40" s="1"/>
  <c r="AF140" i="40"/>
  <c r="AE140" i="40" s="1"/>
  <c r="AF141" i="40"/>
  <c r="AE141" i="40" s="1"/>
  <c r="AF66" i="40"/>
  <c r="AF67" i="40"/>
  <c r="AE67" i="40" s="1"/>
  <c r="AF68" i="40"/>
  <c r="AE66" i="40"/>
  <c r="AE68" i="40"/>
  <c r="AE69" i="40"/>
  <c r="V70" i="40"/>
  <c r="W70" i="40"/>
  <c r="Y70" i="40"/>
  <c r="N71" i="40"/>
  <c r="AF71" i="40" s="1"/>
  <c r="AE71" i="40" s="1"/>
  <c r="V71" i="40"/>
  <c r="X71" i="40" s="1"/>
  <c r="AF113" i="25"/>
  <c r="AE113" i="25" s="1"/>
  <c r="AF112" i="25"/>
  <c r="AE112" i="25" s="1"/>
  <c r="AF114" i="25"/>
  <c r="AE114" i="25" s="1"/>
  <c r="AF115" i="25"/>
  <c r="AE115" i="25" s="1"/>
  <c r="AF116" i="25"/>
  <c r="AE116" i="25" s="1"/>
  <c r="AE117" i="25"/>
  <c r="AF117" i="25"/>
  <c r="AE118" i="25"/>
  <c r="AF118" i="25"/>
  <c r="U71" i="40" l="1"/>
  <c r="X70" i="40"/>
  <c r="Y71" i="40"/>
  <c r="D28" i="37"/>
  <c r="E28" i="37"/>
  <c r="F28" i="37"/>
  <c r="G28" i="37"/>
  <c r="AF69" i="40" l="1"/>
  <c r="AF70" i="40" l="1"/>
  <c r="AE70" i="40"/>
  <c r="M70" i="40" s="1"/>
  <c r="E173" i="46" l="1"/>
  <c r="W172" i="46"/>
  <c r="AF171" i="46"/>
  <c r="AE171" i="46"/>
  <c r="Y171" i="46"/>
  <c r="V171" i="46"/>
  <c r="X171" i="46" s="1"/>
  <c r="U171" i="46"/>
  <c r="AF170" i="46"/>
  <c r="AE170" i="46"/>
  <c r="Y170" i="46"/>
  <c r="V170" i="46"/>
  <c r="X170" i="46" s="1"/>
  <c r="U170" i="46"/>
  <c r="AF169" i="46"/>
  <c r="AE169" i="46"/>
  <c r="Y169" i="46"/>
  <c r="V169" i="46"/>
  <c r="X169" i="46" s="1"/>
  <c r="U169" i="46"/>
  <c r="AF168" i="46"/>
  <c r="AE168" i="46"/>
  <c r="Y168" i="46"/>
  <c r="V168" i="46"/>
  <c r="X168" i="46" s="1"/>
  <c r="U168" i="46"/>
  <c r="AF167" i="46"/>
  <c r="AE167" i="46"/>
  <c r="Y167" i="46"/>
  <c r="V167" i="46"/>
  <c r="X167" i="46" s="1"/>
  <c r="U167" i="46"/>
  <c r="AF166" i="46"/>
  <c r="AE166" i="46"/>
  <c r="Y166" i="46"/>
  <c r="V166" i="46"/>
  <c r="X166" i="46" s="1"/>
  <c r="U166" i="46"/>
  <c r="AF165" i="46"/>
  <c r="AE165" i="46" s="1"/>
  <c r="U165" i="46"/>
  <c r="V165" i="46" s="1"/>
  <c r="AF164" i="46"/>
  <c r="AE164" i="46" s="1"/>
  <c r="U164" i="46"/>
  <c r="V164" i="46" s="1"/>
  <c r="W163" i="46"/>
  <c r="AF162" i="46"/>
  <c r="AE162" i="46"/>
  <c r="Y162" i="46"/>
  <c r="V162" i="46"/>
  <c r="X162" i="46" s="1"/>
  <c r="U162" i="46"/>
  <c r="AF161" i="46"/>
  <c r="AE161" i="46"/>
  <c r="Y161" i="46"/>
  <c r="V161" i="46"/>
  <c r="X161" i="46" s="1"/>
  <c r="U161" i="46"/>
  <c r="AF160" i="46"/>
  <c r="AE160" i="46"/>
  <c r="Y160" i="46"/>
  <c r="V160" i="46"/>
  <c r="X160" i="46" s="1"/>
  <c r="U160" i="46"/>
  <c r="AF159" i="46"/>
  <c r="AE159" i="46"/>
  <c r="Y159" i="46"/>
  <c r="V159" i="46"/>
  <c r="X159" i="46" s="1"/>
  <c r="U159" i="46"/>
  <c r="AF158" i="46"/>
  <c r="AE158" i="46"/>
  <c r="Y158" i="46"/>
  <c r="V158" i="46"/>
  <c r="X158" i="46" s="1"/>
  <c r="U158" i="46"/>
  <c r="AF157" i="46"/>
  <c r="AE157" i="46"/>
  <c r="Y157" i="46"/>
  <c r="V157" i="46"/>
  <c r="X157" i="46" s="1"/>
  <c r="U157" i="46"/>
  <c r="AF156" i="46"/>
  <c r="AE156" i="46"/>
  <c r="Y156" i="46"/>
  <c r="V156" i="46"/>
  <c r="X156" i="46" s="1"/>
  <c r="U156" i="46"/>
  <c r="V155" i="46"/>
  <c r="X155" i="46" s="1"/>
  <c r="N155" i="46"/>
  <c r="AF155" i="46" s="1"/>
  <c r="Y154" i="46"/>
  <c r="W154" i="46"/>
  <c r="V154" i="46"/>
  <c r="AF153" i="46"/>
  <c r="AE153" i="46" s="1"/>
  <c r="AF150" i="46"/>
  <c r="AE150" i="46" s="1"/>
  <c r="AF149" i="46"/>
  <c r="AE149" i="46" s="1"/>
  <c r="AF148" i="46"/>
  <c r="AE148" i="46" s="1"/>
  <c r="W146" i="46"/>
  <c r="N146" i="46"/>
  <c r="AO145" i="46"/>
  <c r="AN145" i="46"/>
  <c r="AK145" i="46"/>
  <c r="AM145" i="46" s="1"/>
  <c r="AI145" i="46"/>
  <c r="AJ145" i="46" s="1"/>
  <c r="AH145" i="46"/>
  <c r="AF145" i="46"/>
  <c r="AE145" i="46"/>
  <c r="Y145" i="46"/>
  <c r="V145" i="46"/>
  <c r="X145" i="46" s="1"/>
  <c r="U145" i="46"/>
  <c r="AO144" i="46"/>
  <c r="AN144" i="46"/>
  <c r="AK144" i="46"/>
  <c r="AM144" i="46" s="1"/>
  <c r="AI144" i="46"/>
  <c r="AJ144" i="46" s="1"/>
  <c r="AH144" i="46"/>
  <c r="AF144" i="46"/>
  <c r="AE144" i="46"/>
  <c r="Y144" i="46"/>
  <c r="V144" i="46"/>
  <c r="X144" i="46" s="1"/>
  <c r="U144" i="46"/>
  <c r="AO143" i="46"/>
  <c r="AN143" i="46"/>
  <c r="AK143" i="46"/>
  <c r="AM143" i="46" s="1"/>
  <c r="AI143" i="46"/>
  <c r="AJ143" i="46" s="1"/>
  <c r="AH143" i="46"/>
  <c r="AF143" i="46"/>
  <c r="AE143" i="46"/>
  <c r="Y143" i="46"/>
  <c r="V143" i="46"/>
  <c r="X143" i="46" s="1"/>
  <c r="U143" i="46"/>
  <c r="AO142" i="46"/>
  <c r="AN142" i="46"/>
  <c r="AK142" i="46"/>
  <c r="AM142" i="46" s="1"/>
  <c r="AI142" i="46"/>
  <c r="AJ142" i="46" s="1"/>
  <c r="AH142" i="46"/>
  <c r="AF142" i="46"/>
  <c r="AE142" i="46"/>
  <c r="Y142" i="46"/>
  <c r="V142" i="46"/>
  <c r="X142" i="46" s="1"/>
  <c r="U142" i="46"/>
  <c r="AO141" i="46"/>
  <c r="AN141" i="46"/>
  <c r="AK141" i="46"/>
  <c r="AM141" i="46" s="1"/>
  <c r="AI141" i="46"/>
  <c r="AJ141" i="46" s="1"/>
  <c r="AH141" i="46"/>
  <c r="AF141" i="46"/>
  <c r="AE141" i="46"/>
  <c r="Y141" i="46"/>
  <c r="V141" i="46"/>
  <c r="X141" i="46" s="1"/>
  <c r="U141" i="46"/>
  <c r="AO140" i="46"/>
  <c r="AN140" i="46"/>
  <c r="AK140" i="46"/>
  <c r="AM140" i="46" s="1"/>
  <c r="AI140" i="46"/>
  <c r="AJ140" i="46" s="1"/>
  <c r="AH140" i="46"/>
  <c r="AF140" i="46"/>
  <c r="AE140" i="46"/>
  <c r="Y140" i="46"/>
  <c r="V140" i="46"/>
  <c r="X140" i="46" s="1"/>
  <c r="U140" i="46"/>
  <c r="AO139" i="46"/>
  <c r="AN139" i="46"/>
  <c r="AK139" i="46"/>
  <c r="AM139" i="46" s="1"/>
  <c r="AI139" i="46"/>
  <c r="AJ139" i="46" s="1"/>
  <c r="AH139" i="46"/>
  <c r="AF139" i="46"/>
  <c r="AE139" i="46"/>
  <c r="Y139" i="46"/>
  <c r="V139" i="46"/>
  <c r="X139" i="46" s="1"/>
  <c r="U139" i="46"/>
  <c r="AO138" i="46"/>
  <c r="AN138" i="46"/>
  <c r="AK138" i="46"/>
  <c r="AM138" i="46" s="1"/>
  <c r="AI138" i="46"/>
  <c r="AJ138" i="46" s="1"/>
  <c r="AH138" i="46"/>
  <c r="AF138" i="46"/>
  <c r="AE138" i="46"/>
  <c r="Y138" i="46"/>
  <c r="V138" i="46"/>
  <c r="X138" i="46" s="1"/>
  <c r="U138" i="46"/>
  <c r="W137" i="46"/>
  <c r="N137" i="46"/>
  <c r="AI136" i="46"/>
  <c r="AH136" i="46"/>
  <c r="AF136" i="46"/>
  <c r="AE136" i="46" s="1"/>
  <c r="U136" i="46"/>
  <c r="AI135" i="46"/>
  <c r="AH135" i="46"/>
  <c r="AE135" i="46"/>
  <c r="U135" i="46"/>
  <c r="V135" i="46" s="1"/>
  <c r="X135" i="46" s="1"/>
  <c r="AO128" i="46"/>
  <c r="AK128" i="46"/>
  <c r="AM128" i="46" s="1"/>
  <c r="AI128" i="46"/>
  <c r="AH128" i="46"/>
  <c r="AF128" i="46"/>
  <c r="AE128" i="46" s="1"/>
  <c r="V128" i="46"/>
  <c r="X128" i="46" s="1"/>
  <c r="U128" i="46"/>
  <c r="AO127" i="46"/>
  <c r="AK127" i="46"/>
  <c r="AN127" i="46" s="1"/>
  <c r="AI127" i="46"/>
  <c r="AH127" i="46"/>
  <c r="AF127" i="46"/>
  <c r="AE127" i="46" s="1"/>
  <c r="V127" i="46"/>
  <c r="Y127" i="46" s="1"/>
  <c r="U127" i="46"/>
  <c r="AO126" i="46"/>
  <c r="AK126" i="46"/>
  <c r="AN126" i="46" s="1"/>
  <c r="AI126" i="46"/>
  <c r="AH126" i="46"/>
  <c r="AF126" i="46"/>
  <c r="AE126" i="46" s="1"/>
  <c r="V126" i="46"/>
  <c r="Y126" i="46" s="1"/>
  <c r="U126" i="46"/>
  <c r="AO125" i="46"/>
  <c r="AK125" i="46"/>
  <c r="AM125" i="46" s="1"/>
  <c r="AI125" i="46"/>
  <c r="AH125" i="46"/>
  <c r="AF125" i="46"/>
  <c r="AE125" i="46" s="1"/>
  <c r="V125" i="46"/>
  <c r="X125" i="46" s="1"/>
  <c r="U125" i="46"/>
  <c r="AI124" i="46"/>
  <c r="AH124" i="46"/>
  <c r="AJ124" i="46" s="1"/>
  <c r="AK124" i="46" s="1"/>
  <c r="AN124" i="46" s="1"/>
  <c r="AF124" i="46"/>
  <c r="V124" i="46"/>
  <c r="Y124" i="46" s="1"/>
  <c r="U124" i="46"/>
  <c r="AO123" i="46"/>
  <c r="AN123" i="46"/>
  <c r="AK123" i="46"/>
  <c r="AM123" i="46" s="1"/>
  <c r="AI123" i="46"/>
  <c r="AJ123" i="46" s="1"/>
  <c r="AH123" i="46"/>
  <c r="AF123" i="46"/>
  <c r="Y123" i="46"/>
  <c r="V123" i="46"/>
  <c r="X123" i="46" s="1"/>
  <c r="U123" i="46"/>
  <c r="W122" i="46"/>
  <c r="AO121" i="46"/>
  <c r="AN121" i="46"/>
  <c r="AK121" i="46"/>
  <c r="AM121" i="46" s="1"/>
  <c r="AI121" i="46"/>
  <c r="AJ121" i="46" s="1"/>
  <c r="AH121" i="46"/>
  <c r="AF121" i="46"/>
  <c r="AE121" i="46"/>
  <c r="Y121" i="46"/>
  <c r="V121" i="46"/>
  <c r="X121" i="46" s="1"/>
  <c r="U121" i="46"/>
  <c r="AO120" i="46"/>
  <c r="AN120" i="46"/>
  <c r="AK120" i="46"/>
  <c r="AM120" i="46" s="1"/>
  <c r="AI120" i="46"/>
  <c r="AJ120" i="46" s="1"/>
  <c r="AH120" i="46"/>
  <c r="AF120" i="46"/>
  <c r="AE120" i="46"/>
  <c r="Y120" i="46"/>
  <c r="V120" i="46"/>
  <c r="X120" i="46" s="1"/>
  <c r="U120" i="46"/>
  <c r="AO119" i="46"/>
  <c r="AN119" i="46"/>
  <c r="AK119" i="46"/>
  <c r="AM119" i="46" s="1"/>
  <c r="AI119" i="46"/>
  <c r="AJ119" i="46" s="1"/>
  <c r="AH119" i="46"/>
  <c r="AF119" i="46"/>
  <c r="AE119" i="46"/>
  <c r="Y119" i="46"/>
  <c r="V119" i="46"/>
  <c r="X119" i="46" s="1"/>
  <c r="U119" i="46"/>
  <c r="AO118" i="46"/>
  <c r="AN118" i="46"/>
  <c r="AK118" i="46"/>
  <c r="AM118" i="46" s="1"/>
  <c r="AI118" i="46"/>
  <c r="AJ118" i="46" s="1"/>
  <c r="AH118" i="46"/>
  <c r="AF118" i="46"/>
  <c r="AE118" i="46"/>
  <c r="Y118" i="46"/>
  <c r="V118" i="46"/>
  <c r="X118" i="46" s="1"/>
  <c r="U118" i="46"/>
  <c r="AO117" i="46"/>
  <c r="AN117" i="46"/>
  <c r="AK117" i="46"/>
  <c r="AM117" i="46" s="1"/>
  <c r="AI117" i="46"/>
  <c r="AJ117" i="46" s="1"/>
  <c r="AH117" i="46"/>
  <c r="AF117" i="46"/>
  <c r="AE117" i="46"/>
  <c r="Y117" i="46"/>
  <c r="V117" i="46"/>
  <c r="X117" i="46" s="1"/>
  <c r="U117" i="46"/>
  <c r="AO116" i="46"/>
  <c r="AN116" i="46"/>
  <c r="AK116" i="46"/>
  <c r="AM116" i="46" s="1"/>
  <c r="AI116" i="46"/>
  <c r="AJ116" i="46" s="1"/>
  <c r="AH116" i="46"/>
  <c r="AF116" i="46"/>
  <c r="AE116" i="46"/>
  <c r="Y116" i="46"/>
  <c r="V116" i="46"/>
  <c r="X116" i="46" s="1"/>
  <c r="U116" i="46"/>
  <c r="AI115" i="46"/>
  <c r="AH115" i="46"/>
  <c r="AF115" i="46"/>
  <c r="AE115" i="46" s="1"/>
  <c r="U115" i="46"/>
  <c r="V115" i="46" s="1"/>
  <c r="AI114" i="46"/>
  <c r="AH114" i="46"/>
  <c r="AF114" i="46"/>
  <c r="U114" i="46"/>
  <c r="W113" i="46"/>
  <c r="AO112" i="46"/>
  <c r="AN112" i="46"/>
  <c r="AK112" i="46"/>
  <c r="AM112" i="46" s="1"/>
  <c r="AI112" i="46"/>
  <c r="AJ112" i="46" s="1"/>
  <c r="AH112" i="46"/>
  <c r="AF112" i="46"/>
  <c r="AE112" i="46"/>
  <c r="Y112" i="46"/>
  <c r="V112" i="46"/>
  <c r="X112" i="46" s="1"/>
  <c r="U112" i="46"/>
  <c r="AO111" i="46"/>
  <c r="AN111" i="46"/>
  <c r="AK111" i="46"/>
  <c r="AM111" i="46" s="1"/>
  <c r="AI111" i="46"/>
  <c r="AJ111" i="46" s="1"/>
  <c r="AH111" i="46"/>
  <c r="AF111" i="46"/>
  <c r="AE111" i="46"/>
  <c r="Y111" i="46"/>
  <c r="V111" i="46"/>
  <c r="X111" i="46" s="1"/>
  <c r="U111" i="46"/>
  <c r="AO110" i="46"/>
  <c r="AN110" i="46"/>
  <c r="AK110" i="46"/>
  <c r="AM110" i="46" s="1"/>
  <c r="AI110" i="46"/>
  <c r="AJ110" i="46" s="1"/>
  <c r="AH110" i="46"/>
  <c r="AF110" i="46"/>
  <c r="AE110" i="46"/>
  <c r="Y110" i="46"/>
  <c r="V110" i="46"/>
  <c r="X110" i="46" s="1"/>
  <c r="U110" i="46"/>
  <c r="AO109" i="46"/>
  <c r="AN109" i="46"/>
  <c r="AK109" i="46"/>
  <c r="AM109" i="46" s="1"/>
  <c r="AI109" i="46"/>
  <c r="AJ109" i="46" s="1"/>
  <c r="AH109" i="46"/>
  <c r="AF109" i="46"/>
  <c r="AE109" i="46"/>
  <c r="Y109" i="46"/>
  <c r="V109" i="46"/>
  <c r="X109" i="46" s="1"/>
  <c r="U109" i="46"/>
  <c r="AO108" i="46"/>
  <c r="AN108" i="46"/>
  <c r="AK108" i="46"/>
  <c r="AM108" i="46" s="1"/>
  <c r="AI108" i="46"/>
  <c r="AJ108" i="46" s="1"/>
  <c r="AH108" i="46"/>
  <c r="AF108" i="46"/>
  <c r="AE108" i="46"/>
  <c r="Y108" i="46"/>
  <c r="V108" i="46"/>
  <c r="X108" i="46" s="1"/>
  <c r="U108" i="46"/>
  <c r="AO107" i="46"/>
  <c r="AN107" i="46"/>
  <c r="AK107" i="46"/>
  <c r="AM107" i="46" s="1"/>
  <c r="AI107" i="46"/>
  <c r="AJ107" i="46" s="1"/>
  <c r="AH107" i="46"/>
  <c r="AF107" i="46"/>
  <c r="AE107" i="46"/>
  <c r="Y107" i="46"/>
  <c r="V107" i="46"/>
  <c r="X107" i="46" s="1"/>
  <c r="U107" i="46"/>
  <c r="AI106" i="46"/>
  <c r="AH106" i="46"/>
  <c r="AF106" i="46"/>
  <c r="AE106" i="46" s="1"/>
  <c r="U106" i="46"/>
  <c r="V106" i="46" s="1"/>
  <c r="Y106" i="46" s="1"/>
  <c r="AI105" i="46"/>
  <c r="AH105" i="46"/>
  <c r="AF105" i="46"/>
  <c r="AE105" i="46" s="1"/>
  <c r="U105" i="46"/>
  <c r="V105" i="46" s="1"/>
  <c r="X105" i="46" s="1"/>
  <c r="W104" i="46"/>
  <c r="AO103" i="46"/>
  <c r="AN103" i="46"/>
  <c r="AK103" i="46"/>
  <c r="AM103" i="46" s="1"/>
  <c r="AI103" i="46"/>
  <c r="AJ103" i="46" s="1"/>
  <c r="AH103" i="46"/>
  <c r="AF103" i="46"/>
  <c r="AE103" i="46"/>
  <c r="Y103" i="46"/>
  <c r="V103" i="46"/>
  <c r="X103" i="46" s="1"/>
  <c r="U103" i="46"/>
  <c r="AO102" i="46"/>
  <c r="AN102" i="46"/>
  <c r="AK102" i="46"/>
  <c r="AM102" i="46" s="1"/>
  <c r="AI102" i="46"/>
  <c r="AJ102" i="46" s="1"/>
  <c r="AH102" i="46"/>
  <c r="AF102" i="46"/>
  <c r="AE102" i="46"/>
  <c r="Y102" i="46"/>
  <c r="V102" i="46"/>
  <c r="X102" i="46" s="1"/>
  <c r="U102" i="46"/>
  <c r="AO101" i="46"/>
  <c r="AN101" i="46"/>
  <c r="AK101" i="46"/>
  <c r="AM101" i="46" s="1"/>
  <c r="AI101" i="46"/>
  <c r="AJ101" i="46" s="1"/>
  <c r="AH101" i="46"/>
  <c r="AF101" i="46"/>
  <c r="AE101" i="46"/>
  <c r="Y101" i="46"/>
  <c r="V101" i="46"/>
  <c r="X101" i="46" s="1"/>
  <c r="U101" i="46"/>
  <c r="AO100" i="46"/>
  <c r="AN100" i="46"/>
  <c r="AK100" i="46"/>
  <c r="AM100" i="46" s="1"/>
  <c r="AI100" i="46"/>
  <c r="AJ100" i="46" s="1"/>
  <c r="AH100" i="46"/>
  <c r="AF100" i="46"/>
  <c r="AE100" i="46"/>
  <c r="Y100" i="46"/>
  <c r="V100" i="46"/>
  <c r="X100" i="46" s="1"/>
  <c r="U100" i="46"/>
  <c r="AO99" i="46"/>
  <c r="AN99" i="46"/>
  <c r="AK99" i="46"/>
  <c r="AM99" i="46" s="1"/>
  <c r="AI99" i="46"/>
  <c r="AJ99" i="46" s="1"/>
  <c r="AH99" i="46"/>
  <c r="AF99" i="46"/>
  <c r="AE99" i="46"/>
  <c r="Y99" i="46"/>
  <c r="V99" i="46"/>
  <c r="X99" i="46" s="1"/>
  <c r="U99" i="46"/>
  <c r="AO98" i="46"/>
  <c r="AN98" i="46"/>
  <c r="AK98" i="46"/>
  <c r="AM98" i="46" s="1"/>
  <c r="AI98" i="46"/>
  <c r="AJ98" i="46" s="1"/>
  <c r="AH98" i="46"/>
  <c r="AF98" i="46"/>
  <c r="AE98" i="46"/>
  <c r="Y98" i="46"/>
  <c r="V98" i="46"/>
  <c r="X98" i="46" s="1"/>
  <c r="U98" i="46"/>
  <c r="AI97" i="46"/>
  <c r="AH97" i="46"/>
  <c r="AF97" i="46"/>
  <c r="AE97" i="46" s="1"/>
  <c r="U97" i="46"/>
  <c r="V97" i="46" s="1"/>
  <c r="X97" i="46" s="1"/>
  <c r="AI96" i="46"/>
  <c r="AH96" i="46"/>
  <c r="AF96" i="46"/>
  <c r="U96" i="46"/>
  <c r="V96" i="46" s="1"/>
  <c r="X96" i="46" s="1"/>
  <c r="E95" i="46"/>
  <c r="W94" i="46"/>
  <c r="AF93" i="46"/>
  <c r="AE93" i="46"/>
  <c r="Y93" i="46"/>
  <c r="V93" i="46"/>
  <c r="X93" i="46" s="1"/>
  <c r="U93" i="46"/>
  <c r="AF92" i="46"/>
  <c r="AE92" i="46"/>
  <c r="Y92" i="46"/>
  <c r="V92" i="46"/>
  <c r="X92" i="46" s="1"/>
  <c r="U92" i="46"/>
  <c r="AF91" i="46"/>
  <c r="AE91" i="46"/>
  <c r="Y91" i="46"/>
  <c r="V91" i="46"/>
  <c r="X91" i="46" s="1"/>
  <c r="U91" i="46"/>
  <c r="AF90" i="46"/>
  <c r="AE90" i="46"/>
  <c r="Y90" i="46"/>
  <c r="V90" i="46"/>
  <c r="X90" i="46" s="1"/>
  <c r="U90" i="46"/>
  <c r="AF89" i="46"/>
  <c r="AE89" i="46"/>
  <c r="Y89" i="46"/>
  <c r="V89" i="46"/>
  <c r="X89" i="46" s="1"/>
  <c r="U89" i="46"/>
  <c r="AF88" i="46"/>
  <c r="AE88" i="46"/>
  <c r="Y88" i="46"/>
  <c r="V88" i="46"/>
  <c r="X88" i="46" s="1"/>
  <c r="U88" i="46"/>
  <c r="AF87" i="46"/>
  <c r="AE87" i="46"/>
  <c r="Y87" i="46"/>
  <c r="V87" i="46"/>
  <c r="X87" i="46" s="1"/>
  <c r="U87" i="46"/>
  <c r="AF86" i="46"/>
  <c r="AE86" i="46" s="1"/>
  <c r="U86" i="46"/>
  <c r="V86" i="46" s="1"/>
  <c r="X86" i="46" s="1"/>
  <c r="W85" i="46"/>
  <c r="AF84" i="46"/>
  <c r="AE84" i="46"/>
  <c r="Y84" i="46"/>
  <c r="V84" i="46"/>
  <c r="X84" i="46" s="1"/>
  <c r="U84" i="46"/>
  <c r="AF83" i="46"/>
  <c r="AE83" i="46"/>
  <c r="Y83" i="46"/>
  <c r="V83" i="46"/>
  <c r="X83" i="46" s="1"/>
  <c r="U83" i="46"/>
  <c r="AF82" i="46"/>
  <c r="AE82" i="46"/>
  <c r="Y82" i="46"/>
  <c r="V82" i="46"/>
  <c r="X82" i="46" s="1"/>
  <c r="U82" i="46"/>
  <c r="AF81" i="46"/>
  <c r="AE81" i="46"/>
  <c r="Y81" i="46"/>
  <c r="V81" i="46"/>
  <c r="X81" i="46" s="1"/>
  <c r="U81" i="46"/>
  <c r="AF80" i="46"/>
  <c r="AE80" i="46"/>
  <c r="Y80" i="46"/>
  <c r="V80" i="46"/>
  <c r="X80" i="46" s="1"/>
  <c r="U80" i="46"/>
  <c r="AF79" i="46"/>
  <c r="AE79" i="46"/>
  <c r="Y79" i="46"/>
  <c r="V79" i="46"/>
  <c r="X79" i="46" s="1"/>
  <c r="U79" i="46"/>
  <c r="AF78" i="46"/>
  <c r="AE78" i="46"/>
  <c r="Y78" i="46"/>
  <c r="V78" i="46"/>
  <c r="X78" i="46" s="1"/>
  <c r="U78" i="46"/>
  <c r="V77" i="46"/>
  <c r="N77" i="46"/>
  <c r="Y76" i="46"/>
  <c r="W76" i="46"/>
  <c r="W67" i="46"/>
  <c r="N67" i="46"/>
  <c r="AO66" i="46"/>
  <c r="AN66" i="46"/>
  <c r="AK66" i="46"/>
  <c r="AM66" i="46" s="1"/>
  <c r="AI66" i="46"/>
  <c r="AJ66" i="46" s="1"/>
  <c r="AH66" i="46"/>
  <c r="AF66" i="46"/>
  <c r="AE66" i="46"/>
  <c r="Y66" i="46"/>
  <c r="V66" i="46"/>
  <c r="X66" i="46" s="1"/>
  <c r="U66" i="46"/>
  <c r="AO65" i="46"/>
  <c r="AN65" i="46"/>
  <c r="AK65" i="46"/>
  <c r="AM65" i="46" s="1"/>
  <c r="AI65" i="46"/>
  <c r="AJ65" i="46" s="1"/>
  <c r="AH65" i="46"/>
  <c r="AF65" i="46"/>
  <c r="AE65" i="46"/>
  <c r="Y65" i="46"/>
  <c r="V65" i="46"/>
  <c r="X65" i="46" s="1"/>
  <c r="U65" i="46"/>
  <c r="AO64" i="46"/>
  <c r="AN64" i="46"/>
  <c r="AK64" i="46"/>
  <c r="AM64" i="46" s="1"/>
  <c r="AI64" i="46"/>
  <c r="AJ64" i="46" s="1"/>
  <c r="AH64" i="46"/>
  <c r="AF64" i="46"/>
  <c r="AE64" i="46"/>
  <c r="Y64" i="46"/>
  <c r="V64" i="46"/>
  <c r="X64" i="46" s="1"/>
  <c r="U64" i="46"/>
  <c r="AO63" i="46"/>
  <c r="AN63" i="46"/>
  <c r="AK63" i="46"/>
  <c r="AM63" i="46" s="1"/>
  <c r="AI63" i="46"/>
  <c r="AJ63" i="46" s="1"/>
  <c r="AH63" i="46"/>
  <c r="AF63" i="46"/>
  <c r="AE63" i="46"/>
  <c r="Y63" i="46"/>
  <c r="V63" i="46"/>
  <c r="X63" i="46" s="1"/>
  <c r="U63" i="46"/>
  <c r="AO62" i="46"/>
  <c r="AN62" i="46"/>
  <c r="AK62" i="46"/>
  <c r="AM62" i="46" s="1"/>
  <c r="AI62" i="46"/>
  <c r="AJ62" i="46" s="1"/>
  <c r="AH62" i="46"/>
  <c r="AF62" i="46"/>
  <c r="AE62" i="46"/>
  <c r="Y62" i="46"/>
  <c r="V62" i="46"/>
  <c r="X62" i="46" s="1"/>
  <c r="U62" i="46"/>
  <c r="AO61" i="46"/>
  <c r="AN61" i="46"/>
  <c r="AK61" i="46"/>
  <c r="AM61" i="46" s="1"/>
  <c r="AI61" i="46"/>
  <c r="AJ61" i="46" s="1"/>
  <c r="AH61" i="46"/>
  <c r="AF61" i="46"/>
  <c r="AE61" i="46"/>
  <c r="Y61" i="46"/>
  <c r="V61" i="46"/>
  <c r="X61" i="46" s="1"/>
  <c r="U61" i="46"/>
  <c r="AO60" i="46"/>
  <c r="AN60" i="46"/>
  <c r="AK60" i="46"/>
  <c r="AM60" i="46" s="1"/>
  <c r="AI60" i="46"/>
  <c r="AJ60" i="46" s="1"/>
  <c r="AH60" i="46"/>
  <c r="AF60" i="46"/>
  <c r="AE60" i="46"/>
  <c r="Y60" i="46"/>
  <c r="V60" i="46"/>
  <c r="X60" i="46" s="1"/>
  <c r="U60" i="46"/>
  <c r="AO59" i="46"/>
  <c r="AN59" i="46"/>
  <c r="AK59" i="46"/>
  <c r="AM59" i="46" s="1"/>
  <c r="AI59" i="46"/>
  <c r="AJ59" i="46" s="1"/>
  <c r="AH59" i="46"/>
  <c r="AF59" i="46"/>
  <c r="AE59" i="46"/>
  <c r="Y59" i="46"/>
  <c r="V59" i="46"/>
  <c r="U59" i="46"/>
  <c r="N58" i="46"/>
  <c r="AI57" i="46"/>
  <c r="AH57" i="46"/>
  <c r="AF57" i="46"/>
  <c r="AE57" i="46" s="1"/>
  <c r="AI53" i="46"/>
  <c r="AH53" i="46"/>
  <c r="AF53" i="46"/>
  <c r="AE53" i="46" s="1"/>
  <c r="U53" i="46"/>
  <c r="AI52" i="46"/>
  <c r="AH52" i="46"/>
  <c r="AF52" i="46"/>
  <c r="AE52" i="46" s="1"/>
  <c r="U52" i="46"/>
  <c r="AO51" i="46"/>
  <c r="AK51" i="46"/>
  <c r="AN51" i="46" s="1"/>
  <c r="AI51" i="46"/>
  <c r="AH51" i="46"/>
  <c r="AF51" i="46"/>
  <c r="AE51" i="46" s="1"/>
  <c r="V51" i="46"/>
  <c r="Y51" i="46" s="1"/>
  <c r="U51" i="46"/>
  <c r="AO50" i="46"/>
  <c r="AK50" i="46"/>
  <c r="AN50" i="46" s="1"/>
  <c r="AI50" i="46"/>
  <c r="AH50" i="46"/>
  <c r="AF50" i="46"/>
  <c r="AE50" i="46" s="1"/>
  <c r="V50" i="46"/>
  <c r="Y50" i="46" s="1"/>
  <c r="U50" i="46"/>
  <c r="AO49" i="46"/>
  <c r="AK49" i="46"/>
  <c r="AM49" i="46" s="1"/>
  <c r="AI49" i="46"/>
  <c r="AH49" i="46"/>
  <c r="AF49" i="46"/>
  <c r="AE49" i="46" s="1"/>
  <c r="V49" i="46"/>
  <c r="Y49" i="46" s="1"/>
  <c r="U49" i="46"/>
  <c r="AI48" i="46"/>
  <c r="AH48" i="46"/>
  <c r="AF48" i="46"/>
  <c r="AE48" i="46" s="1"/>
  <c r="U48" i="46"/>
  <c r="AI47" i="46"/>
  <c r="AH47" i="46"/>
  <c r="AF47" i="46"/>
  <c r="AE47" i="46" s="1"/>
  <c r="U47" i="46"/>
  <c r="V47" i="46" s="1"/>
  <c r="AO45" i="46"/>
  <c r="AN45" i="46"/>
  <c r="AK45" i="46"/>
  <c r="AM45" i="46" s="1"/>
  <c r="AI45" i="46"/>
  <c r="AJ45" i="46" s="1"/>
  <c r="AH45" i="46"/>
  <c r="AF45" i="46"/>
  <c r="AE45" i="46"/>
  <c r="Y45" i="46"/>
  <c r="V45" i="46"/>
  <c r="X45" i="46" s="1"/>
  <c r="U45" i="46"/>
  <c r="AO44" i="46"/>
  <c r="AN44" i="46"/>
  <c r="AK44" i="46"/>
  <c r="AM44" i="46" s="1"/>
  <c r="AI44" i="46"/>
  <c r="AJ44" i="46" s="1"/>
  <c r="AH44" i="46"/>
  <c r="AF44" i="46"/>
  <c r="AE44" i="46"/>
  <c r="Y44" i="46"/>
  <c r="V44" i="46"/>
  <c r="X44" i="46" s="1"/>
  <c r="U44" i="46"/>
  <c r="AO43" i="46"/>
  <c r="AN43" i="46"/>
  <c r="AK43" i="46"/>
  <c r="AM43" i="46" s="1"/>
  <c r="AI43" i="46"/>
  <c r="AJ43" i="46" s="1"/>
  <c r="AH43" i="46"/>
  <c r="AF43" i="46"/>
  <c r="AE43" i="46"/>
  <c r="Y43" i="46"/>
  <c r="V43" i="46"/>
  <c r="X43" i="46" s="1"/>
  <c r="U43" i="46"/>
  <c r="AO42" i="46"/>
  <c r="AN42" i="46"/>
  <c r="AK42" i="46"/>
  <c r="AM42" i="46" s="1"/>
  <c r="AI42" i="46"/>
  <c r="AJ42" i="46" s="1"/>
  <c r="AH42" i="46"/>
  <c r="AF42" i="46"/>
  <c r="AE42" i="46"/>
  <c r="Y42" i="46"/>
  <c r="V42" i="46"/>
  <c r="X42" i="46" s="1"/>
  <c r="U42" i="46"/>
  <c r="AO41" i="46"/>
  <c r="AN41" i="46"/>
  <c r="AK41" i="46"/>
  <c r="AM41" i="46" s="1"/>
  <c r="AI41" i="46"/>
  <c r="AJ41" i="46" s="1"/>
  <c r="AH41" i="46"/>
  <c r="AF41" i="46"/>
  <c r="AE41" i="46"/>
  <c r="Y41" i="46"/>
  <c r="V41" i="46"/>
  <c r="X41" i="46" s="1"/>
  <c r="U41" i="46"/>
  <c r="AO40" i="46"/>
  <c r="AN40" i="46"/>
  <c r="AK40" i="46"/>
  <c r="AM40" i="46" s="1"/>
  <c r="AI40" i="46"/>
  <c r="AJ40" i="46" s="1"/>
  <c r="AH40" i="46"/>
  <c r="AF40" i="46"/>
  <c r="AE40" i="46"/>
  <c r="Y40" i="46"/>
  <c r="V40" i="46"/>
  <c r="X40" i="46" s="1"/>
  <c r="U40" i="46"/>
  <c r="AI39" i="46"/>
  <c r="AH39" i="46"/>
  <c r="AF39" i="46"/>
  <c r="AE39" i="46" s="1"/>
  <c r="U39" i="46"/>
  <c r="V39" i="46" s="1"/>
  <c r="AI38" i="46"/>
  <c r="AH38" i="46"/>
  <c r="AF38" i="46"/>
  <c r="AE38" i="46" s="1"/>
  <c r="U38" i="46"/>
  <c r="V38" i="46" s="1"/>
  <c r="Y38" i="46" s="1"/>
  <c r="W37" i="46"/>
  <c r="AO36" i="46"/>
  <c r="AN36" i="46"/>
  <c r="AK36" i="46"/>
  <c r="AM36" i="46" s="1"/>
  <c r="AI36" i="46"/>
  <c r="AJ36" i="46" s="1"/>
  <c r="AH36" i="46"/>
  <c r="AF36" i="46"/>
  <c r="AE36" i="46"/>
  <c r="Y36" i="46"/>
  <c r="V36" i="46"/>
  <c r="X36" i="46" s="1"/>
  <c r="U36" i="46"/>
  <c r="AO35" i="46"/>
  <c r="AN35" i="46"/>
  <c r="AK35" i="46"/>
  <c r="AM35" i="46" s="1"/>
  <c r="AI35" i="46"/>
  <c r="AJ35" i="46" s="1"/>
  <c r="AH35" i="46"/>
  <c r="AF35" i="46"/>
  <c r="AE35" i="46"/>
  <c r="Y35" i="46"/>
  <c r="V35" i="46"/>
  <c r="X35" i="46" s="1"/>
  <c r="U35" i="46"/>
  <c r="AO34" i="46"/>
  <c r="AN34" i="46"/>
  <c r="AK34" i="46"/>
  <c r="AM34" i="46" s="1"/>
  <c r="AI34" i="46"/>
  <c r="AJ34" i="46" s="1"/>
  <c r="AH34" i="46"/>
  <c r="AF34" i="46"/>
  <c r="AE34" i="46"/>
  <c r="Y34" i="46"/>
  <c r="V34" i="46"/>
  <c r="X34" i="46" s="1"/>
  <c r="U34" i="46"/>
  <c r="AO33" i="46"/>
  <c r="AN33" i="46"/>
  <c r="AK33" i="46"/>
  <c r="AM33" i="46" s="1"/>
  <c r="AI33" i="46"/>
  <c r="AJ33" i="46" s="1"/>
  <c r="AH33" i="46"/>
  <c r="AF33" i="46"/>
  <c r="AE33" i="46"/>
  <c r="Y33" i="46"/>
  <c r="V33" i="46"/>
  <c r="X33" i="46" s="1"/>
  <c r="U33" i="46"/>
  <c r="AO32" i="46"/>
  <c r="AN32" i="46"/>
  <c r="AK32" i="46"/>
  <c r="AM32" i="46" s="1"/>
  <c r="AI32" i="46"/>
  <c r="AJ32" i="46" s="1"/>
  <c r="AH32" i="46"/>
  <c r="AF32" i="46"/>
  <c r="AE32" i="46"/>
  <c r="Y32" i="46"/>
  <c r="V32" i="46"/>
  <c r="X32" i="46" s="1"/>
  <c r="U32" i="46"/>
  <c r="AO31" i="46"/>
  <c r="AN31" i="46"/>
  <c r="AK31" i="46"/>
  <c r="AM31" i="46" s="1"/>
  <c r="AI31" i="46"/>
  <c r="AJ31" i="46" s="1"/>
  <c r="AH31" i="46"/>
  <c r="AF31" i="46"/>
  <c r="AE31" i="46"/>
  <c r="Y31" i="46"/>
  <c r="V31" i="46"/>
  <c r="X31" i="46" s="1"/>
  <c r="U31" i="46"/>
  <c r="AI30" i="46"/>
  <c r="AH30" i="46"/>
  <c r="AF30" i="46"/>
  <c r="AE30" i="46" s="1"/>
  <c r="U30" i="46"/>
  <c r="V30" i="46" s="1"/>
  <c r="AI29" i="46"/>
  <c r="AH29" i="46"/>
  <c r="AF29" i="46"/>
  <c r="AE29" i="46" s="1"/>
  <c r="U29" i="46"/>
  <c r="V29" i="46" s="1"/>
  <c r="W28" i="46"/>
  <c r="AO27" i="46"/>
  <c r="AN27" i="46"/>
  <c r="AK27" i="46"/>
  <c r="AM27" i="46" s="1"/>
  <c r="AI27" i="46"/>
  <c r="AJ27" i="46" s="1"/>
  <c r="AH27" i="46"/>
  <c r="AF27" i="46"/>
  <c r="AE27" i="46"/>
  <c r="Y27" i="46"/>
  <c r="V27" i="46"/>
  <c r="X27" i="46" s="1"/>
  <c r="U27" i="46"/>
  <c r="AO26" i="46"/>
  <c r="AN26" i="46"/>
  <c r="AK26" i="46"/>
  <c r="AM26" i="46" s="1"/>
  <c r="AI26" i="46"/>
  <c r="AJ26" i="46" s="1"/>
  <c r="AH26" i="46"/>
  <c r="AF26" i="46"/>
  <c r="AE26" i="46"/>
  <c r="Y26" i="46"/>
  <c r="V26" i="46"/>
  <c r="X26" i="46" s="1"/>
  <c r="U26" i="46"/>
  <c r="AO25" i="46"/>
  <c r="AN25" i="46"/>
  <c r="AK25" i="46"/>
  <c r="AM25" i="46" s="1"/>
  <c r="AI25" i="46"/>
  <c r="AJ25" i="46" s="1"/>
  <c r="AH25" i="46"/>
  <c r="AF25" i="46"/>
  <c r="AE25" i="46"/>
  <c r="Y25" i="46"/>
  <c r="V25" i="46"/>
  <c r="X25" i="46" s="1"/>
  <c r="U25" i="46"/>
  <c r="AO24" i="46"/>
  <c r="AN24" i="46"/>
  <c r="AK24" i="46"/>
  <c r="AM24" i="46" s="1"/>
  <c r="AI24" i="46"/>
  <c r="AJ24" i="46" s="1"/>
  <c r="AH24" i="46"/>
  <c r="AF24" i="46"/>
  <c r="AE24" i="46"/>
  <c r="Y24" i="46"/>
  <c r="V24" i="46"/>
  <c r="X24" i="46" s="1"/>
  <c r="U24" i="46"/>
  <c r="AO23" i="46"/>
  <c r="AN23" i="46"/>
  <c r="AK23" i="46"/>
  <c r="AM23" i="46" s="1"/>
  <c r="AI23" i="46"/>
  <c r="AJ23" i="46" s="1"/>
  <c r="AH23" i="46"/>
  <c r="AF23" i="46"/>
  <c r="AE23" i="46"/>
  <c r="Y23" i="46"/>
  <c r="V23" i="46"/>
  <c r="X23" i="46" s="1"/>
  <c r="U23" i="46"/>
  <c r="AO22" i="46"/>
  <c r="AN22" i="46"/>
  <c r="AK22" i="46"/>
  <c r="AM22" i="46" s="1"/>
  <c r="AI22" i="46"/>
  <c r="AJ22" i="46" s="1"/>
  <c r="AH22" i="46"/>
  <c r="AF22" i="46"/>
  <c r="AE22" i="46"/>
  <c r="Y22" i="46"/>
  <c r="V22" i="46"/>
  <c r="X22" i="46" s="1"/>
  <c r="U22" i="46"/>
  <c r="AI21" i="46"/>
  <c r="AH21" i="46"/>
  <c r="AF21" i="46"/>
  <c r="U21" i="46"/>
  <c r="AI20" i="46"/>
  <c r="AH20" i="46"/>
  <c r="AF20" i="46"/>
  <c r="AE20" i="46" s="1"/>
  <c r="U20" i="46"/>
  <c r="V20" i="46" s="1"/>
  <c r="U10" i="46"/>
  <c r="H24" i="37" s="1"/>
  <c r="U9" i="46"/>
  <c r="H23" i="37" s="1"/>
  <c r="U8" i="46"/>
  <c r="H22" i="37" s="1"/>
  <c r="AA6" i="46"/>
  <c r="Z6" i="46"/>
  <c r="Z5" i="46"/>
  <c r="V5" i="46"/>
  <c r="I17" i="37" s="1"/>
  <c r="U5" i="46"/>
  <c r="H17" i="37" s="1"/>
  <c r="Z4" i="46"/>
  <c r="H4" i="46"/>
  <c r="AO124" i="46" l="1"/>
  <c r="V52" i="46"/>
  <c r="X52" i="46" s="1"/>
  <c r="U12" i="46"/>
  <c r="H26" i="37" s="1"/>
  <c r="AJ125" i="46"/>
  <c r="Y135" i="46"/>
  <c r="V136" i="46"/>
  <c r="AJ135" i="46"/>
  <c r="AK135" i="46" s="1"/>
  <c r="AJ136" i="46"/>
  <c r="AK136" i="46" s="1"/>
  <c r="AJ128" i="46"/>
  <c r="AN128" i="46"/>
  <c r="Y128" i="46"/>
  <c r="AJ57" i="46"/>
  <c r="AJ53" i="46"/>
  <c r="AK53" i="46" s="1"/>
  <c r="V53" i="46"/>
  <c r="AJ47" i="46"/>
  <c r="AO47" i="46" s="1"/>
  <c r="X47" i="46"/>
  <c r="Y47" i="46"/>
  <c r="U11" i="46"/>
  <c r="H25" i="37" s="1"/>
  <c r="V48" i="46"/>
  <c r="Y48" i="46" s="1"/>
  <c r="AJ52" i="46"/>
  <c r="AK52" i="46" s="1"/>
  <c r="AM52" i="46" s="1"/>
  <c r="AJ38" i="46"/>
  <c r="AK38" i="46" s="1"/>
  <c r="AP61" i="46"/>
  <c r="Y86" i="46"/>
  <c r="Y94" i="46" s="1"/>
  <c r="AN125" i="46"/>
  <c r="AP44" i="46"/>
  <c r="AE58" i="46"/>
  <c r="M58" i="46" s="1"/>
  <c r="AP124" i="46"/>
  <c r="AJ126" i="46"/>
  <c r="AJ127" i="46"/>
  <c r="U6" i="46"/>
  <c r="H18" i="37" s="1"/>
  <c r="AP145" i="46"/>
  <c r="AJ29" i="46"/>
  <c r="AK29" i="46" s="1"/>
  <c r="AM29" i="46" s="1"/>
  <c r="AJ21" i="46"/>
  <c r="AK21" i="46" s="1"/>
  <c r="AN21" i="46" s="1"/>
  <c r="AP24" i="46"/>
  <c r="AP27" i="46"/>
  <c r="AP62" i="46"/>
  <c r="AJ49" i="46"/>
  <c r="AJ50" i="46"/>
  <c r="AF113" i="46"/>
  <c r="AP110" i="46"/>
  <c r="AP142" i="46"/>
  <c r="X154" i="46"/>
  <c r="AP23" i="46"/>
  <c r="AP63" i="46"/>
  <c r="AP66" i="46"/>
  <c r="AP116" i="46"/>
  <c r="AP118" i="46"/>
  <c r="AP120" i="46"/>
  <c r="AP143" i="46"/>
  <c r="AE37" i="46"/>
  <c r="M37" i="46" s="1"/>
  <c r="AJ30" i="46"/>
  <c r="AK30" i="46" s="1"/>
  <c r="AM30" i="46" s="1"/>
  <c r="AP25" i="46"/>
  <c r="AP36" i="46"/>
  <c r="AP65" i="46"/>
  <c r="X76" i="46"/>
  <c r="AF94" i="46"/>
  <c r="AJ105" i="46"/>
  <c r="AK105" i="46" s="1"/>
  <c r="AN105" i="46" s="1"/>
  <c r="AJ106" i="46"/>
  <c r="AK106" i="46" s="1"/>
  <c r="AN106" i="46" s="1"/>
  <c r="AP106" i="46" s="1"/>
  <c r="AP107" i="46"/>
  <c r="AP109" i="46"/>
  <c r="AJ114" i="46"/>
  <c r="AK114" i="46" s="1"/>
  <c r="AM114" i="46" s="1"/>
  <c r="AF137" i="46"/>
  <c r="AF172" i="46"/>
  <c r="AE137" i="46"/>
  <c r="M137" i="46" s="1"/>
  <c r="AE146" i="46"/>
  <c r="M146" i="46" s="1"/>
  <c r="AP22" i="46"/>
  <c r="AF37" i="46"/>
  <c r="AJ96" i="46"/>
  <c r="AK96" i="46" s="1"/>
  <c r="AM96" i="46" s="1"/>
  <c r="AF146" i="46"/>
  <c r="AP32" i="46"/>
  <c r="AN49" i="46"/>
  <c r="AP49" i="46" s="1"/>
  <c r="AJ51" i="46"/>
  <c r="AE67" i="46"/>
  <c r="M67" i="46" s="1"/>
  <c r="AF68" i="46"/>
  <c r="AE68" i="46" s="1"/>
  <c r="AJ97" i="46"/>
  <c r="AK97" i="46" s="1"/>
  <c r="AN97" i="46" s="1"/>
  <c r="AP108" i="46"/>
  <c r="AP112" i="46"/>
  <c r="AP140" i="46"/>
  <c r="AF28" i="46"/>
  <c r="AP40" i="46"/>
  <c r="AP59" i="46"/>
  <c r="AE94" i="46"/>
  <c r="M94" i="46" s="1"/>
  <c r="AE113" i="46"/>
  <c r="M113" i="46" s="1"/>
  <c r="AJ115" i="46"/>
  <c r="AK115" i="46" s="1"/>
  <c r="AM115" i="46" s="1"/>
  <c r="AJ20" i="46"/>
  <c r="AK20" i="46" s="1"/>
  <c r="AN20" i="46" s="1"/>
  <c r="AP26" i="46"/>
  <c r="W95" i="46"/>
  <c r="AJ39" i="46"/>
  <c r="AK39" i="46" s="1"/>
  <c r="AN39" i="46" s="1"/>
  <c r="AE46" i="46"/>
  <c r="M46" i="46" s="1"/>
  <c r="AP42" i="46"/>
  <c r="AJ48" i="46"/>
  <c r="AK48" i="46" s="1"/>
  <c r="AN48" i="46" s="1"/>
  <c r="AF67" i="46"/>
  <c r="AP64" i="46"/>
  <c r="AP99" i="46"/>
  <c r="AP101" i="46"/>
  <c r="AP103" i="46"/>
  <c r="X106" i="46"/>
  <c r="W173" i="46"/>
  <c r="W174" i="46" s="1"/>
  <c r="U4" i="46"/>
  <c r="H16" i="37" s="1"/>
  <c r="AP33" i="46"/>
  <c r="AP34" i="46"/>
  <c r="X49" i="46"/>
  <c r="AM51" i="46"/>
  <c r="AP111" i="46"/>
  <c r="Y125" i="46"/>
  <c r="AM127" i="46"/>
  <c r="AP139" i="46"/>
  <c r="AP144" i="46"/>
  <c r="AP141" i="46"/>
  <c r="AP50" i="46"/>
  <c r="AP31" i="46"/>
  <c r="AP35" i="46"/>
  <c r="AP51" i="46"/>
  <c r="V137" i="46"/>
  <c r="X137" i="46" s="1"/>
  <c r="AP127" i="46"/>
  <c r="V146" i="46"/>
  <c r="X146" i="46" s="1"/>
  <c r="X115" i="46"/>
  <c r="Y115" i="46"/>
  <c r="Y30" i="46"/>
  <c r="X30" i="46"/>
  <c r="V21" i="46"/>
  <c r="Y21" i="46" s="1"/>
  <c r="AP41" i="46"/>
  <c r="AP43" i="46"/>
  <c r="AP45" i="46"/>
  <c r="X51" i="46"/>
  <c r="V67" i="46"/>
  <c r="X67" i="46" s="1"/>
  <c r="AP117" i="46"/>
  <c r="AP119" i="46"/>
  <c r="AP121" i="46"/>
  <c r="X124" i="46"/>
  <c r="AM126" i="46"/>
  <c r="X127" i="46"/>
  <c r="AP126" i="46"/>
  <c r="V172" i="46"/>
  <c r="X172" i="46" s="1"/>
  <c r="U3" i="46"/>
  <c r="H15" i="37" s="1"/>
  <c r="AP60" i="46"/>
  <c r="V85" i="46"/>
  <c r="X85" i="46" s="1"/>
  <c r="V94" i="46"/>
  <c r="X94" i="46" s="1"/>
  <c r="Y96" i="46"/>
  <c r="AP98" i="46"/>
  <c r="AP100" i="46"/>
  <c r="AP102" i="46"/>
  <c r="V114" i="46"/>
  <c r="AM124" i="46"/>
  <c r="X126" i="46"/>
  <c r="Y146" i="46"/>
  <c r="X164" i="46"/>
  <c r="Y29" i="46"/>
  <c r="X29" i="46"/>
  <c r="V37" i="46"/>
  <c r="X37" i="46" s="1"/>
  <c r="X20" i="46"/>
  <c r="Y20" i="46"/>
  <c r="X39" i="46"/>
  <c r="Y39" i="46"/>
  <c r="AN38" i="46"/>
  <c r="AP38" i="46" s="1"/>
  <c r="AM38" i="46"/>
  <c r="V46" i="46"/>
  <c r="X46" i="46" s="1"/>
  <c r="AF46" i="46"/>
  <c r="Y67" i="46"/>
  <c r="AF122" i="46"/>
  <c r="AE114" i="46"/>
  <c r="AE122" i="46" s="1"/>
  <c r="M122" i="46" s="1"/>
  <c r="X38" i="46"/>
  <c r="X50" i="46"/>
  <c r="AM50" i="46"/>
  <c r="X59" i="46"/>
  <c r="X77" i="46"/>
  <c r="AE96" i="46"/>
  <c r="AF104" i="46"/>
  <c r="Y97" i="46"/>
  <c r="AF147" i="46"/>
  <c r="AE147" i="46" s="1"/>
  <c r="Y155" i="46"/>
  <c r="Y163" i="46" s="1"/>
  <c r="AE172" i="46"/>
  <c r="M172" i="46" s="1"/>
  <c r="AF58" i="46"/>
  <c r="Y77" i="46"/>
  <c r="Y85" i="46" s="1"/>
  <c r="AO96" i="46"/>
  <c r="V104" i="46"/>
  <c r="V113" i="46"/>
  <c r="X113" i="46" s="1"/>
  <c r="Y105" i="46"/>
  <c r="AO105" i="46"/>
  <c r="AF163" i="46"/>
  <c r="V163" i="46"/>
  <c r="X163" i="46" s="1"/>
  <c r="AE21" i="46"/>
  <c r="U77" i="46"/>
  <c r="AF77" i="46"/>
  <c r="AO97" i="46"/>
  <c r="AE155" i="46"/>
  <c r="AE163" i="46" s="1"/>
  <c r="M163" i="46" s="1"/>
  <c r="U155" i="46"/>
  <c r="Y165" i="46"/>
  <c r="X165" i="46"/>
  <c r="AP123" i="46"/>
  <c r="AP138" i="46"/>
  <c r="Y164" i="46"/>
  <c r="AN52" i="46" l="1"/>
  <c r="AO52" i="46"/>
  <c r="Y52" i="46"/>
  <c r="AP128" i="46"/>
  <c r="AM136" i="46"/>
  <c r="AN136" i="46"/>
  <c r="AM135" i="46"/>
  <c r="AN135" i="46"/>
  <c r="AP135" i="46" s="1"/>
  <c r="X136" i="46"/>
  <c r="Y136" i="46"/>
  <c r="AO135" i="46"/>
  <c r="AO136" i="46"/>
  <c r="AK57" i="46"/>
  <c r="AO57" i="46"/>
  <c r="AO48" i="46"/>
  <c r="AM53" i="46"/>
  <c r="AN53" i="46"/>
  <c r="AK47" i="46"/>
  <c r="AM47" i="46" s="1"/>
  <c r="AO53" i="46"/>
  <c r="X53" i="46"/>
  <c r="Y53" i="46"/>
  <c r="V58" i="46"/>
  <c r="X58" i="46" s="1"/>
  <c r="X48" i="46"/>
  <c r="AP48" i="46"/>
  <c r="V6" i="46"/>
  <c r="I18" i="37" s="1"/>
  <c r="AM48" i="46"/>
  <c r="AP52" i="46"/>
  <c r="AO38" i="46"/>
  <c r="AM97" i="46"/>
  <c r="AO29" i="46"/>
  <c r="AO30" i="46"/>
  <c r="AF154" i="46"/>
  <c r="AF173" i="46" s="1"/>
  <c r="AE154" i="46"/>
  <c r="M154" i="46" s="1"/>
  <c r="AF76" i="46"/>
  <c r="AE76" i="46"/>
  <c r="M76" i="46" s="1"/>
  <c r="AN29" i="46"/>
  <c r="AP29" i="46" s="1"/>
  <c r="AN30" i="46"/>
  <c r="AP30" i="46" s="1"/>
  <c r="AM20" i="46"/>
  <c r="AF85" i="46"/>
  <c r="AE77" i="46"/>
  <c r="AE85" i="46" s="1"/>
  <c r="M85" i="46" s="1"/>
  <c r="U7" i="46"/>
  <c r="H21" i="37" s="1"/>
  <c r="AM106" i="46"/>
  <c r="AN114" i="46"/>
  <c r="AO115" i="46"/>
  <c r="AN96" i="46"/>
  <c r="AP96" i="46" s="1"/>
  <c r="AO20" i="46"/>
  <c r="AP125" i="46"/>
  <c r="AO114" i="46"/>
  <c r="AO39" i="46"/>
  <c r="X21" i="46"/>
  <c r="V28" i="46"/>
  <c r="AM21" i="46"/>
  <c r="AO21" i="46"/>
  <c r="AO106" i="46"/>
  <c r="AM105" i="46"/>
  <c r="AP21" i="46"/>
  <c r="AM39" i="46"/>
  <c r="W19" i="46"/>
  <c r="AN115" i="46"/>
  <c r="AP115" i="46" s="1"/>
  <c r="AF95" i="46"/>
  <c r="AP97" i="46"/>
  <c r="AP39" i="46"/>
  <c r="X114" i="46"/>
  <c r="Y114" i="46"/>
  <c r="V122" i="46"/>
  <c r="X122" i="46" s="1"/>
  <c r="AE28" i="46"/>
  <c r="M28" i="46" s="1"/>
  <c r="Y104" i="46"/>
  <c r="Y172" i="46"/>
  <c r="V4" i="46"/>
  <c r="I16" i="37" s="1"/>
  <c r="AP105" i="46"/>
  <c r="Y113" i="46"/>
  <c r="X104" i="46"/>
  <c r="AE104" i="46"/>
  <c r="M104" i="46" s="1"/>
  <c r="Y46" i="46"/>
  <c r="AP20" i="46"/>
  <c r="Y28" i="46"/>
  <c r="AA5" i="46"/>
  <c r="Y37" i="46"/>
  <c r="N132" i="43"/>
  <c r="H132" i="43"/>
  <c r="N132" i="42"/>
  <c r="H132" i="42"/>
  <c r="N132" i="41"/>
  <c r="N62" i="43"/>
  <c r="H62" i="43"/>
  <c r="N62" i="42"/>
  <c r="H62" i="42"/>
  <c r="N62" i="41"/>
  <c r="N132" i="39"/>
  <c r="N62" i="39"/>
  <c r="AF174" i="46" l="1"/>
  <c r="AP136" i="46"/>
  <c r="Y58" i="46"/>
  <c r="Y137" i="46"/>
  <c r="AM57" i="46"/>
  <c r="AN57" i="46"/>
  <c r="AP57" i="46" s="1"/>
  <c r="AN47" i="46"/>
  <c r="AP47" i="46" s="1"/>
  <c r="V95" i="46"/>
  <c r="AP53" i="46"/>
  <c r="M95" i="46"/>
  <c r="M173" i="46"/>
  <c r="V173" i="46"/>
  <c r="X28" i="46"/>
  <c r="X95" i="46" s="1"/>
  <c r="X173" i="46"/>
  <c r="AE173" i="46"/>
  <c r="AP114" i="46"/>
  <c r="Y122" i="46"/>
  <c r="V3" i="46"/>
  <c r="I15" i="37" s="1"/>
  <c r="AA4" i="46"/>
  <c r="Y95" i="46"/>
  <c r="AE95" i="46"/>
  <c r="H4" i="43"/>
  <c r="H5" i="43" s="1"/>
  <c r="H6" i="43" s="1"/>
  <c r="H7" i="43" s="1"/>
  <c r="H4" i="42"/>
  <c r="H5" i="42" s="1"/>
  <c r="H6" i="42" s="1"/>
  <c r="H7" i="42" s="1"/>
  <c r="H4" i="41"/>
  <c r="H5" i="41" s="1"/>
  <c r="H6" i="41" s="1"/>
  <c r="H7" i="41" s="1"/>
  <c r="E156" i="43"/>
  <c r="W155" i="43"/>
  <c r="AF154" i="43"/>
  <c r="AE154" i="43"/>
  <c r="Y154" i="43"/>
  <c r="V154" i="43"/>
  <c r="X154" i="43" s="1"/>
  <c r="U154" i="43"/>
  <c r="AF153" i="43"/>
  <c r="AE153" i="43"/>
  <c r="Y153" i="43"/>
  <c r="V153" i="43"/>
  <c r="X153" i="43" s="1"/>
  <c r="U153" i="43"/>
  <c r="AF152" i="43"/>
  <c r="AE152" i="43"/>
  <c r="Y152" i="43"/>
  <c r="V152" i="43"/>
  <c r="X152" i="43" s="1"/>
  <c r="U152" i="43"/>
  <c r="AF151" i="43"/>
  <c r="AE151" i="43"/>
  <c r="Y151" i="43"/>
  <c r="V151" i="43"/>
  <c r="X151" i="43" s="1"/>
  <c r="U151" i="43"/>
  <c r="AF150" i="43"/>
  <c r="AE150" i="43"/>
  <c r="Y150" i="43"/>
  <c r="V150" i="43"/>
  <c r="X150" i="43" s="1"/>
  <c r="U150" i="43"/>
  <c r="AF149" i="43"/>
  <c r="AE149" i="43"/>
  <c r="Y149" i="43"/>
  <c r="V149" i="43"/>
  <c r="X149" i="43" s="1"/>
  <c r="U149" i="43"/>
  <c r="AF148" i="43"/>
  <c r="AE148" i="43"/>
  <c r="U148" i="43"/>
  <c r="AF147" i="43"/>
  <c r="AE147" i="43"/>
  <c r="V147" i="43"/>
  <c r="Y147" i="43" s="1"/>
  <c r="U147" i="43"/>
  <c r="W146" i="43"/>
  <c r="AF145" i="43"/>
  <c r="AE145" i="43"/>
  <c r="Y145" i="43"/>
  <c r="V145" i="43"/>
  <c r="X145" i="43" s="1"/>
  <c r="U145" i="43"/>
  <c r="AF144" i="43"/>
  <c r="AE144" i="43"/>
  <c r="Y144" i="43"/>
  <c r="V144" i="43"/>
  <c r="X144" i="43" s="1"/>
  <c r="U144" i="43"/>
  <c r="AF143" i="43"/>
  <c r="AE143" i="43"/>
  <c r="Y143" i="43"/>
  <c r="V143" i="43"/>
  <c r="X143" i="43" s="1"/>
  <c r="U143" i="43"/>
  <c r="AF142" i="43"/>
  <c r="AE142" i="43"/>
  <c r="Y142" i="43"/>
  <c r="V142" i="43"/>
  <c r="X142" i="43" s="1"/>
  <c r="U142" i="43"/>
  <c r="AF141" i="43"/>
  <c r="AE141" i="43"/>
  <c r="Y141" i="43"/>
  <c r="V141" i="43"/>
  <c r="X141" i="43" s="1"/>
  <c r="U141" i="43"/>
  <c r="AF140" i="43"/>
  <c r="AE140" i="43"/>
  <c r="Y140" i="43"/>
  <c r="V140" i="43"/>
  <c r="X140" i="43" s="1"/>
  <c r="U140" i="43"/>
  <c r="AF139" i="43"/>
  <c r="AE139" i="43"/>
  <c r="Y139" i="43"/>
  <c r="V139" i="43"/>
  <c r="X139" i="43" s="1"/>
  <c r="U139" i="43"/>
  <c r="V138" i="43"/>
  <c r="Y138" i="43" s="1"/>
  <c r="N138" i="43"/>
  <c r="AF138" i="43" s="1"/>
  <c r="Y137" i="43"/>
  <c r="W137" i="43"/>
  <c r="V137" i="43"/>
  <c r="M137" i="43"/>
  <c r="AF136" i="43"/>
  <c r="AE136" i="43"/>
  <c r="AF135" i="43"/>
  <c r="AE135" i="43"/>
  <c r="AF134" i="43"/>
  <c r="AE134" i="43"/>
  <c r="AF133" i="43"/>
  <c r="AE133" i="43"/>
  <c r="AF132" i="43"/>
  <c r="AE132" i="43"/>
  <c r="W131" i="43"/>
  <c r="N131" i="43"/>
  <c r="AO130" i="43"/>
  <c r="AN130" i="43"/>
  <c r="AK130" i="43"/>
  <c r="AM130" i="43" s="1"/>
  <c r="AI130" i="43"/>
  <c r="AJ130" i="43" s="1"/>
  <c r="AH130" i="43"/>
  <c r="AF130" i="43"/>
  <c r="AE130" i="43"/>
  <c r="Y130" i="43"/>
  <c r="V130" i="43"/>
  <c r="X130" i="43" s="1"/>
  <c r="U130" i="43"/>
  <c r="AO129" i="43"/>
  <c r="AN129" i="43"/>
  <c r="AK129" i="43"/>
  <c r="AM129" i="43" s="1"/>
  <c r="AI129" i="43"/>
  <c r="AJ129" i="43" s="1"/>
  <c r="AH129" i="43"/>
  <c r="AF129" i="43"/>
  <c r="AE129" i="43"/>
  <c r="Y129" i="43"/>
  <c r="V129" i="43"/>
  <c r="X129" i="43" s="1"/>
  <c r="U129" i="43"/>
  <c r="AO128" i="43"/>
  <c r="AN128" i="43"/>
  <c r="AK128" i="43"/>
  <c r="AM128" i="43" s="1"/>
  <c r="AI128" i="43"/>
  <c r="AJ128" i="43" s="1"/>
  <c r="AH128" i="43"/>
  <c r="AF128" i="43"/>
  <c r="AE128" i="43"/>
  <c r="Y128" i="43"/>
  <c r="V128" i="43"/>
  <c r="X128" i="43" s="1"/>
  <c r="U128" i="43"/>
  <c r="AO127" i="43"/>
  <c r="AN127" i="43"/>
  <c r="AK127" i="43"/>
  <c r="AM127" i="43" s="1"/>
  <c r="AI127" i="43"/>
  <c r="AJ127" i="43" s="1"/>
  <c r="AH127" i="43"/>
  <c r="AF127" i="43"/>
  <c r="AE127" i="43"/>
  <c r="Y127" i="43"/>
  <c r="V127" i="43"/>
  <c r="X127" i="43" s="1"/>
  <c r="U127" i="43"/>
  <c r="AO126" i="43"/>
  <c r="AN126" i="43"/>
  <c r="AK126" i="43"/>
  <c r="AM126" i="43" s="1"/>
  <c r="AI126" i="43"/>
  <c r="AJ126" i="43" s="1"/>
  <c r="AH126" i="43"/>
  <c r="AF126" i="43"/>
  <c r="AE126" i="43"/>
  <c r="Y126" i="43"/>
  <c r="V126" i="43"/>
  <c r="X126" i="43" s="1"/>
  <c r="U126" i="43"/>
  <c r="AO125" i="43"/>
  <c r="AN125" i="43"/>
  <c r="AK125" i="43"/>
  <c r="AM125" i="43" s="1"/>
  <c r="AI125" i="43"/>
  <c r="AJ125" i="43" s="1"/>
  <c r="AH125" i="43"/>
  <c r="AF125" i="43"/>
  <c r="AE125" i="43"/>
  <c r="Y125" i="43"/>
  <c r="V125" i="43"/>
  <c r="X125" i="43" s="1"/>
  <c r="U125" i="43"/>
  <c r="AO124" i="43"/>
  <c r="AN124" i="43"/>
  <c r="AK124" i="43"/>
  <c r="AM124" i="43" s="1"/>
  <c r="AI124" i="43"/>
  <c r="AJ124" i="43" s="1"/>
  <c r="AH124" i="43"/>
  <c r="AF124" i="43"/>
  <c r="AE124" i="43"/>
  <c r="Y124" i="43"/>
  <c r="V124" i="43"/>
  <c r="X124" i="43" s="1"/>
  <c r="U124" i="43"/>
  <c r="AO123" i="43"/>
  <c r="AN123" i="43"/>
  <c r="AK123" i="43"/>
  <c r="AM123" i="43" s="1"/>
  <c r="AI123" i="43"/>
  <c r="AJ123" i="43" s="1"/>
  <c r="AH123" i="43"/>
  <c r="AF123" i="43"/>
  <c r="AE123" i="43"/>
  <c r="Y123" i="43"/>
  <c r="V123" i="43"/>
  <c r="X123" i="43" s="1"/>
  <c r="U123" i="43"/>
  <c r="W122" i="43"/>
  <c r="N122" i="43"/>
  <c r="AO121" i="43"/>
  <c r="AN121" i="43"/>
  <c r="AK121" i="43"/>
  <c r="AM121" i="43" s="1"/>
  <c r="AI121" i="43"/>
  <c r="AJ121" i="43" s="1"/>
  <c r="AH121" i="43"/>
  <c r="AF121" i="43"/>
  <c r="AE121" i="43"/>
  <c r="Y121" i="43"/>
  <c r="V121" i="43"/>
  <c r="X121" i="43" s="1"/>
  <c r="U121" i="43"/>
  <c r="AO120" i="43"/>
  <c r="AN120" i="43"/>
  <c r="AK120" i="43"/>
  <c r="AM120" i="43" s="1"/>
  <c r="AI120" i="43"/>
  <c r="AJ120" i="43" s="1"/>
  <c r="AH120" i="43"/>
  <c r="AF120" i="43"/>
  <c r="AE120" i="43"/>
  <c r="Y120" i="43"/>
  <c r="V120" i="43"/>
  <c r="X120" i="43" s="1"/>
  <c r="U120" i="43"/>
  <c r="AO119" i="43"/>
  <c r="AN119" i="43"/>
  <c r="AK119" i="43"/>
  <c r="AM119" i="43" s="1"/>
  <c r="AI119" i="43"/>
  <c r="AJ119" i="43" s="1"/>
  <c r="AH119" i="43"/>
  <c r="AF119" i="43"/>
  <c r="AE119" i="43"/>
  <c r="Y119" i="43"/>
  <c r="V119" i="43"/>
  <c r="X119" i="43" s="1"/>
  <c r="U119" i="43"/>
  <c r="AO118" i="43"/>
  <c r="AK118" i="43"/>
  <c r="AM118" i="43" s="1"/>
  <c r="AI118" i="43"/>
  <c r="AH118" i="43"/>
  <c r="AF118" i="43"/>
  <c r="AE118" i="43"/>
  <c r="V118" i="43"/>
  <c r="X118" i="43" s="1"/>
  <c r="U118" i="43"/>
  <c r="AO117" i="43"/>
  <c r="AK117" i="43"/>
  <c r="AN117" i="43" s="1"/>
  <c r="AI117" i="43"/>
  <c r="AH117" i="43"/>
  <c r="AF117" i="43"/>
  <c r="AE117" i="43"/>
  <c r="V117" i="43"/>
  <c r="Y117" i="43" s="1"/>
  <c r="U117" i="43"/>
  <c r="AO116" i="43"/>
  <c r="AK116" i="43"/>
  <c r="AM116" i="43" s="1"/>
  <c r="AI116" i="43"/>
  <c r="AH116" i="43"/>
  <c r="AF116" i="43"/>
  <c r="AE116" i="43"/>
  <c r="V116" i="43"/>
  <c r="X116" i="43" s="1"/>
  <c r="U116" i="43"/>
  <c r="AO115" i="43"/>
  <c r="AK115" i="43"/>
  <c r="AM115" i="43" s="1"/>
  <c r="AI115" i="43"/>
  <c r="AH115" i="43"/>
  <c r="AF115" i="43"/>
  <c r="AE115" i="43"/>
  <c r="V115" i="43"/>
  <c r="X115" i="43" s="1"/>
  <c r="U115" i="43"/>
  <c r="AO114" i="43"/>
  <c r="AN114" i="43"/>
  <c r="AK114" i="43"/>
  <c r="AM114" i="43" s="1"/>
  <c r="AI114" i="43"/>
  <c r="AJ114" i="43" s="1"/>
  <c r="AH114" i="43"/>
  <c r="AF114" i="43"/>
  <c r="AE114" i="43"/>
  <c r="Y114" i="43"/>
  <c r="V114" i="43"/>
  <c r="X114" i="43" s="1"/>
  <c r="U114" i="43"/>
  <c r="W113" i="43"/>
  <c r="AO112" i="43"/>
  <c r="AN112" i="43"/>
  <c r="AK112" i="43"/>
  <c r="AM112" i="43" s="1"/>
  <c r="AI112" i="43"/>
  <c r="AJ112" i="43" s="1"/>
  <c r="AH112" i="43"/>
  <c r="AF112" i="43"/>
  <c r="AE112" i="43"/>
  <c r="Y112" i="43"/>
  <c r="V112" i="43"/>
  <c r="X112" i="43" s="1"/>
  <c r="U112" i="43"/>
  <c r="AO111" i="43"/>
  <c r="AN111" i="43"/>
  <c r="AK111" i="43"/>
  <c r="AM111" i="43" s="1"/>
  <c r="AI111" i="43"/>
  <c r="AJ111" i="43" s="1"/>
  <c r="AH111" i="43"/>
  <c r="AF111" i="43"/>
  <c r="AE111" i="43"/>
  <c r="Y111" i="43"/>
  <c r="V111" i="43"/>
  <c r="X111" i="43" s="1"/>
  <c r="U111" i="43"/>
  <c r="AO110" i="43"/>
  <c r="AN110" i="43"/>
  <c r="AK110" i="43"/>
  <c r="AM110" i="43" s="1"/>
  <c r="AI110" i="43"/>
  <c r="AJ110" i="43" s="1"/>
  <c r="AH110" i="43"/>
  <c r="AF110" i="43"/>
  <c r="AE110" i="43"/>
  <c r="Y110" i="43"/>
  <c r="V110" i="43"/>
  <c r="X110" i="43" s="1"/>
  <c r="U110" i="43"/>
  <c r="AO109" i="43"/>
  <c r="AN109" i="43"/>
  <c r="AK109" i="43"/>
  <c r="AM109" i="43" s="1"/>
  <c r="AI109" i="43"/>
  <c r="AJ109" i="43" s="1"/>
  <c r="AH109" i="43"/>
  <c r="AF109" i="43"/>
  <c r="AE109" i="43"/>
  <c r="Y109" i="43"/>
  <c r="V109" i="43"/>
  <c r="X109" i="43" s="1"/>
  <c r="U109" i="43"/>
  <c r="AO108" i="43"/>
  <c r="AN108" i="43"/>
  <c r="AK108" i="43"/>
  <c r="AM108" i="43" s="1"/>
  <c r="AI108" i="43"/>
  <c r="AJ108" i="43" s="1"/>
  <c r="AH108" i="43"/>
  <c r="AF108" i="43"/>
  <c r="AE108" i="43"/>
  <c r="Y108" i="43"/>
  <c r="V108" i="43"/>
  <c r="X108" i="43" s="1"/>
  <c r="U108" i="43"/>
  <c r="AO107" i="43"/>
  <c r="AN107" i="43"/>
  <c r="AK107" i="43"/>
  <c r="AM107" i="43" s="1"/>
  <c r="AI107" i="43"/>
  <c r="AJ107" i="43" s="1"/>
  <c r="AH107" i="43"/>
  <c r="AF107" i="43"/>
  <c r="AE107" i="43"/>
  <c r="Y107" i="43"/>
  <c r="V107" i="43"/>
  <c r="X107" i="43" s="1"/>
  <c r="U107" i="43"/>
  <c r="AO106" i="43"/>
  <c r="AN106" i="43"/>
  <c r="AK106" i="43"/>
  <c r="AM106" i="43" s="1"/>
  <c r="AI106" i="43"/>
  <c r="AJ106" i="43" s="1"/>
  <c r="AH106" i="43"/>
  <c r="AF106" i="43"/>
  <c r="AE106" i="43"/>
  <c r="Y106" i="43"/>
  <c r="V106" i="43"/>
  <c r="X106" i="43" s="1"/>
  <c r="U106" i="43"/>
  <c r="AO105" i="43"/>
  <c r="AN105" i="43"/>
  <c r="AK105" i="43"/>
  <c r="AM105" i="43" s="1"/>
  <c r="AI105" i="43"/>
  <c r="AJ105" i="43" s="1"/>
  <c r="AH105" i="43"/>
  <c r="AF105" i="43"/>
  <c r="AE105" i="43"/>
  <c r="Y105" i="43"/>
  <c r="V105" i="43"/>
  <c r="U105" i="43"/>
  <c r="W104" i="43"/>
  <c r="AO103" i="43"/>
  <c r="AN103" i="43"/>
  <c r="AK103" i="43"/>
  <c r="AM103" i="43" s="1"/>
  <c r="AI103" i="43"/>
  <c r="AJ103" i="43" s="1"/>
  <c r="AH103" i="43"/>
  <c r="AF103" i="43"/>
  <c r="AE103" i="43"/>
  <c r="Y103" i="43"/>
  <c r="V103" i="43"/>
  <c r="X103" i="43" s="1"/>
  <c r="U103" i="43"/>
  <c r="AO102" i="43"/>
  <c r="AN102" i="43"/>
  <c r="AK102" i="43"/>
  <c r="AM102" i="43" s="1"/>
  <c r="AI102" i="43"/>
  <c r="AJ102" i="43" s="1"/>
  <c r="AH102" i="43"/>
  <c r="AF102" i="43"/>
  <c r="AE102" i="43"/>
  <c r="Y102" i="43"/>
  <c r="AP102" i="43" s="1"/>
  <c r="V102" i="43"/>
  <c r="X102" i="43" s="1"/>
  <c r="U102" i="43"/>
  <c r="AO101" i="43"/>
  <c r="AN101" i="43"/>
  <c r="AK101" i="43"/>
  <c r="AM101" i="43" s="1"/>
  <c r="AI101" i="43"/>
  <c r="AJ101" i="43" s="1"/>
  <c r="AH101" i="43"/>
  <c r="AF101" i="43"/>
  <c r="AE101" i="43"/>
  <c r="Y101" i="43"/>
  <c r="V101" i="43"/>
  <c r="X101" i="43" s="1"/>
  <c r="U101" i="43"/>
  <c r="AO100" i="43"/>
  <c r="AN100" i="43"/>
  <c r="AK100" i="43"/>
  <c r="AM100" i="43" s="1"/>
  <c r="AI100" i="43"/>
  <c r="AJ100" i="43" s="1"/>
  <c r="AH100" i="43"/>
  <c r="AF100" i="43"/>
  <c r="AE100" i="43"/>
  <c r="Y100" i="43"/>
  <c r="V100" i="43"/>
  <c r="X100" i="43" s="1"/>
  <c r="U100" i="43"/>
  <c r="AO99" i="43"/>
  <c r="AN99" i="43"/>
  <c r="AK99" i="43"/>
  <c r="AM99" i="43" s="1"/>
  <c r="AI99" i="43"/>
  <c r="AJ99" i="43" s="1"/>
  <c r="AH99" i="43"/>
  <c r="AF99" i="43"/>
  <c r="AE99" i="43"/>
  <c r="Y99" i="43"/>
  <c r="V99" i="43"/>
  <c r="X99" i="43" s="1"/>
  <c r="U99" i="43"/>
  <c r="AO98" i="43"/>
  <c r="AN98" i="43"/>
  <c r="AK98" i="43"/>
  <c r="AM98" i="43" s="1"/>
  <c r="AI98" i="43"/>
  <c r="AJ98" i="43" s="1"/>
  <c r="AH98" i="43"/>
  <c r="AF98" i="43"/>
  <c r="AE98" i="43"/>
  <c r="Y98" i="43"/>
  <c r="V98" i="43"/>
  <c r="X98" i="43" s="1"/>
  <c r="U98" i="43"/>
  <c r="AO97" i="43"/>
  <c r="AN97" i="43"/>
  <c r="AK97" i="43"/>
  <c r="AM97" i="43" s="1"/>
  <c r="AI97" i="43"/>
  <c r="AJ97" i="43" s="1"/>
  <c r="AH97" i="43"/>
  <c r="AF97" i="43"/>
  <c r="AE97" i="43"/>
  <c r="Y97" i="43"/>
  <c r="V97" i="43"/>
  <c r="X97" i="43" s="1"/>
  <c r="U97" i="43"/>
  <c r="AO96" i="43"/>
  <c r="AN96" i="43"/>
  <c r="AK96" i="43"/>
  <c r="AM96" i="43" s="1"/>
  <c r="AI96" i="43"/>
  <c r="AJ96" i="43" s="1"/>
  <c r="AH96" i="43"/>
  <c r="AF96" i="43"/>
  <c r="AE96" i="43"/>
  <c r="Y96" i="43"/>
  <c r="V96" i="43"/>
  <c r="X96" i="43" s="1"/>
  <c r="U96" i="43"/>
  <c r="W95" i="43"/>
  <c r="AO94" i="43"/>
  <c r="AN94" i="43"/>
  <c r="AK94" i="43"/>
  <c r="AM94" i="43" s="1"/>
  <c r="AI94" i="43"/>
  <c r="AJ94" i="43" s="1"/>
  <c r="AH94" i="43"/>
  <c r="AF94" i="43"/>
  <c r="AE94" i="43"/>
  <c r="Y94" i="43"/>
  <c r="V94" i="43"/>
  <c r="X94" i="43" s="1"/>
  <c r="U94" i="43"/>
  <c r="AO93" i="43"/>
  <c r="AN93" i="43"/>
  <c r="AK93" i="43"/>
  <c r="AM93" i="43" s="1"/>
  <c r="AI93" i="43"/>
  <c r="AJ93" i="43" s="1"/>
  <c r="AH93" i="43"/>
  <c r="AF93" i="43"/>
  <c r="AE93" i="43"/>
  <c r="Y93" i="43"/>
  <c r="V93" i="43"/>
  <c r="X93" i="43" s="1"/>
  <c r="U93" i="43"/>
  <c r="AO92" i="43"/>
  <c r="AN92" i="43"/>
  <c r="AK92" i="43"/>
  <c r="AM92" i="43" s="1"/>
  <c r="AI92" i="43"/>
  <c r="AJ92" i="43" s="1"/>
  <c r="AH92" i="43"/>
  <c r="AF92" i="43"/>
  <c r="AE92" i="43"/>
  <c r="Y92" i="43"/>
  <c r="V92" i="43"/>
  <c r="X92" i="43" s="1"/>
  <c r="U92" i="43"/>
  <c r="AO91" i="43"/>
  <c r="AN91" i="43"/>
  <c r="AK91" i="43"/>
  <c r="AM91" i="43" s="1"/>
  <c r="AI91" i="43"/>
  <c r="AJ91" i="43" s="1"/>
  <c r="AH91" i="43"/>
  <c r="AF91" i="43"/>
  <c r="AE91" i="43"/>
  <c r="Y91" i="43"/>
  <c r="V91" i="43"/>
  <c r="X91" i="43" s="1"/>
  <c r="U91" i="43"/>
  <c r="AO90" i="43"/>
  <c r="AN90" i="43"/>
  <c r="AK90" i="43"/>
  <c r="AM90" i="43" s="1"/>
  <c r="AI90" i="43"/>
  <c r="AJ90" i="43" s="1"/>
  <c r="AH90" i="43"/>
  <c r="AF90" i="43"/>
  <c r="AE90" i="43"/>
  <c r="Y90" i="43"/>
  <c r="V90" i="43"/>
  <c r="X90" i="43" s="1"/>
  <c r="U90" i="43"/>
  <c r="AO89" i="43"/>
  <c r="AN89" i="43"/>
  <c r="AK89" i="43"/>
  <c r="AM89" i="43" s="1"/>
  <c r="AI89" i="43"/>
  <c r="AJ89" i="43" s="1"/>
  <c r="AH89" i="43"/>
  <c r="AF89" i="43"/>
  <c r="AE89" i="43"/>
  <c r="Y89" i="43"/>
  <c r="V89" i="43"/>
  <c r="X89" i="43" s="1"/>
  <c r="U89" i="43"/>
  <c r="AO88" i="43"/>
  <c r="AN88" i="43"/>
  <c r="AK88" i="43"/>
  <c r="AM88" i="43" s="1"/>
  <c r="AI88" i="43"/>
  <c r="AJ88" i="43" s="1"/>
  <c r="AH88" i="43"/>
  <c r="AF88" i="43"/>
  <c r="AE88" i="43"/>
  <c r="Y88" i="43"/>
  <c r="V88" i="43"/>
  <c r="X88" i="43" s="1"/>
  <c r="U88" i="43"/>
  <c r="AO87" i="43"/>
  <c r="AN87" i="43"/>
  <c r="AK87" i="43"/>
  <c r="AM87" i="43" s="1"/>
  <c r="AI87" i="43"/>
  <c r="AJ87" i="43" s="1"/>
  <c r="AH87" i="43"/>
  <c r="AF87" i="43"/>
  <c r="AE87" i="43"/>
  <c r="Y87" i="43"/>
  <c r="V87" i="43"/>
  <c r="X87" i="43" s="1"/>
  <c r="U87" i="43"/>
  <c r="E86" i="43"/>
  <c r="W85" i="43"/>
  <c r="AF84" i="43"/>
  <c r="AE84" i="43"/>
  <c r="Y84" i="43"/>
  <c r="V84" i="43"/>
  <c r="X84" i="43" s="1"/>
  <c r="U84" i="43"/>
  <c r="AF83" i="43"/>
  <c r="AE83" i="43"/>
  <c r="Y83" i="43"/>
  <c r="V83" i="43"/>
  <c r="X83" i="43" s="1"/>
  <c r="U83" i="43"/>
  <c r="AF82" i="43"/>
  <c r="AE82" i="43"/>
  <c r="Y82" i="43"/>
  <c r="V82" i="43"/>
  <c r="X82" i="43" s="1"/>
  <c r="U82" i="43"/>
  <c r="AF81" i="43"/>
  <c r="AE81" i="43"/>
  <c r="Y81" i="43"/>
  <c r="V81" i="43"/>
  <c r="X81" i="43" s="1"/>
  <c r="U81" i="43"/>
  <c r="AF80" i="43"/>
  <c r="AE80" i="43"/>
  <c r="Y80" i="43"/>
  <c r="V80" i="43"/>
  <c r="X80" i="43" s="1"/>
  <c r="U80" i="43"/>
  <c r="AF79" i="43"/>
  <c r="AE79" i="43"/>
  <c r="Y79" i="43"/>
  <c r="V79" i="43"/>
  <c r="X79" i="43" s="1"/>
  <c r="U79" i="43"/>
  <c r="AF78" i="43"/>
  <c r="AE78" i="43"/>
  <c r="Y78" i="43"/>
  <c r="V78" i="43"/>
  <c r="X78" i="43" s="1"/>
  <c r="U78" i="43"/>
  <c r="AF77" i="43"/>
  <c r="AE77" i="43"/>
  <c r="Y77" i="43"/>
  <c r="V77" i="43"/>
  <c r="X77" i="43" s="1"/>
  <c r="U77" i="43"/>
  <c r="W76" i="43"/>
  <c r="AF75" i="43"/>
  <c r="AE75" i="43"/>
  <c r="Y75" i="43"/>
  <c r="V75" i="43"/>
  <c r="X75" i="43" s="1"/>
  <c r="U75" i="43"/>
  <c r="AF74" i="43"/>
  <c r="AE74" i="43"/>
  <c r="Y74" i="43"/>
  <c r="V74" i="43"/>
  <c r="X74" i="43" s="1"/>
  <c r="U74" i="43"/>
  <c r="AF73" i="43"/>
  <c r="AE73" i="43"/>
  <c r="Y73" i="43"/>
  <c r="V73" i="43"/>
  <c r="X73" i="43" s="1"/>
  <c r="U73" i="43"/>
  <c r="AF72" i="43"/>
  <c r="AE72" i="43"/>
  <c r="Y72" i="43"/>
  <c r="V72" i="43"/>
  <c r="X72" i="43" s="1"/>
  <c r="U72" i="43"/>
  <c r="AF71" i="43"/>
  <c r="AE71" i="43"/>
  <c r="Y71" i="43"/>
  <c r="V71" i="43"/>
  <c r="X71" i="43" s="1"/>
  <c r="U71" i="43"/>
  <c r="AF70" i="43"/>
  <c r="AE70" i="43"/>
  <c r="Y70" i="43"/>
  <c r="V70" i="43"/>
  <c r="X70" i="43" s="1"/>
  <c r="U70" i="43"/>
  <c r="AF69" i="43"/>
  <c r="AE69" i="43"/>
  <c r="Y69" i="43"/>
  <c r="V69" i="43"/>
  <c r="X69" i="43" s="1"/>
  <c r="U69" i="43"/>
  <c r="V68" i="43"/>
  <c r="N68" i="43"/>
  <c r="U68" i="43" s="1"/>
  <c r="Y67" i="43"/>
  <c r="W67" i="43"/>
  <c r="V67" i="43"/>
  <c r="M67" i="43"/>
  <c r="AF66" i="43"/>
  <c r="AE66" i="43"/>
  <c r="AF65" i="43"/>
  <c r="AE65" i="43"/>
  <c r="AF64" i="43"/>
  <c r="AE64" i="43"/>
  <c r="AF63" i="43"/>
  <c r="AE63" i="43"/>
  <c r="AF62" i="43"/>
  <c r="AE62" i="43"/>
  <c r="W61" i="43"/>
  <c r="N61" i="43"/>
  <c r="AO60" i="43"/>
  <c r="AN60" i="43"/>
  <c r="AK60" i="43"/>
  <c r="AM60" i="43" s="1"/>
  <c r="AI60" i="43"/>
  <c r="AJ60" i="43" s="1"/>
  <c r="AH60" i="43"/>
  <c r="AF60" i="43"/>
  <c r="AE60" i="43"/>
  <c r="Y60" i="43"/>
  <c r="V60" i="43"/>
  <c r="X60" i="43" s="1"/>
  <c r="U60" i="43"/>
  <c r="AO59" i="43"/>
  <c r="AN59" i="43"/>
  <c r="AK59" i="43"/>
  <c r="AM59" i="43" s="1"/>
  <c r="AI59" i="43"/>
  <c r="AJ59" i="43" s="1"/>
  <c r="AH59" i="43"/>
  <c r="AF59" i="43"/>
  <c r="AE59" i="43"/>
  <c r="Y59" i="43"/>
  <c r="V59" i="43"/>
  <c r="X59" i="43" s="1"/>
  <c r="U59" i="43"/>
  <c r="AO58" i="43"/>
  <c r="AN58" i="43"/>
  <c r="AK58" i="43"/>
  <c r="AM58" i="43" s="1"/>
  <c r="AI58" i="43"/>
  <c r="AJ58" i="43" s="1"/>
  <c r="AH58" i="43"/>
  <c r="AF58" i="43"/>
  <c r="AE58" i="43"/>
  <c r="Y58" i="43"/>
  <c r="V58" i="43"/>
  <c r="X58" i="43" s="1"/>
  <c r="U58" i="43"/>
  <c r="AO57" i="43"/>
  <c r="AN57" i="43"/>
  <c r="AK57" i="43"/>
  <c r="AM57" i="43" s="1"/>
  <c r="AI57" i="43"/>
  <c r="AJ57" i="43" s="1"/>
  <c r="AH57" i="43"/>
  <c r="AF57" i="43"/>
  <c r="AE57" i="43"/>
  <c r="Y57" i="43"/>
  <c r="AP57" i="43" s="1"/>
  <c r="V57" i="43"/>
  <c r="X57" i="43" s="1"/>
  <c r="U57" i="43"/>
  <c r="AO56" i="43"/>
  <c r="AN56" i="43"/>
  <c r="AK56" i="43"/>
  <c r="AM56" i="43" s="1"/>
  <c r="AI56" i="43"/>
  <c r="AJ56" i="43" s="1"/>
  <c r="AH56" i="43"/>
  <c r="AF56" i="43"/>
  <c r="AE56" i="43"/>
  <c r="Y56" i="43"/>
  <c r="V56" i="43"/>
  <c r="X56" i="43" s="1"/>
  <c r="U56" i="43"/>
  <c r="AO55" i="43"/>
  <c r="AN55" i="43"/>
  <c r="AK55" i="43"/>
  <c r="AM55" i="43" s="1"/>
  <c r="AI55" i="43"/>
  <c r="AJ55" i="43" s="1"/>
  <c r="AH55" i="43"/>
  <c r="AF55" i="43"/>
  <c r="AE55" i="43"/>
  <c r="Y55" i="43"/>
  <c r="V55" i="43"/>
  <c r="X55" i="43" s="1"/>
  <c r="U55" i="43"/>
  <c r="AO54" i="43"/>
  <c r="AN54" i="43"/>
  <c r="AK54" i="43"/>
  <c r="AM54" i="43" s="1"/>
  <c r="AI54" i="43"/>
  <c r="AJ54" i="43" s="1"/>
  <c r="AH54" i="43"/>
  <c r="AF54" i="43"/>
  <c r="AE54" i="43"/>
  <c r="Y54" i="43"/>
  <c r="V54" i="43"/>
  <c r="X54" i="43" s="1"/>
  <c r="U54" i="43"/>
  <c r="AO53" i="43"/>
  <c r="AN53" i="43"/>
  <c r="AK53" i="43"/>
  <c r="AM53" i="43" s="1"/>
  <c r="AI53" i="43"/>
  <c r="AJ53" i="43" s="1"/>
  <c r="AH53" i="43"/>
  <c r="AF53" i="43"/>
  <c r="AE53" i="43"/>
  <c r="Y53" i="43"/>
  <c r="V53" i="43"/>
  <c r="U53" i="43"/>
  <c r="N52" i="43"/>
  <c r="AO51" i="43"/>
  <c r="AN51" i="43"/>
  <c r="AK51" i="43"/>
  <c r="AM51" i="43" s="1"/>
  <c r="AI51" i="43"/>
  <c r="AJ51" i="43" s="1"/>
  <c r="AH51" i="43"/>
  <c r="AF51" i="43"/>
  <c r="AE51" i="43"/>
  <c r="Y51" i="43"/>
  <c r="V51" i="43"/>
  <c r="X51" i="43" s="1"/>
  <c r="U51" i="43"/>
  <c r="AO50" i="43"/>
  <c r="AN50" i="43"/>
  <c r="AK50" i="43"/>
  <c r="AM50" i="43" s="1"/>
  <c r="AI50" i="43"/>
  <c r="AJ50" i="43" s="1"/>
  <c r="AH50" i="43"/>
  <c r="AF50" i="43"/>
  <c r="AE50" i="43"/>
  <c r="Y50" i="43"/>
  <c r="V50" i="43"/>
  <c r="X50" i="43" s="1"/>
  <c r="U50" i="43"/>
  <c r="AO49" i="43"/>
  <c r="AN49" i="43"/>
  <c r="AK49" i="43"/>
  <c r="AM49" i="43" s="1"/>
  <c r="AI49" i="43"/>
  <c r="AJ49" i="43" s="1"/>
  <c r="AH49" i="43"/>
  <c r="AF49" i="43"/>
  <c r="AE49" i="43"/>
  <c r="Y49" i="43"/>
  <c r="V49" i="43"/>
  <c r="X49" i="43" s="1"/>
  <c r="U49" i="43"/>
  <c r="AO48" i="43"/>
  <c r="AK48" i="43"/>
  <c r="AN48" i="43" s="1"/>
  <c r="AI48" i="43"/>
  <c r="AH48" i="43"/>
  <c r="AF48" i="43"/>
  <c r="AE48" i="43"/>
  <c r="V48" i="43"/>
  <c r="X48" i="43" s="1"/>
  <c r="U48" i="43"/>
  <c r="AO47" i="43"/>
  <c r="AK47" i="43"/>
  <c r="AM47" i="43" s="1"/>
  <c r="AI47" i="43"/>
  <c r="AH47" i="43"/>
  <c r="AF47" i="43"/>
  <c r="AE47" i="43"/>
  <c r="V47" i="43"/>
  <c r="X47" i="43" s="1"/>
  <c r="U47" i="43"/>
  <c r="U12" i="43" s="1"/>
  <c r="AO46" i="43"/>
  <c r="AK46" i="43"/>
  <c r="AN46" i="43" s="1"/>
  <c r="AI46" i="43"/>
  <c r="AH46" i="43"/>
  <c r="AF46" i="43"/>
  <c r="AE46" i="43"/>
  <c r="V46" i="43"/>
  <c r="X46" i="43" s="1"/>
  <c r="U46" i="43"/>
  <c r="AO45" i="43"/>
  <c r="AK45" i="43"/>
  <c r="AN45" i="43" s="1"/>
  <c r="AI45" i="43"/>
  <c r="AH45" i="43"/>
  <c r="AF45" i="43"/>
  <c r="AE45" i="43"/>
  <c r="V45" i="43"/>
  <c r="Y45" i="43" s="1"/>
  <c r="U45" i="43"/>
  <c r="AO44" i="43"/>
  <c r="AN44" i="43"/>
  <c r="AK44" i="43"/>
  <c r="AM44" i="43" s="1"/>
  <c r="AI44" i="43"/>
  <c r="AJ44" i="43" s="1"/>
  <c r="AH44" i="43"/>
  <c r="AF44" i="43"/>
  <c r="AE44" i="43"/>
  <c r="Y44" i="43"/>
  <c r="V44" i="43"/>
  <c r="X44" i="43" s="1"/>
  <c r="U44" i="43"/>
  <c r="AO42" i="43"/>
  <c r="AN42" i="43"/>
  <c r="AK42" i="43"/>
  <c r="AM42" i="43" s="1"/>
  <c r="AI42" i="43"/>
  <c r="AJ42" i="43" s="1"/>
  <c r="AH42" i="43"/>
  <c r="AF42" i="43"/>
  <c r="AE42" i="43"/>
  <c r="Y42" i="43"/>
  <c r="V42" i="43"/>
  <c r="X42" i="43" s="1"/>
  <c r="U42" i="43"/>
  <c r="AO41" i="43"/>
  <c r="AN41" i="43"/>
  <c r="AK41" i="43"/>
  <c r="AM41" i="43" s="1"/>
  <c r="AI41" i="43"/>
  <c r="AJ41" i="43" s="1"/>
  <c r="AH41" i="43"/>
  <c r="AF41" i="43"/>
  <c r="AE41" i="43"/>
  <c r="Y41" i="43"/>
  <c r="V41" i="43"/>
  <c r="X41" i="43" s="1"/>
  <c r="U41" i="43"/>
  <c r="AO40" i="43"/>
  <c r="AN40" i="43"/>
  <c r="AK40" i="43"/>
  <c r="AM40" i="43" s="1"/>
  <c r="AI40" i="43"/>
  <c r="AJ40" i="43" s="1"/>
  <c r="AH40" i="43"/>
  <c r="AF40" i="43"/>
  <c r="AE40" i="43"/>
  <c r="Y40" i="43"/>
  <c r="V40" i="43"/>
  <c r="X40" i="43" s="1"/>
  <c r="U40" i="43"/>
  <c r="AO39" i="43"/>
  <c r="AN39" i="43"/>
  <c r="AK39" i="43"/>
  <c r="AM39" i="43" s="1"/>
  <c r="AI39" i="43"/>
  <c r="AJ39" i="43" s="1"/>
  <c r="AH39" i="43"/>
  <c r="AF39" i="43"/>
  <c r="AE39" i="43"/>
  <c r="Y39" i="43"/>
  <c r="V39" i="43"/>
  <c r="X39" i="43" s="1"/>
  <c r="U39" i="43"/>
  <c r="AO38" i="43"/>
  <c r="AN38" i="43"/>
  <c r="AK38" i="43"/>
  <c r="AM38" i="43" s="1"/>
  <c r="AI38" i="43"/>
  <c r="AJ38" i="43" s="1"/>
  <c r="AH38" i="43"/>
  <c r="AF38" i="43"/>
  <c r="AE38" i="43"/>
  <c r="Y38" i="43"/>
  <c r="V38" i="43"/>
  <c r="X38" i="43" s="1"/>
  <c r="U38" i="43"/>
  <c r="AO37" i="43"/>
  <c r="AN37" i="43"/>
  <c r="AK37" i="43"/>
  <c r="AM37" i="43" s="1"/>
  <c r="AI37" i="43"/>
  <c r="AJ37" i="43" s="1"/>
  <c r="AH37" i="43"/>
  <c r="AF37" i="43"/>
  <c r="AE37" i="43"/>
  <c r="Y37" i="43"/>
  <c r="V37" i="43"/>
  <c r="X37" i="43" s="1"/>
  <c r="U37" i="43"/>
  <c r="AO36" i="43"/>
  <c r="AN36" i="43"/>
  <c r="AK36" i="43"/>
  <c r="AM36" i="43" s="1"/>
  <c r="AI36" i="43"/>
  <c r="AJ36" i="43" s="1"/>
  <c r="AH36" i="43"/>
  <c r="AF36" i="43"/>
  <c r="AE36" i="43"/>
  <c r="Y36" i="43"/>
  <c r="V36" i="43"/>
  <c r="X36" i="43" s="1"/>
  <c r="U36" i="43"/>
  <c r="AO35" i="43"/>
  <c r="AN35" i="43"/>
  <c r="AK35" i="43"/>
  <c r="AM35" i="43" s="1"/>
  <c r="AI35" i="43"/>
  <c r="AJ35" i="43" s="1"/>
  <c r="AH35" i="43"/>
  <c r="AF35" i="43"/>
  <c r="AE35" i="43"/>
  <c r="Y35" i="43"/>
  <c r="V35" i="43"/>
  <c r="X35" i="43" s="1"/>
  <c r="U35" i="43"/>
  <c r="W34" i="43"/>
  <c r="AO33" i="43"/>
  <c r="AN33" i="43"/>
  <c r="AK33" i="43"/>
  <c r="AM33" i="43" s="1"/>
  <c r="AI33" i="43"/>
  <c r="AJ33" i="43" s="1"/>
  <c r="AH33" i="43"/>
  <c r="AF33" i="43"/>
  <c r="AE33" i="43"/>
  <c r="Y33" i="43"/>
  <c r="V33" i="43"/>
  <c r="X33" i="43" s="1"/>
  <c r="U33" i="43"/>
  <c r="AO32" i="43"/>
  <c r="AN32" i="43"/>
  <c r="AK32" i="43"/>
  <c r="AM32" i="43" s="1"/>
  <c r="AI32" i="43"/>
  <c r="AJ32" i="43" s="1"/>
  <c r="AH32" i="43"/>
  <c r="AF32" i="43"/>
  <c r="AE32" i="43"/>
  <c r="Y32" i="43"/>
  <c r="V32" i="43"/>
  <c r="X32" i="43" s="1"/>
  <c r="U32" i="43"/>
  <c r="AO31" i="43"/>
  <c r="AN31" i="43"/>
  <c r="AK31" i="43"/>
  <c r="AM31" i="43" s="1"/>
  <c r="AI31" i="43"/>
  <c r="AJ31" i="43" s="1"/>
  <c r="AH31" i="43"/>
  <c r="AF31" i="43"/>
  <c r="AE31" i="43"/>
  <c r="Y31" i="43"/>
  <c r="V31" i="43"/>
  <c r="X31" i="43" s="1"/>
  <c r="U31" i="43"/>
  <c r="AO30" i="43"/>
  <c r="AN30" i="43"/>
  <c r="AK30" i="43"/>
  <c r="AM30" i="43" s="1"/>
  <c r="AI30" i="43"/>
  <c r="AJ30" i="43" s="1"/>
  <c r="AH30" i="43"/>
  <c r="AF30" i="43"/>
  <c r="AE30" i="43"/>
  <c r="Y30" i="43"/>
  <c r="AP30" i="43" s="1"/>
  <c r="V30" i="43"/>
  <c r="X30" i="43" s="1"/>
  <c r="U30" i="43"/>
  <c r="AO29" i="43"/>
  <c r="AN29" i="43"/>
  <c r="AK29" i="43"/>
  <c r="AM29" i="43" s="1"/>
  <c r="AI29" i="43"/>
  <c r="AJ29" i="43" s="1"/>
  <c r="AH29" i="43"/>
  <c r="AF29" i="43"/>
  <c r="AE29" i="43"/>
  <c r="Y29" i="43"/>
  <c r="V29" i="43"/>
  <c r="X29" i="43" s="1"/>
  <c r="U29" i="43"/>
  <c r="AO28" i="43"/>
  <c r="AN28" i="43"/>
  <c r="AK28" i="43"/>
  <c r="AM28" i="43" s="1"/>
  <c r="AI28" i="43"/>
  <c r="AJ28" i="43" s="1"/>
  <c r="AH28" i="43"/>
  <c r="AF28" i="43"/>
  <c r="AE28" i="43"/>
  <c r="Y28" i="43"/>
  <c r="V28" i="43"/>
  <c r="X28" i="43" s="1"/>
  <c r="U28" i="43"/>
  <c r="AO27" i="43"/>
  <c r="AN27" i="43"/>
  <c r="AK27" i="43"/>
  <c r="AM27" i="43" s="1"/>
  <c r="AI27" i="43"/>
  <c r="AJ27" i="43" s="1"/>
  <c r="AH27" i="43"/>
  <c r="AF27" i="43"/>
  <c r="AE27" i="43"/>
  <c r="Y27" i="43"/>
  <c r="V27" i="43"/>
  <c r="X27" i="43" s="1"/>
  <c r="U27" i="43"/>
  <c r="AO26" i="43"/>
  <c r="AN26" i="43"/>
  <c r="AK26" i="43"/>
  <c r="AM26" i="43" s="1"/>
  <c r="AI26" i="43"/>
  <c r="AJ26" i="43" s="1"/>
  <c r="AH26" i="43"/>
  <c r="AF26" i="43"/>
  <c r="AE26" i="43"/>
  <c r="Y26" i="43"/>
  <c r="AP26" i="43" s="1"/>
  <c r="V26" i="43"/>
  <c r="U26" i="43"/>
  <c r="W25" i="43"/>
  <c r="AO24" i="43"/>
  <c r="AN24" i="43"/>
  <c r="AK24" i="43"/>
  <c r="AM24" i="43" s="1"/>
  <c r="AI24" i="43"/>
  <c r="AJ24" i="43" s="1"/>
  <c r="AH24" i="43"/>
  <c r="AF24" i="43"/>
  <c r="AE24" i="43"/>
  <c r="Y24" i="43"/>
  <c r="V24" i="43"/>
  <c r="X24" i="43" s="1"/>
  <c r="U24" i="43"/>
  <c r="AO23" i="43"/>
  <c r="AN23" i="43"/>
  <c r="AK23" i="43"/>
  <c r="AM23" i="43" s="1"/>
  <c r="AI23" i="43"/>
  <c r="AJ23" i="43" s="1"/>
  <c r="AH23" i="43"/>
  <c r="AF23" i="43"/>
  <c r="AE23" i="43"/>
  <c r="Y23" i="43"/>
  <c r="V23" i="43"/>
  <c r="X23" i="43" s="1"/>
  <c r="U23" i="43"/>
  <c r="AO22" i="43"/>
  <c r="AN22" i="43"/>
  <c r="AK22" i="43"/>
  <c r="AM22" i="43" s="1"/>
  <c r="AI22" i="43"/>
  <c r="AJ22" i="43" s="1"/>
  <c r="AH22" i="43"/>
  <c r="AF22" i="43"/>
  <c r="AE22" i="43"/>
  <c r="Y22" i="43"/>
  <c r="V22" i="43"/>
  <c r="X22" i="43" s="1"/>
  <c r="U22" i="43"/>
  <c r="AO21" i="43"/>
  <c r="AN21" i="43"/>
  <c r="AK21" i="43"/>
  <c r="AM21" i="43" s="1"/>
  <c r="AI21" i="43"/>
  <c r="AJ21" i="43" s="1"/>
  <c r="AH21" i="43"/>
  <c r="AF21" i="43"/>
  <c r="AE21" i="43"/>
  <c r="Y21" i="43"/>
  <c r="V21" i="43"/>
  <c r="X21" i="43" s="1"/>
  <c r="U21" i="43"/>
  <c r="AO20" i="43"/>
  <c r="AN20" i="43"/>
  <c r="AK20" i="43"/>
  <c r="AM20" i="43" s="1"/>
  <c r="AI20" i="43"/>
  <c r="AJ20" i="43" s="1"/>
  <c r="AH20" i="43"/>
  <c r="AF20" i="43"/>
  <c r="AE20" i="43"/>
  <c r="Y20" i="43"/>
  <c r="V20" i="43"/>
  <c r="X20" i="43" s="1"/>
  <c r="U20" i="43"/>
  <c r="AO19" i="43"/>
  <c r="AN19" i="43"/>
  <c r="AK19" i="43"/>
  <c r="AM19" i="43" s="1"/>
  <c r="AI19" i="43"/>
  <c r="AJ19" i="43" s="1"/>
  <c r="AH19" i="43"/>
  <c r="AF19" i="43"/>
  <c r="AE19" i="43"/>
  <c r="Y19" i="43"/>
  <c r="V19" i="43"/>
  <c r="X19" i="43" s="1"/>
  <c r="U19" i="43"/>
  <c r="AI18" i="43"/>
  <c r="AH18" i="43"/>
  <c r="AF18" i="43"/>
  <c r="AE18" i="43" s="1"/>
  <c r="U18" i="43"/>
  <c r="AI17" i="43"/>
  <c r="AH17" i="43"/>
  <c r="AF17" i="43"/>
  <c r="AE17" i="43" s="1"/>
  <c r="U17" i="43"/>
  <c r="V17" i="43" s="1"/>
  <c r="U10" i="43"/>
  <c r="U9" i="43"/>
  <c r="U8" i="43"/>
  <c r="AA6" i="43"/>
  <c r="Z6" i="43"/>
  <c r="Z5" i="43"/>
  <c r="V5" i="43"/>
  <c r="U5" i="43"/>
  <c r="Z4" i="43"/>
  <c r="N42" i="25"/>
  <c r="N43" i="25"/>
  <c r="H42" i="25"/>
  <c r="H43" i="25"/>
  <c r="N41" i="25"/>
  <c r="H41" i="25"/>
  <c r="N36" i="25"/>
  <c r="N37" i="25"/>
  <c r="N35" i="25"/>
  <c r="H36" i="25"/>
  <c r="H37" i="25"/>
  <c r="H35" i="25"/>
  <c r="AP111" i="43" l="1"/>
  <c r="AP99" i="43"/>
  <c r="AP49" i="43"/>
  <c r="Y95" i="43"/>
  <c r="X137" i="43"/>
  <c r="AJ45" i="43"/>
  <c r="Y173" i="46"/>
  <c r="M174" i="46"/>
  <c r="V19" i="46"/>
  <c r="M19" i="46"/>
  <c r="H13" i="37" s="1"/>
  <c r="AJ18" i="43"/>
  <c r="AK18" i="43" s="1"/>
  <c r="AP96" i="43"/>
  <c r="AP103" i="43"/>
  <c r="AP42" i="43"/>
  <c r="AJ46" i="43"/>
  <c r="AE104" i="43"/>
  <c r="M104" i="43" s="1"/>
  <c r="AP100" i="43"/>
  <c r="AP108" i="43"/>
  <c r="AP124" i="43"/>
  <c r="AP36" i="43"/>
  <c r="AP28" i="43"/>
  <c r="AP32" i="43"/>
  <c r="AN118" i="43"/>
  <c r="AP125" i="43"/>
  <c r="AP129" i="43"/>
  <c r="AP101" i="43"/>
  <c r="AP40" i="43"/>
  <c r="AP98" i="43"/>
  <c r="V34" i="43"/>
  <c r="X34" i="43" s="1"/>
  <c r="AF34" i="43"/>
  <c r="AP31" i="43"/>
  <c r="Y43" i="43"/>
  <c r="AP37" i="43"/>
  <c r="V6" i="43"/>
  <c r="V61" i="43"/>
  <c r="X61" i="43" s="1"/>
  <c r="AP105" i="43"/>
  <c r="AE122" i="43"/>
  <c r="M122" i="43" s="1"/>
  <c r="AJ115" i="43"/>
  <c r="Y118" i="43"/>
  <c r="AP118" i="43" s="1"/>
  <c r="AF155" i="43"/>
  <c r="AP91" i="43"/>
  <c r="AP126" i="43"/>
  <c r="AP22" i="43"/>
  <c r="Y48" i="43"/>
  <c r="AE61" i="43"/>
  <c r="M61" i="43" s="1"/>
  <c r="AP53" i="43"/>
  <c r="V113" i="43"/>
  <c r="X113" i="43" s="1"/>
  <c r="AF113" i="43"/>
  <c r="AJ116" i="43"/>
  <c r="AP119" i="43"/>
  <c r="Y131" i="43"/>
  <c r="AE131" i="43"/>
  <c r="M131" i="43" s="1"/>
  <c r="AO18" i="43"/>
  <c r="AP24" i="43"/>
  <c r="AP29" i="43"/>
  <c r="AF43" i="43"/>
  <c r="AP38" i="43"/>
  <c r="AP39" i="43"/>
  <c r="AF52" i="43"/>
  <c r="Y46" i="43"/>
  <c r="AM46" i="43"/>
  <c r="AJ47" i="43"/>
  <c r="AP51" i="43"/>
  <c r="AP59" i="43"/>
  <c r="AP60" i="43"/>
  <c r="AF68" i="43"/>
  <c r="AP92" i="43"/>
  <c r="W156" i="43"/>
  <c r="AF104" i="43"/>
  <c r="Y113" i="43"/>
  <c r="AE113" i="43"/>
  <c r="M113" i="43" s="1"/>
  <c r="AP109" i="43"/>
  <c r="U6" i="43"/>
  <c r="Y116" i="43"/>
  <c r="AN116" i="43"/>
  <c r="AJ117" i="43"/>
  <c r="AP120" i="43"/>
  <c r="AP121" i="43"/>
  <c r="AP127" i="43"/>
  <c r="AP128" i="43"/>
  <c r="Y146" i="43"/>
  <c r="AP54" i="43"/>
  <c r="AP88" i="43"/>
  <c r="U11" i="43"/>
  <c r="U4" i="43"/>
  <c r="AJ17" i="43"/>
  <c r="AK17" i="43" s="1"/>
  <c r="AF25" i="43"/>
  <c r="AP20" i="43"/>
  <c r="W86" i="43"/>
  <c r="W157" i="43" s="1"/>
  <c r="Y34" i="43"/>
  <c r="AP33" i="43"/>
  <c r="AE43" i="43"/>
  <c r="M43" i="43" s="1"/>
  <c r="AP35" i="43"/>
  <c r="AP41" i="43"/>
  <c r="V52" i="43"/>
  <c r="X52" i="43" s="1"/>
  <c r="AE52" i="43"/>
  <c r="M52" i="43" s="1"/>
  <c r="X53" i="43"/>
  <c r="AF61" i="43"/>
  <c r="AP56" i="43"/>
  <c r="AP58" i="43"/>
  <c r="X67" i="43"/>
  <c r="V76" i="43"/>
  <c r="X76" i="43" s="1"/>
  <c r="V85" i="43"/>
  <c r="X85" i="43" s="1"/>
  <c r="AE85" i="43"/>
  <c r="M85" i="43" s="1"/>
  <c r="AF85" i="43"/>
  <c r="AP87" i="43"/>
  <c r="Y104" i="43"/>
  <c r="X105" i="43"/>
  <c r="AP112" i="43"/>
  <c r="AF122" i="43"/>
  <c r="AF131" i="43"/>
  <c r="AP130" i="43"/>
  <c r="AF146" i="43"/>
  <c r="AE155" i="43"/>
  <c r="M155" i="43" s="1"/>
  <c r="AE174" i="46"/>
  <c r="X174" i="46"/>
  <c r="V174" i="46"/>
  <c r="X19" i="46"/>
  <c r="Y174" i="46"/>
  <c r="V8" i="46" a="1"/>
  <c r="V8" i="46" s="1"/>
  <c r="I22" i="37" s="1"/>
  <c r="V7" i="46" a="1"/>
  <c r="V7" i="46" s="1"/>
  <c r="I21" i="37" s="1"/>
  <c r="V9" i="46" a="1"/>
  <c r="V9" i="46" s="1"/>
  <c r="I23" i="37" s="1"/>
  <c r="V10" i="46" a="1"/>
  <c r="V10" i="46" s="1"/>
  <c r="I24" i="37" s="1"/>
  <c r="V12" i="46" a="1"/>
  <c r="V12" i="46" s="1"/>
  <c r="I26" i="37" s="1"/>
  <c r="V11" i="46" a="1"/>
  <c r="V11" i="46" s="1"/>
  <c r="I25" i="37" s="1"/>
  <c r="Y19" i="46"/>
  <c r="AN17" i="43"/>
  <c r="AM17" i="43"/>
  <c r="X17" i="43"/>
  <c r="Y17" i="43"/>
  <c r="AM18" i="43"/>
  <c r="AN18" i="43"/>
  <c r="AO17" i="43"/>
  <c r="U13" i="43" s="1"/>
  <c r="AE25" i="43"/>
  <c r="M25" i="43" s="1"/>
  <c r="V18" i="43"/>
  <c r="AP21" i="43"/>
  <c r="U3" i="43"/>
  <c r="AE137" i="43"/>
  <c r="AF137" i="43"/>
  <c r="AF156" i="43" s="1"/>
  <c r="AF67" i="43"/>
  <c r="AE68" i="43"/>
  <c r="AE76" i="43" s="1"/>
  <c r="M76" i="43" s="1"/>
  <c r="AM48" i="43"/>
  <c r="X68" i="43"/>
  <c r="AF76" i="43"/>
  <c r="AP90" i="43"/>
  <c r="AP94" i="43"/>
  <c r="AP107" i="43"/>
  <c r="U138" i="43"/>
  <c r="U7" i="43" s="1"/>
  <c r="Y68" i="43"/>
  <c r="Y76" i="43" s="1"/>
  <c r="AP110" i="43"/>
  <c r="AP48" i="43"/>
  <c r="AP50" i="43"/>
  <c r="AE138" i="43"/>
  <c r="AE146" i="43" s="1"/>
  <c r="M146" i="43" s="1"/>
  <c r="AJ118" i="43"/>
  <c r="AP45" i="43"/>
  <c r="AP55" i="43"/>
  <c r="AP89" i="43"/>
  <c r="AP93" i="43"/>
  <c r="AP106" i="43"/>
  <c r="AP46" i="43"/>
  <c r="AP117" i="43"/>
  <c r="AE67" i="43"/>
  <c r="AJ48" i="43"/>
  <c r="AP19" i="43"/>
  <c r="AP23" i="43"/>
  <c r="AE34" i="43"/>
  <c r="M34" i="43" s="1"/>
  <c r="X26" i="43"/>
  <c r="AP44" i="43"/>
  <c r="Y47" i="43"/>
  <c r="AN47" i="43"/>
  <c r="AF95" i="43"/>
  <c r="Y115" i="43"/>
  <c r="AN115" i="43"/>
  <c r="Y61" i="43"/>
  <c r="V148" i="43"/>
  <c r="V155" i="43" s="1"/>
  <c r="X155" i="43" s="1"/>
  <c r="AP27" i="43"/>
  <c r="V122" i="43"/>
  <c r="X122" i="43" s="1"/>
  <c r="V131" i="43"/>
  <c r="X131" i="43" s="1"/>
  <c r="V43" i="43"/>
  <c r="X43" i="43" s="1"/>
  <c r="Y85" i="43"/>
  <c r="AE95" i="43"/>
  <c r="M95" i="43" s="1"/>
  <c r="V104" i="43"/>
  <c r="X104" i="43" s="1"/>
  <c r="V146" i="43"/>
  <c r="X146" i="43" s="1"/>
  <c r="X147" i="43"/>
  <c r="X45" i="43"/>
  <c r="AM45" i="43"/>
  <c r="V95" i="43"/>
  <c r="X117" i="43"/>
  <c r="AM117" i="43"/>
  <c r="X138" i="43"/>
  <c r="AP97" i="43"/>
  <c r="AP114" i="43"/>
  <c r="AP123" i="43"/>
  <c r="AF86" i="43" l="1"/>
  <c r="AP116" i="43"/>
  <c r="W16" i="43"/>
  <c r="AF157" i="43"/>
  <c r="AP17" i="43"/>
  <c r="AA4" i="43"/>
  <c r="AE86" i="43"/>
  <c r="X18" i="43"/>
  <c r="Y18" i="43"/>
  <c r="AA5" i="43" s="1"/>
  <c r="V25" i="43"/>
  <c r="X25" i="43" s="1"/>
  <c r="X86" i="43" s="1"/>
  <c r="M86" i="43"/>
  <c r="AP115" i="43"/>
  <c r="M156" i="43"/>
  <c r="AP47" i="43"/>
  <c r="Y148" i="43"/>
  <c r="X148" i="43"/>
  <c r="X95" i="43"/>
  <c r="X156" i="43" s="1"/>
  <c r="V156" i="43"/>
  <c r="AE156" i="43"/>
  <c r="Y52" i="43"/>
  <c r="Y122" i="43"/>
  <c r="V86" i="43" l="1"/>
  <c r="AE157" i="43"/>
  <c r="X157" i="43"/>
  <c r="AP18" i="43"/>
  <c r="V13" i="43" s="1"/>
  <c r="V3" i="43"/>
  <c r="Y25" i="43"/>
  <c r="Y86" i="43" s="1"/>
  <c r="V157" i="43"/>
  <c r="M157" i="43"/>
  <c r="M16" i="43"/>
  <c r="V4" i="43"/>
  <c r="Y155" i="43"/>
  <c r="Y156" i="43" s="1"/>
  <c r="X16" i="43"/>
  <c r="V16" i="43"/>
  <c r="Y157" i="43" l="1"/>
  <c r="V12" i="43" a="1"/>
  <c r="V12" i="43" s="1"/>
  <c r="V11" i="43" a="1"/>
  <c r="V11" i="43" s="1"/>
  <c r="V7" i="43" a="1"/>
  <c r="V7" i="43" s="1"/>
  <c r="V8" i="43" a="1"/>
  <c r="V8" i="43" s="1"/>
  <c r="V10" i="43" a="1"/>
  <c r="V10" i="43" s="1"/>
  <c r="V9" i="43" a="1"/>
  <c r="V9" i="43" s="1"/>
  <c r="Y16" i="43"/>
  <c r="AH39" i="42" l="1"/>
  <c r="AH28" i="42"/>
  <c r="AH23" i="42"/>
  <c r="AH22" i="42"/>
  <c r="AH130" i="42"/>
  <c r="AH129" i="42"/>
  <c r="AH128" i="42"/>
  <c r="AH127" i="42"/>
  <c r="AH126" i="42"/>
  <c r="AH125" i="42"/>
  <c r="AH124" i="42"/>
  <c r="AH123" i="42"/>
  <c r="AH121" i="42"/>
  <c r="AH120" i="42"/>
  <c r="AH119" i="42"/>
  <c r="AH118" i="42"/>
  <c r="AH117" i="42"/>
  <c r="AH116" i="42"/>
  <c r="AH115" i="42"/>
  <c r="AH114" i="42"/>
  <c r="AH112" i="42"/>
  <c r="AH111" i="42"/>
  <c r="AH110" i="42"/>
  <c r="AH109" i="42"/>
  <c r="AH108" i="42"/>
  <c r="AH107" i="42"/>
  <c r="AH106" i="42"/>
  <c r="AH105" i="42"/>
  <c r="AH103" i="42"/>
  <c r="AH102" i="42"/>
  <c r="AH101" i="42"/>
  <c r="AH100" i="42"/>
  <c r="AH99" i="42"/>
  <c r="AH98" i="42"/>
  <c r="AH97" i="42"/>
  <c r="AH96" i="42"/>
  <c r="AH94" i="42"/>
  <c r="AH93" i="42"/>
  <c r="AH92" i="42"/>
  <c r="AH91" i="42"/>
  <c r="AH90" i="42"/>
  <c r="AH89" i="42"/>
  <c r="AH88" i="42"/>
  <c r="AH87" i="42"/>
  <c r="AH60" i="42"/>
  <c r="AH59" i="42"/>
  <c r="AH58" i="42"/>
  <c r="AH57" i="42"/>
  <c r="AH56" i="42"/>
  <c r="AH55" i="42"/>
  <c r="AH54" i="42"/>
  <c r="AH53" i="42"/>
  <c r="AH51" i="42"/>
  <c r="AH50" i="42"/>
  <c r="AH49" i="42"/>
  <c r="AH48" i="42"/>
  <c r="AH47" i="42"/>
  <c r="AH46" i="42"/>
  <c r="AH45" i="42"/>
  <c r="AH44" i="42"/>
  <c r="AH42" i="42"/>
  <c r="AH41" i="42"/>
  <c r="AH40" i="42"/>
  <c r="AH38" i="42"/>
  <c r="AH37" i="42"/>
  <c r="AH36" i="42"/>
  <c r="AH35" i="42"/>
  <c r="AH33" i="42"/>
  <c r="AH32" i="42"/>
  <c r="AH31" i="42"/>
  <c r="AH30" i="42"/>
  <c r="AH29" i="42"/>
  <c r="AH27" i="42"/>
  <c r="AH26" i="42"/>
  <c r="AH24" i="42"/>
  <c r="AH21" i="42"/>
  <c r="AH20" i="42"/>
  <c r="AH19" i="42"/>
  <c r="AH18" i="42"/>
  <c r="AH17" i="42"/>
  <c r="AH130" i="41"/>
  <c r="AH129" i="41"/>
  <c r="AH128" i="41"/>
  <c r="AH127" i="41"/>
  <c r="AH126" i="41"/>
  <c r="AH125" i="41"/>
  <c r="AH124" i="41"/>
  <c r="AH123" i="41"/>
  <c r="AH121" i="41"/>
  <c r="AH120" i="41"/>
  <c r="AH119" i="41"/>
  <c r="AH118" i="41"/>
  <c r="AH117" i="41"/>
  <c r="AH116" i="41"/>
  <c r="AH115" i="41"/>
  <c r="AH114" i="41"/>
  <c r="AH112" i="41"/>
  <c r="AH111" i="41"/>
  <c r="AH110" i="41"/>
  <c r="AH109" i="41"/>
  <c r="AH108" i="41"/>
  <c r="AH107" i="41"/>
  <c r="AH106" i="41"/>
  <c r="AH105" i="41"/>
  <c r="AH103" i="41"/>
  <c r="AH102" i="41"/>
  <c r="AH101" i="41"/>
  <c r="AH100" i="41"/>
  <c r="AH99" i="41"/>
  <c r="AH98" i="41"/>
  <c r="AH97" i="41"/>
  <c r="AH96" i="41"/>
  <c r="AH94" i="41"/>
  <c r="AH93" i="41"/>
  <c r="AH92" i="41"/>
  <c r="AH91" i="41"/>
  <c r="AH90" i="41"/>
  <c r="AH89" i="41"/>
  <c r="AH88" i="41"/>
  <c r="AH87" i="41"/>
  <c r="AH60" i="41"/>
  <c r="AH59" i="41"/>
  <c r="AH58" i="41"/>
  <c r="AH57" i="41"/>
  <c r="AH56" i="41"/>
  <c r="AH55" i="41"/>
  <c r="AH54" i="41"/>
  <c r="AH53" i="41"/>
  <c r="AH51" i="41"/>
  <c r="AH50" i="41"/>
  <c r="AH49" i="41"/>
  <c r="AH48" i="41"/>
  <c r="AH47" i="41"/>
  <c r="AH46" i="41"/>
  <c r="AH45" i="41"/>
  <c r="AH44" i="41"/>
  <c r="AH42" i="41"/>
  <c r="AH41" i="41"/>
  <c r="AH40" i="41"/>
  <c r="AH39" i="41"/>
  <c r="AH38" i="41"/>
  <c r="AH37" i="41"/>
  <c r="AH36" i="41"/>
  <c r="AH35" i="41"/>
  <c r="AH33" i="41"/>
  <c r="AH32" i="41"/>
  <c r="AH31" i="41"/>
  <c r="AH30" i="41"/>
  <c r="AH29" i="41"/>
  <c r="AH28" i="41"/>
  <c r="AH27" i="41"/>
  <c r="AH26" i="41"/>
  <c r="AH24" i="41"/>
  <c r="AH23" i="41"/>
  <c r="AH22" i="41"/>
  <c r="AH21" i="41"/>
  <c r="AH20" i="41"/>
  <c r="AH19" i="41"/>
  <c r="AH18" i="41"/>
  <c r="AH17" i="41"/>
  <c r="AH130" i="39"/>
  <c r="AH129" i="39"/>
  <c r="AH128" i="39"/>
  <c r="AH127" i="39"/>
  <c r="AH126" i="39"/>
  <c r="AH125" i="39"/>
  <c r="AH124" i="39"/>
  <c r="AH123" i="39"/>
  <c r="AH121" i="39"/>
  <c r="AH120" i="39"/>
  <c r="AH119" i="39"/>
  <c r="AH118" i="39"/>
  <c r="AH117" i="39"/>
  <c r="AH116" i="39"/>
  <c r="AH115" i="39"/>
  <c r="AH114" i="39"/>
  <c r="AH112" i="39"/>
  <c r="AH111" i="39"/>
  <c r="AH110" i="39"/>
  <c r="AH109" i="39"/>
  <c r="AH108" i="39"/>
  <c r="AH107" i="39"/>
  <c r="AH106" i="39"/>
  <c r="AH105" i="39"/>
  <c r="AH103" i="39"/>
  <c r="AH102" i="39"/>
  <c r="AH101" i="39"/>
  <c r="AH100" i="39"/>
  <c r="AH99" i="39"/>
  <c r="AH98" i="39"/>
  <c r="AH97" i="39"/>
  <c r="AH96" i="39"/>
  <c r="AH94" i="39"/>
  <c r="AH93" i="39"/>
  <c r="AH92" i="39"/>
  <c r="AH91" i="39"/>
  <c r="AH90" i="39"/>
  <c r="AH89" i="39"/>
  <c r="AH88" i="39"/>
  <c r="AH87" i="39"/>
  <c r="AH60" i="39"/>
  <c r="AH59" i="39"/>
  <c r="AH58" i="39"/>
  <c r="AH57" i="39"/>
  <c r="AH56" i="39"/>
  <c r="AH55" i="39"/>
  <c r="AH54" i="39"/>
  <c r="AH53" i="39"/>
  <c r="AH51" i="39"/>
  <c r="AH50" i="39"/>
  <c r="AH49" i="39"/>
  <c r="AH48" i="39"/>
  <c r="AH47" i="39"/>
  <c r="AH46" i="39"/>
  <c r="AH45" i="39"/>
  <c r="AH44" i="39"/>
  <c r="AH42" i="39"/>
  <c r="AH41" i="39"/>
  <c r="AH40" i="39"/>
  <c r="AH39" i="39"/>
  <c r="AH38" i="39"/>
  <c r="AH37" i="39"/>
  <c r="AH36" i="39"/>
  <c r="AH35" i="39"/>
  <c r="AH33" i="39"/>
  <c r="AH32" i="39"/>
  <c r="AH31" i="39"/>
  <c r="AH30" i="39"/>
  <c r="AH29" i="39"/>
  <c r="AH28" i="39"/>
  <c r="AH27" i="39"/>
  <c r="AH26" i="39"/>
  <c r="AH24" i="39"/>
  <c r="AH23" i="39"/>
  <c r="AH22" i="39"/>
  <c r="AH21" i="39"/>
  <c r="AH20" i="39"/>
  <c r="AH19" i="39"/>
  <c r="AH18" i="39"/>
  <c r="AH17" i="39"/>
  <c r="AH133" i="40"/>
  <c r="AH132" i="40"/>
  <c r="AH131" i="40"/>
  <c r="AH130" i="40"/>
  <c r="AH129" i="40"/>
  <c r="AH128" i="40"/>
  <c r="AH127" i="40"/>
  <c r="AH126" i="40"/>
  <c r="AH124" i="40"/>
  <c r="AH123" i="40"/>
  <c r="AH122" i="40"/>
  <c r="AH121" i="40"/>
  <c r="AH120" i="40"/>
  <c r="AH119" i="40"/>
  <c r="AH118" i="40"/>
  <c r="AH117" i="40"/>
  <c r="AH115" i="40"/>
  <c r="AH114" i="40"/>
  <c r="AH113" i="40"/>
  <c r="AH112" i="40"/>
  <c r="AH111" i="40"/>
  <c r="AH110" i="40"/>
  <c r="AH109" i="40"/>
  <c r="AH108" i="40"/>
  <c r="AH106" i="40"/>
  <c r="AH105" i="40"/>
  <c r="AH104" i="40"/>
  <c r="AH103" i="40"/>
  <c r="AH102" i="40"/>
  <c r="AH101" i="40"/>
  <c r="AH100" i="40"/>
  <c r="AH99" i="40"/>
  <c r="AH97" i="40"/>
  <c r="AH96" i="40"/>
  <c r="AH95" i="40"/>
  <c r="AH94" i="40"/>
  <c r="AH93" i="40"/>
  <c r="AH92" i="40"/>
  <c r="AH91" i="40"/>
  <c r="AH90" i="40"/>
  <c r="AH60" i="40"/>
  <c r="AH59" i="40"/>
  <c r="AH58" i="40"/>
  <c r="AH57" i="40"/>
  <c r="AH56" i="40"/>
  <c r="AH55" i="40"/>
  <c r="AH54" i="40"/>
  <c r="AH53" i="40"/>
  <c r="AH51" i="40"/>
  <c r="AH50" i="40"/>
  <c r="AH49" i="40"/>
  <c r="AH48" i="40"/>
  <c r="AH47" i="40"/>
  <c r="AH46" i="40"/>
  <c r="AH45" i="40"/>
  <c r="AH44" i="40"/>
  <c r="AH42" i="40"/>
  <c r="AH41" i="40"/>
  <c r="AH40" i="40"/>
  <c r="AH39" i="40"/>
  <c r="AH38" i="40"/>
  <c r="AH37" i="40"/>
  <c r="AH36" i="40"/>
  <c r="AH35" i="40"/>
  <c r="AH33" i="40"/>
  <c r="AH32" i="40"/>
  <c r="AH31" i="40"/>
  <c r="AH30" i="40"/>
  <c r="AH29" i="40"/>
  <c r="AH28" i="40"/>
  <c r="AH27" i="40"/>
  <c r="AH26" i="40"/>
  <c r="AH24" i="40"/>
  <c r="AH23" i="40"/>
  <c r="AH22" i="40"/>
  <c r="AH21" i="40"/>
  <c r="AH20" i="40"/>
  <c r="AH19" i="40"/>
  <c r="AH18" i="40"/>
  <c r="AH17" i="40"/>
  <c r="AH71" i="25"/>
  <c r="AH94" i="25"/>
  <c r="AH86" i="25"/>
  <c r="AH78" i="25"/>
  <c r="AH109" i="25"/>
  <c r="AH108" i="25"/>
  <c r="AH107" i="25"/>
  <c r="AH106" i="25"/>
  <c r="AH105" i="25"/>
  <c r="AH104" i="25"/>
  <c r="AH103" i="25"/>
  <c r="AH102" i="25"/>
  <c r="AH100" i="25"/>
  <c r="AH99" i="25"/>
  <c r="AH98" i="25"/>
  <c r="AH97" i="25"/>
  <c r="AH96" i="25"/>
  <c r="AH95" i="25"/>
  <c r="AH93" i="25"/>
  <c r="AH91" i="25"/>
  <c r="AH90" i="25"/>
  <c r="AH89" i="25"/>
  <c r="AH88" i="25"/>
  <c r="AH87" i="25"/>
  <c r="AH85" i="25"/>
  <c r="AH84" i="25"/>
  <c r="AH82" i="25"/>
  <c r="AH81" i="25"/>
  <c r="AH80" i="25"/>
  <c r="AH79" i="25"/>
  <c r="AH77" i="25"/>
  <c r="AH76" i="25"/>
  <c r="AH75" i="25"/>
  <c r="AH73" i="25"/>
  <c r="AH72" i="25"/>
  <c r="AH70" i="25"/>
  <c r="AH69" i="25"/>
  <c r="AH68" i="25"/>
  <c r="AH67" i="25"/>
  <c r="AH66" i="25"/>
  <c r="N134" i="40" l="1"/>
  <c r="N125" i="40"/>
  <c r="H3" i="25" l="1"/>
  <c r="P12" i="25" l="1"/>
  <c r="O12" i="25"/>
  <c r="N12" i="25"/>
  <c r="M12" i="25"/>
  <c r="D12" i="37" l="1"/>
  <c r="D8" i="37" l="1"/>
  <c r="U136" i="25" l="1"/>
  <c r="U135" i="25"/>
  <c r="U134" i="25"/>
  <c r="U133" i="25"/>
  <c r="U132" i="25"/>
  <c r="U131" i="25"/>
  <c r="U130" i="25"/>
  <c r="U127" i="25"/>
  <c r="U126" i="25"/>
  <c r="U125" i="25"/>
  <c r="U124" i="25"/>
  <c r="U123" i="25"/>
  <c r="U122" i="25"/>
  <c r="U121" i="25"/>
  <c r="U109" i="25"/>
  <c r="U108" i="25"/>
  <c r="U107" i="25"/>
  <c r="U106" i="25"/>
  <c r="U105" i="25"/>
  <c r="U104" i="25"/>
  <c r="U103" i="25"/>
  <c r="U102" i="25"/>
  <c r="U100" i="25"/>
  <c r="U99" i="25"/>
  <c r="U98" i="25"/>
  <c r="U97" i="25"/>
  <c r="U96" i="25"/>
  <c r="U95" i="25"/>
  <c r="U94" i="25"/>
  <c r="U93" i="25"/>
  <c r="U91" i="25"/>
  <c r="U90" i="25"/>
  <c r="U89" i="25"/>
  <c r="U88" i="25"/>
  <c r="U87" i="25"/>
  <c r="U86" i="25"/>
  <c r="U85" i="25"/>
  <c r="U84" i="25"/>
  <c r="U82" i="25"/>
  <c r="U81" i="25"/>
  <c r="U80" i="25"/>
  <c r="U79" i="25"/>
  <c r="U78" i="25"/>
  <c r="U77" i="25"/>
  <c r="U76" i="25"/>
  <c r="U75" i="25"/>
  <c r="U73" i="25"/>
  <c r="U72" i="25"/>
  <c r="U71" i="25"/>
  <c r="U70" i="25"/>
  <c r="U69" i="25"/>
  <c r="U68" i="25"/>
  <c r="U67" i="25"/>
  <c r="U66" i="25"/>
  <c r="U63" i="25"/>
  <c r="U62" i="25"/>
  <c r="U61" i="25"/>
  <c r="U60" i="25"/>
  <c r="U59" i="25"/>
  <c r="U58" i="25"/>
  <c r="U57" i="25"/>
  <c r="U54" i="25"/>
  <c r="U53" i="25"/>
  <c r="U52" i="25"/>
  <c r="U51" i="25"/>
  <c r="U50" i="25"/>
  <c r="U49" i="25"/>
  <c r="U48" i="25"/>
  <c r="U33" i="25"/>
  <c r="U32" i="25"/>
  <c r="U31" i="25"/>
  <c r="U30" i="25"/>
  <c r="U29" i="25"/>
  <c r="U28" i="25"/>
  <c r="U27" i="25"/>
  <c r="U26" i="25"/>
  <c r="U24" i="25"/>
  <c r="U23" i="25"/>
  <c r="U22" i="25"/>
  <c r="U21" i="25"/>
  <c r="U20" i="25"/>
  <c r="U19" i="25"/>
  <c r="U18" i="25"/>
  <c r="U17" i="25"/>
  <c r="U160" i="40"/>
  <c r="U159" i="40"/>
  <c r="U158" i="40"/>
  <c r="U157" i="40"/>
  <c r="U156" i="40"/>
  <c r="U155" i="40"/>
  <c r="U154" i="40"/>
  <c r="U153" i="40"/>
  <c r="U151" i="40"/>
  <c r="U150" i="40"/>
  <c r="U149" i="40"/>
  <c r="U148" i="40"/>
  <c r="U147" i="40"/>
  <c r="U146" i="40"/>
  <c r="U145" i="40"/>
  <c r="U133" i="40"/>
  <c r="U132" i="40"/>
  <c r="U131" i="40"/>
  <c r="U130" i="40"/>
  <c r="U129" i="40"/>
  <c r="U128" i="40"/>
  <c r="U127" i="40"/>
  <c r="U126" i="40"/>
  <c r="U124" i="40"/>
  <c r="U123" i="40"/>
  <c r="U122" i="40"/>
  <c r="U121" i="40"/>
  <c r="U120" i="40"/>
  <c r="U119" i="40"/>
  <c r="U118" i="40"/>
  <c r="U117" i="40"/>
  <c r="U115" i="40"/>
  <c r="U114" i="40"/>
  <c r="U113" i="40"/>
  <c r="U112" i="40"/>
  <c r="U111" i="40"/>
  <c r="U110" i="40"/>
  <c r="U109" i="40"/>
  <c r="U108" i="40"/>
  <c r="U106" i="40"/>
  <c r="U105" i="40"/>
  <c r="U104" i="40"/>
  <c r="U103" i="40"/>
  <c r="U102" i="40"/>
  <c r="U101" i="40"/>
  <c r="U100" i="40"/>
  <c r="U99" i="40"/>
  <c r="U97" i="40"/>
  <c r="U96" i="40"/>
  <c r="U95" i="40"/>
  <c r="U94" i="40"/>
  <c r="U93" i="40"/>
  <c r="U92" i="40"/>
  <c r="U91" i="40"/>
  <c r="U90" i="40"/>
  <c r="U87" i="40"/>
  <c r="U86" i="40"/>
  <c r="U85" i="40"/>
  <c r="U84" i="40"/>
  <c r="U83" i="40"/>
  <c r="U82" i="40"/>
  <c r="U81" i="40"/>
  <c r="U78" i="40"/>
  <c r="U77" i="40"/>
  <c r="U76" i="40"/>
  <c r="U75" i="40"/>
  <c r="U74" i="40"/>
  <c r="U73" i="40"/>
  <c r="U72" i="40"/>
  <c r="U60" i="40"/>
  <c r="U59" i="40"/>
  <c r="U58" i="40"/>
  <c r="U57" i="40"/>
  <c r="U56" i="40"/>
  <c r="U55" i="40"/>
  <c r="U54" i="40"/>
  <c r="U53" i="40"/>
  <c r="U51" i="40"/>
  <c r="U50" i="40"/>
  <c r="U49" i="40"/>
  <c r="U48" i="40"/>
  <c r="U47" i="40"/>
  <c r="U46" i="40"/>
  <c r="U45" i="40"/>
  <c r="U44" i="40"/>
  <c r="U42" i="40"/>
  <c r="U41" i="40"/>
  <c r="U40" i="40"/>
  <c r="U39" i="40"/>
  <c r="U38" i="40"/>
  <c r="U37" i="40"/>
  <c r="U36" i="40"/>
  <c r="U35" i="40"/>
  <c r="U33" i="40"/>
  <c r="U32" i="40"/>
  <c r="U31" i="40"/>
  <c r="U30" i="40"/>
  <c r="U29" i="40"/>
  <c r="U28" i="40"/>
  <c r="U27" i="40"/>
  <c r="U26" i="40"/>
  <c r="U24" i="40"/>
  <c r="U23" i="40"/>
  <c r="U22" i="40"/>
  <c r="U21" i="40"/>
  <c r="U20" i="40"/>
  <c r="U19" i="40"/>
  <c r="U18" i="40"/>
  <c r="U17" i="40"/>
  <c r="U154" i="39"/>
  <c r="U153" i="39"/>
  <c r="U152" i="39"/>
  <c r="U151" i="39"/>
  <c r="U150" i="39"/>
  <c r="U149" i="39"/>
  <c r="U148" i="39"/>
  <c r="U147" i="39"/>
  <c r="U145" i="39"/>
  <c r="U144" i="39"/>
  <c r="U143" i="39"/>
  <c r="U142" i="39"/>
  <c r="U141" i="39"/>
  <c r="U140" i="39"/>
  <c r="U139" i="39"/>
  <c r="U130" i="39"/>
  <c r="U129" i="39"/>
  <c r="U128" i="39"/>
  <c r="U127" i="39"/>
  <c r="U126" i="39"/>
  <c r="U125" i="39"/>
  <c r="U124" i="39"/>
  <c r="U123" i="39"/>
  <c r="U121" i="39"/>
  <c r="U120" i="39"/>
  <c r="U119" i="39"/>
  <c r="U118" i="39"/>
  <c r="U117" i="39"/>
  <c r="U116" i="39"/>
  <c r="U115" i="39"/>
  <c r="U114" i="39"/>
  <c r="U112" i="39"/>
  <c r="U111" i="39"/>
  <c r="U110" i="39"/>
  <c r="U109" i="39"/>
  <c r="U108" i="39"/>
  <c r="U107" i="39"/>
  <c r="U106" i="39"/>
  <c r="U105" i="39"/>
  <c r="U103" i="39"/>
  <c r="U102" i="39"/>
  <c r="U101" i="39"/>
  <c r="U100" i="39"/>
  <c r="U99" i="39"/>
  <c r="U98" i="39"/>
  <c r="U97" i="39"/>
  <c r="U96" i="39"/>
  <c r="U94" i="39"/>
  <c r="U93" i="39"/>
  <c r="U92" i="39"/>
  <c r="U91" i="39"/>
  <c r="U90" i="39"/>
  <c r="U89" i="39"/>
  <c r="U88" i="39"/>
  <c r="U87" i="39"/>
  <c r="U84" i="39"/>
  <c r="U83" i="39"/>
  <c r="U82" i="39"/>
  <c r="U81" i="39"/>
  <c r="U80" i="39"/>
  <c r="U79" i="39"/>
  <c r="U78" i="39"/>
  <c r="U77" i="39"/>
  <c r="U75" i="39"/>
  <c r="U74" i="39"/>
  <c r="U73" i="39"/>
  <c r="U72" i="39"/>
  <c r="U71" i="39"/>
  <c r="U70" i="39"/>
  <c r="U69" i="39"/>
  <c r="U60" i="39"/>
  <c r="U59" i="39"/>
  <c r="U58" i="39"/>
  <c r="U57" i="39"/>
  <c r="U56" i="39"/>
  <c r="U55" i="39"/>
  <c r="U54" i="39"/>
  <c r="U53" i="39"/>
  <c r="U51" i="39"/>
  <c r="U50" i="39"/>
  <c r="U49" i="39"/>
  <c r="U48" i="39"/>
  <c r="U47" i="39"/>
  <c r="U46" i="39"/>
  <c r="U45" i="39"/>
  <c r="U44" i="39"/>
  <c r="U42" i="39"/>
  <c r="U41" i="39"/>
  <c r="U40" i="39"/>
  <c r="U39" i="39"/>
  <c r="U38" i="39"/>
  <c r="U37" i="39"/>
  <c r="U36" i="39"/>
  <c r="U35" i="39"/>
  <c r="U33" i="39"/>
  <c r="U32" i="39"/>
  <c r="U31" i="39"/>
  <c r="U30" i="39"/>
  <c r="U29" i="39"/>
  <c r="U28" i="39"/>
  <c r="U27" i="39"/>
  <c r="U26" i="39"/>
  <c r="U24" i="39"/>
  <c r="U23" i="39"/>
  <c r="U22" i="39"/>
  <c r="U21" i="39"/>
  <c r="U20" i="39"/>
  <c r="U19" i="39"/>
  <c r="U18" i="39"/>
  <c r="U17" i="39"/>
  <c r="U154" i="41"/>
  <c r="U153" i="41"/>
  <c r="U152" i="41"/>
  <c r="U151" i="41"/>
  <c r="U150" i="41"/>
  <c r="U149" i="41"/>
  <c r="U148" i="41"/>
  <c r="U147" i="41"/>
  <c r="U145" i="41"/>
  <c r="U144" i="41"/>
  <c r="U143" i="41"/>
  <c r="U142" i="41"/>
  <c r="U141" i="41"/>
  <c r="U140" i="41"/>
  <c r="U139" i="41"/>
  <c r="U130" i="41"/>
  <c r="U129" i="41"/>
  <c r="U128" i="41"/>
  <c r="U127" i="41"/>
  <c r="U126" i="41"/>
  <c r="U125" i="41"/>
  <c r="U124" i="41"/>
  <c r="U123" i="41"/>
  <c r="U121" i="41"/>
  <c r="U120" i="41"/>
  <c r="U119" i="41"/>
  <c r="U118" i="41"/>
  <c r="U117" i="41"/>
  <c r="U116" i="41"/>
  <c r="U115" i="41"/>
  <c r="U114" i="41"/>
  <c r="U112" i="41"/>
  <c r="U111" i="41"/>
  <c r="U110" i="41"/>
  <c r="U109" i="41"/>
  <c r="U108" i="41"/>
  <c r="U107" i="41"/>
  <c r="U106" i="41"/>
  <c r="U105" i="41"/>
  <c r="U103" i="41"/>
  <c r="U102" i="41"/>
  <c r="U101" i="41"/>
  <c r="U100" i="41"/>
  <c r="U99" i="41"/>
  <c r="U98" i="41"/>
  <c r="U97" i="41"/>
  <c r="U96" i="41"/>
  <c r="U94" i="41"/>
  <c r="U93" i="41"/>
  <c r="U92" i="41"/>
  <c r="U91" i="41"/>
  <c r="U90" i="41"/>
  <c r="U89" i="41"/>
  <c r="U88" i="41"/>
  <c r="U87" i="41"/>
  <c r="U84" i="41"/>
  <c r="U83" i="41"/>
  <c r="U82" i="41"/>
  <c r="U81" i="41"/>
  <c r="U80" i="41"/>
  <c r="U79" i="41"/>
  <c r="U78" i="41"/>
  <c r="U77" i="41"/>
  <c r="U75" i="41"/>
  <c r="U74" i="41"/>
  <c r="U73" i="41"/>
  <c r="U72" i="41"/>
  <c r="U71" i="41"/>
  <c r="U70" i="41"/>
  <c r="U69" i="41"/>
  <c r="U60" i="41"/>
  <c r="U59" i="41"/>
  <c r="U58" i="41"/>
  <c r="U57" i="41"/>
  <c r="U56" i="41"/>
  <c r="U55" i="41"/>
  <c r="U54" i="41"/>
  <c r="U53" i="41"/>
  <c r="U51" i="41"/>
  <c r="U50" i="41"/>
  <c r="U49" i="41"/>
  <c r="U48" i="41"/>
  <c r="U47" i="41"/>
  <c r="U46" i="41"/>
  <c r="U45" i="41"/>
  <c r="U44" i="41"/>
  <c r="U42" i="41"/>
  <c r="U41" i="41"/>
  <c r="U40" i="41"/>
  <c r="U39" i="41"/>
  <c r="U38" i="41"/>
  <c r="U37" i="41"/>
  <c r="U36" i="41"/>
  <c r="U35" i="41"/>
  <c r="U33" i="41"/>
  <c r="U32" i="41"/>
  <c r="U31" i="41"/>
  <c r="U30" i="41"/>
  <c r="U29" i="41"/>
  <c r="U28" i="41"/>
  <c r="U27" i="41"/>
  <c r="U26" i="41"/>
  <c r="U24" i="41"/>
  <c r="U23" i="41"/>
  <c r="U22" i="41"/>
  <c r="U21" i="41"/>
  <c r="U20" i="41"/>
  <c r="U19" i="41"/>
  <c r="U18" i="41"/>
  <c r="U17" i="41"/>
  <c r="U154" i="42"/>
  <c r="U153" i="42"/>
  <c r="U152" i="42"/>
  <c r="U151" i="42"/>
  <c r="U150" i="42"/>
  <c r="U149" i="42"/>
  <c r="U148" i="42"/>
  <c r="U147" i="42"/>
  <c r="U145" i="42"/>
  <c r="U144" i="42"/>
  <c r="U143" i="42"/>
  <c r="U142" i="42"/>
  <c r="U141" i="42"/>
  <c r="U140" i="42"/>
  <c r="U139" i="42"/>
  <c r="U130" i="42"/>
  <c r="U129" i="42"/>
  <c r="U128" i="42"/>
  <c r="U127" i="42"/>
  <c r="U126" i="42"/>
  <c r="U125" i="42"/>
  <c r="U124" i="42"/>
  <c r="U123" i="42"/>
  <c r="U121" i="42"/>
  <c r="U120" i="42"/>
  <c r="U119" i="42"/>
  <c r="U118" i="42"/>
  <c r="U117" i="42"/>
  <c r="U116" i="42"/>
  <c r="U115" i="42"/>
  <c r="U114" i="42"/>
  <c r="U112" i="42"/>
  <c r="U111" i="42"/>
  <c r="U110" i="42"/>
  <c r="U109" i="42"/>
  <c r="U108" i="42"/>
  <c r="U107" i="42"/>
  <c r="U106" i="42"/>
  <c r="U105" i="42"/>
  <c r="U103" i="42"/>
  <c r="U102" i="42"/>
  <c r="U101" i="42"/>
  <c r="U100" i="42"/>
  <c r="U99" i="42"/>
  <c r="U98" i="42"/>
  <c r="U97" i="42"/>
  <c r="U96" i="42"/>
  <c r="U94" i="42"/>
  <c r="U93" i="42"/>
  <c r="U92" i="42"/>
  <c r="U91" i="42"/>
  <c r="U90" i="42"/>
  <c r="U89" i="42"/>
  <c r="U88" i="42"/>
  <c r="U87" i="42"/>
  <c r="U84" i="42"/>
  <c r="U83" i="42"/>
  <c r="U82" i="42"/>
  <c r="U81" i="42"/>
  <c r="U80" i="42"/>
  <c r="U79" i="42"/>
  <c r="U78" i="42"/>
  <c r="U77" i="42"/>
  <c r="U75" i="42"/>
  <c r="U74" i="42"/>
  <c r="U73" i="42"/>
  <c r="U72" i="42"/>
  <c r="U71" i="42"/>
  <c r="U70" i="42"/>
  <c r="U69" i="42"/>
  <c r="U60" i="42"/>
  <c r="U59" i="42"/>
  <c r="U58" i="42"/>
  <c r="U57" i="42"/>
  <c r="U56" i="42"/>
  <c r="U55" i="42"/>
  <c r="U54" i="42"/>
  <c r="U53" i="42"/>
  <c r="U51" i="42"/>
  <c r="U50" i="42"/>
  <c r="U49" i="42"/>
  <c r="U48" i="42"/>
  <c r="U47" i="42"/>
  <c r="U46" i="42"/>
  <c r="U45" i="42"/>
  <c r="U44" i="42"/>
  <c r="U42" i="42"/>
  <c r="U41" i="42"/>
  <c r="U40" i="42"/>
  <c r="U39" i="42"/>
  <c r="U38" i="42"/>
  <c r="U37" i="42"/>
  <c r="U36" i="42"/>
  <c r="U35" i="42"/>
  <c r="U33" i="42"/>
  <c r="U32" i="42"/>
  <c r="U31" i="42"/>
  <c r="U30" i="42"/>
  <c r="U29" i="42"/>
  <c r="U28" i="42"/>
  <c r="U27" i="42"/>
  <c r="U26" i="42"/>
  <c r="U24" i="42"/>
  <c r="U23" i="42"/>
  <c r="U22" i="42"/>
  <c r="U21" i="42"/>
  <c r="U20" i="42"/>
  <c r="U19" i="42"/>
  <c r="U18" i="42"/>
  <c r="U17" i="42"/>
  <c r="U12" i="42" l="1"/>
  <c r="U11" i="42"/>
  <c r="U10" i="42"/>
  <c r="U9" i="42"/>
  <c r="U8" i="42"/>
  <c r="U12" i="41"/>
  <c r="U11" i="41"/>
  <c r="U10" i="41"/>
  <c r="U9" i="41"/>
  <c r="U8" i="41"/>
  <c r="U12" i="39"/>
  <c r="U11" i="39"/>
  <c r="U10" i="39"/>
  <c r="U9" i="39"/>
  <c r="U8" i="39"/>
  <c r="U12" i="40"/>
  <c r="U11" i="40"/>
  <c r="U9" i="40"/>
  <c r="U8" i="40"/>
  <c r="U12" i="25"/>
  <c r="U11" i="25"/>
  <c r="U9" i="25"/>
  <c r="U6" i="25" l="1"/>
  <c r="D18" i="37" s="1"/>
  <c r="U5" i="25"/>
  <c r="D17" i="37" s="1"/>
  <c r="U4" i="25"/>
  <c r="D16" i="37" s="1"/>
  <c r="U4" i="40"/>
  <c r="U5" i="40"/>
  <c r="U6" i="40"/>
  <c r="U3" i="40"/>
  <c r="U6" i="39"/>
  <c r="U5" i="39"/>
  <c r="U6" i="42"/>
  <c r="U5" i="42"/>
  <c r="U4" i="42"/>
  <c r="U3" i="42"/>
  <c r="U4" i="41"/>
  <c r="U5" i="41"/>
  <c r="U6" i="41"/>
  <c r="N138" i="42"/>
  <c r="U138" i="42" s="1"/>
  <c r="N68" i="42"/>
  <c r="U68" i="42" s="1"/>
  <c r="N138" i="41"/>
  <c r="U138" i="41" s="1"/>
  <c r="N138" i="39"/>
  <c r="U138" i="39" s="1"/>
  <c r="N68" i="41"/>
  <c r="U68" i="41" s="1"/>
  <c r="N68" i="39"/>
  <c r="U68" i="39" s="1"/>
  <c r="N56" i="25"/>
  <c r="U56" i="25" s="1"/>
  <c r="U8" i="25" s="1"/>
  <c r="N47" i="25"/>
  <c r="U47" i="25" s="1"/>
  <c r="N129" i="25"/>
  <c r="U129" i="25" s="1"/>
  <c r="U10" i="25" s="1"/>
  <c r="N120" i="25"/>
  <c r="U120" i="25" s="1"/>
  <c r="N144" i="40"/>
  <c r="U144" i="40" s="1"/>
  <c r="U7" i="40" s="1"/>
  <c r="N80" i="40"/>
  <c r="U80" i="40" s="1"/>
  <c r="U10" i="40" s="1"/>
  <c r="U7" i="41" l="1"/>
  <c r="U7" i="39"/>
  <c r="U7" i="42"/>
  <c r="U7" i="25"/>
  <c r="H4" i="40"/>
  <c r="V4" i="25" l="1"/>
  <c r="D23" i="37" l="1"/>
  <c r="E156" i="42"/>
  <c r="W155" i="42"/>
  <c r="AF154" i="42"/>
  <c r="AE154" i="42"/>
  <c r="Y154" i="42"/>
  <c r="V154" i="42"/>
  <c r="X154" i="42" s="1"/>
  <c r="AF153" i="42"/>
  <c r="AE153" i="42"/>
  <c r="Y153" i="42"/>
  <c r="V153" i="42"/>
  <c r="X153" i="42" s="1"/>
  <c r="AF152" i="42"/>
  <c r="AE152" i="42"/>
  <c r="Y152" i="42"/>
  <c r="V152" i="42"/>
  <c r="X152" i="42" s="1"/>
  <c r="AF151" i="42"/>
  <c r="AE151" i="42"/>
  <c r="Y151" i="42"/>
  <c r="V151" i="42"/>
  <c r="X151" i="42" s="1"/>
  <c r="AF150" i="42"/>
  <c r="AE150" i="42"/>
  <c r="Y150" i="42"/>
  <c r="V150" i="42"/>
  <c r="X150" i="42" s="1"/>
  <c r="AF149" i="42"/>
  <c r="AE149" i="42"/>
  <c r="Y149" i="42"/>
  <c r="V149" i="42"/>
  <c r="X149" i="42" s="1"/>
  <c r="AF148" i="42"/>
  <c r="AE148" i="42"/>
  <c r="AF147" i="42"/>
  <c r="AE147" i="42"/>
  <c r="V147" i="42"/>
  <c r="W146" i="42"/>
  <c r="AF145" i="42"/>
  <c r="AE145" i="42"/>
  <c r="Y145" i="42"/>
  <c r="V145" i="42"/>
  <c r="X145" i="42" s="1"/>
  <c r="AF144" i="42"/>
  <c r="AE144" i="42"/>
  <c r="Y144" i="42"/>
  <c r="V144" i="42"/>
  <c r="X144" i="42" s="1"/>
  <c r="AF143" i="42"/>
  <c r="AE143" i="42"/>
  <c r="Y143" i="42"/>
  <c r="V143" i="42"/>
  <c r="X143" i="42" s="1"/>
  <c r="AF142" i="42"/>
  <c r="AE142" i="42"/>
  <c r="Y142" i="42"/>
  <c r="V142" i="42"/>
  <c r="X142" i="42" s="1"/>
  <c r="AF141" i="42"/>
  <c r="AE141" i="42"/>
  <c r="Y141" i="42"/>
  <c r="V141" i="42"/>
  <c r="X141" i="42" s="1"/>
  <c r="AF140" i="42"/>
  <c r="AE140" i="42"/>
  <c r="Y140" i="42"/>
  <c r="V140" i="42"/>
  <c r="X140" i="42" s="1"/>
  <c r="AF139" i="42"/>
  <c r="AE139" i="42"/>
  <c r="Y139" i="42"/>
  <c r="V139" i="42"/>
  <c r="X139" i="42" s="1"/>
  <c r="AF138" i="42"/>
  <c r="AE138" i="42"/>
  <c r="V138" i="42"/>
  <c r="X138" i="42" s="1"/>
  <c r="Y137" i="42"/>
  <c r="W137" i="42"/>
  <c r="V137" i="42"/>
  <c r="M137" i="42"/>
  <c r="AF136" i="42"/>
  <c r="AE136" i="42"/>
  <c r="AF135" i="42"/>
  <c r="AE135" i="42"/>
  <c r="AF134" i="42"/>
  <c r="AE134" i="42"/>
  <c r="AF133" i="42"/>
  <c r="AE133" i="42"/>
  <c r="AF132" i="42"/>
  <c r="AE132" i="42"/>
  <c r="W131" i="42"/>
  <c r="N131" i="42"/>
  <c r="AO130" i="42"/>
  <c r="AN130" i="42"/>
  <c r="AK130" i="42"/>
  <c r="AM130" i="42" s="1"/>
  <c r="AI130" i="42"/>
  <c r="AJ130" i="42" s="1"/>
  <c r="AF130" i="42"/>
  <c r="AE130" i="42"/>
  <c r="Y130" i="42"/>
  <c r="V130" i="42"/>
  <c r="X130" i="42" s="1"/>
  <c r="AO129" i="42"/>
  <c r="AN129" i="42"/>
  <c r="AK129" i="42"/>
  <c r="AM129" i="42" s="1"/>
  <c r="AI129" i="42"/>
  <c r="AJ129" i="42" s="1"/>
  <c r="AF129" i="42"/>
  <c r="AE129" i="42"/>
  <c r="Y129" i="42"/>
  <c r="V129" i="42"/>
  <c r="X129" i="42" s="1"/>
  <c r="AO128" i="42"/>
  <c r="AN128" i="42"/>
  <c r="AK128" i="42"/>
  <c r="AM128" i="42" s="1"/>
  <c r="AI128" i="42"/>
  <c r="AJ128" i="42" s="1"/>
  <c r="AF128" i="42"/>
  <c r="AE128" i="42"/>
  <c r="Y128" i="42"/>
  <c r="V128" i="42"/>
  <c r="X128" i="42" s="1"/>
  <c r="AO127" i="42"/>
  <c r="AN127" i="42"/>
  <c r="AK127" i="42"/>
  <c r="AM127" i="42" s="1"/>
  <c r="AI127" i="42"/>
  <c r="AJ127" i="42" s="1"/>
  <c r="AF127" i="42"/>
  <c r="AE127" i="42"/>
  <c r="Y127" i="42"/>
  <c r="V127" i="42"/>
  <c r="X127" i="42" s="1"/>
  <c r="AO126" i="42"/>
  <c r="AN126" i="42"/>
  <c r="AK126" i="42"/>
  <c r="AM126" i="42" s="1"/>
  <c r="AI126" i="42"/>
  <c r="AJ126" i="42" s="1"/>
  <c r="AF126" i="42"/>
  <c r="AE126" i="42"/>
  <c r="Y126" i="42"/>
  <c r="V126" i="42"/>
  <c r="X126" i="42" s="1"/>
  <c r="AO125" i="42"/>
  <c r="AN125" i="42"/>
  <c r="AK125" i="42"/>
  <c r="AM125" i="42" s="1"/>
  <c r="AI125" i="42"/>
  <c r="AJ125" i="42" s="1"/>
  <c r="AF125" i="42"/>
  <c r="AE125" i="42"/>
  <c r="Y125" i="42"/>
  <c r="V125" i="42"/>
  <c r="X125" i="42" s="1"/>
  <c r="AO124" i="42"/>
  <c r="AN124" i="42"/>
  <c r="AK124" i="42"/>
  <c r="AM124" i="42" s="1"/>
  <c r="AI124" i="42"/>
  <c r="AJ124" i="42" s="1"/>
  <c r="AF124" i="42"/>
  <c r="AE124" i="42"/>
  <c r="Y124" i="42"/>
  <c r="V124" i="42"/>
  <c r="X124" i="42" s="1"/>
  <c r="AO123" i="42"/>
  <c r="AN123" i="42"/>
  <c r="AK123" i="42"/>
  <c r="AM123" i="42" s="1"/>
  <c r="AI123" i="42"/>
  <c r="AJ123" i="42" s="1"/>
  <c r="AF123" i="42"/>
  <c r="AE123" i="42"/>
  <c r="Y123" i="42"/>
  <c r="V123" i="42"/>
  <c r="X123" i="42" s="1"/>
  <c r="W122" i="42"/>
  <c r="N122" i="42"/>
  <c r="AO121" i="42"/>
  <c r="AN121" i="42"/>
  <c r="AK121" i="42"/>
  <c r="AM121" i="42" s="1"/>
  <c r="AI121" i="42"/>
  <c r="AJ121" i="42" s="1"/>
  <c r="AF121" i="42"/>
  <c r="AE121" i="42"/>
  <c r="Y121" i="42"/>
  <c r="V121" i="42"/>
  <c r="X121" i="42" s="1"/>
  <c r="AO120" i="42"/>
  <c r="AN120" i="42"/>
  <c r="AK120" i="42"/>
  <c r="AM120" i="42" s="1"/>
  <c r="AI120" i="42"/>
  <c r="AJ120" i="42" s="1"/>
  <c r="AF120" i="42"/>
  <c r="AE120" i="42"/>
  <c r="Y120" i="42"/>
  <c r="V120" i="42"/>
  <c r="X120" i="42" s="1"/>
  <c r="AO119" i="42"/>
  <c r="AN119" i="42"/>
  <c r="AK119" i="42"/>
  <c r="AM119" i="42" s="1"/>
  <c r="AI119" i="42"/>
  <c r="AJ119" i="42" s="1"/>
  <c r="AF119" i="42"/>
  <c r="AE119" i="42"/>
  <c r="Y119" i="42"/>
  <c r="V119" i="42"/>
  <c r="X119" i="42" s="1"/>
  <c r="AO118" i="42"/>
  <c r="AK118" i="42"/>
  <c r="AN118" i="42" s="1"/>
  <c r="AI118" i="42"/>
  <c r="AJ118" i="42" s="1"/>
  <c r="AF118" i="42"/>
  <c r="AE118" i="42"/>
  <c r="V118" i="42"/>
  <c r="Y118" i="42" s="1"/>
  <c r="AO117" i="42"/>
  <c r="AK117" i="42"/>
  <c r="AN117" i="42" s="1"/>
  <c r="AI117" i="42"/>
  <c r="AF117" i="42"/>
  <c r="AE117" i="42"/>
  <c r="V117" i="42"/>
  <c r="Y117" i="42" s="1"/>
  <c r="AO116" i="42"/>
  <c r="AK116" i="42"/>
  <c r="AN116" i="42" s="1"/>
  <c r="AI116" i="42"/>
  <c r="AF116" i="42"/>
  <c r="AE116" i="42"/>
  <c r="V116" i="42"/>
  <c r="Y116" i="42" s="1"/>
  <c r="AO115" i="42"/>
  <c r="AK115" i="42"/>
  <c r="AN115" i="42" s="1"/>
  <c r="AI115" i="42"/>
  <c r="AF115" i="42"/>
  <c r="AE115" i="42"/>
  <c r="V115" i="42"/>
  <c r="Y115" i="42" s="1"/>
  <c r="AO114" i="42"/>
  <c r="AN114" i="42"/>
  <c r="AK114" i="42"/>
  <c r="AM114" i="42" s="1"/>
  <c r="AI114" i="42"/>
  <c r="AJ114" i="42" s="1"/>
  <c r="AF114" i="42"/>
  <c r="AE114" i="42"/>
  <c r="Y114" i="42"/>
  <c r="V114" i="42"/>
  <c r="W113" i="42"/>
  <c r="AO112" i="42"/>
  <c r="AN112" i="42"/>
  <c r="AK112" i="42"/>
  <c r="AM112" i="42" s="1"/>
  <c r="AI112" i="42"/>
  <c r="AJ112" i="42" s="1"/>
  <c r="AF112" i="42"/>
  <c r="AE112" i="42"/>
  <c r="Y112" i="42"/>
  <c r="V112" i="42"/>
  <c r="X112" i="42" s="1"/>
  <c r="AO111" i="42"/>
  <c r="AN111" i="42"/>
  <c r="AK111" i="42"/>
  <c r="AM111" i="42" s="1"/>
  <c r="AI111" i="42"/>
  <c r="AJ111" i="42" s="1"/>
  <c r="AF111" i="42"/>
  <c r="AE111" i="42"/>
  <c r="Y111" i="42"/>
  <c r="V111" i="42"/>
  <c r="X111" i="42" s="1"/>
  <c r="AO110" i="42"/>
  <c r="AN110" i="42"/>
  <c r="AK110" i="42"/>
  <c r="AM110" i="42" s="1"/>
  <c r="AI110" i="42"/>
  <c r="AJ110" i="42" s="1"/>
  <c r="AF110" i="42"/>
  <c r="AE110" i="42"/>
  <c r="Y110" i="42"/>
  <c r="V110" i="42"/>
  <c r="X110" i="42" s="1"/>
  <c r="AO109" i="42"/>
  <c r="AN109" i="42"/>
  <c r="AK109" i="42"/>
  <c r="AM109" i="42" s="1"/>
  <c r="AI109" i="42"/>
  <c r="AJ109" i="42" s="1"/>
  <c r="AF109" i="42"/>
  <c r="AE109" i="42"/>
  <c r="Y109" i="42"/>
  <c r="V109" i="42"/>
  <c r="X109" i="42" s="1"/>
  <c r="AO108" i="42"/>
  <c r="AN108" i="42"/>
  <c r="AK108" i="42"/>
  <c r="AM108" i="42" s="1"/>
  <c r="AI108" i="42"/>
  <c r="AJ108" i="42" s="1"/>
  <c r="AF108" i="42"/>
  <c r="AE108" i="42"/>
  <c r="Y108" i="42"/>
  <c r="V108" i="42"/>
  <c r="X108" i="42" s="1"/>
  <c r="AO107" i="42"/>
  <c r="AN107" i="42"/>
  <c r="AK107" i="42"/>
  <c r="AM107" i="42" s="1"/>
  <c r="AI107" i="42"/>
  <c r="AJ107" i="42" s="1"/>
  <c r="AF107" i="42"/>
  <c r="AE107" i="42"/>
  <c r="Y107" i="42"/>
  <c r="V107" i="42"/>
  <c r="X107" i="42" s="1"/>
  <c r="AO106" i="42"/>
  <c r="AN106" i="42"/>
  <c r="AK106" i="42"/>
  <c r="AM106" i="42" s="1"/>
  <c r="AI106" i="42"/>
  <c r="AJ106" i="42" s="1"/>
  <c r="AF106" i="42"/>
  <c r="AE106" i="42"/>
  <c r="Y106" i="42"/>
  <c r="V106" i="42"/>
  <c r="X106" i="42" s="1"/>
  <c r="AO105" i="42"/>
  <c r="AN105" i="42"/>
  <c r="AK105" i="42"/>
  <c r="AM105" i="42" s="1"/>
  <c r="AI105" i="42"/>
  <c r="AJ105" i="42" s="1"/>
  <c r="AF105" i="42"/>
  <c r="AE105" i="42"/>
  <c r="Y105" i="42"/>
  <c r="V105" i="42"/>
  <c r="X105" i="42" s="1"/>
  <c r="W104" i="42"/>
  <c r="AO103" i="42"/>
  <c r="AN103" i="42"/>
  <c r="AK103" i="42"/>
  <c r="AM103" i="42" s="1"/>
  <c r="AI103" i="42"/>
  <c r="AJ103" i="42" s="1"/>
  <c r="AF103" i="42"/>
  <c r="AE103" i="42"/>
  <c r="Y103" i="42"/>
  <c r="V103" i="42"/>
  <c r="X103" i="42" s="1"/>
  <c r="AO102" i="42"/>
  <c r="AN102" i="42"/>
  <c r="AK102" i="42"/>
  <c r="AM102" i="42" s="1"/>
  <c r="AI102" i="42"/>
  <c r="AJ102" i="42" s="1"/>
  <c r="AF102" i="42"/>
  <c r="AE102" i="42"/>
  <c r="Y102" i="42"/>
  <c r="V102" i="42"/>
  <c r="X102" i="42" s="1"/>
  <c r="AO101" i="42"/>
  <c r="AN101" i="42"/>
  <c r="AK101" i="42"/>
  <c r="AM101" i="42" s="1"/>
  <c r="AI101" i="42"/>
  <c r="AJ101" i="42" s="1"/>
  <c r="AF101" i="42"/>
  <c r="AE101" i="42"/>
  <c r="Y101" i="42"/>
  <c r="V101" i="42"/>
  <c r="X101" i="42" s="1"/>
  <c r="AO100" i="42"/>
  <c r="AN100" i="42"/>
  <c r="AK100" i="42"/>
  <c r="AM100" i="42" s="1"/>
  <c r="AI100" i="42"/>
  <c r="AJ100" i="42" s="1"/>
  <c r="AF100" i="42"/>
  <c r="AE100" i="42"/>
  <c r="Y100" i="42"/>
  <c r="V100" i="42"/>
  <c r="X100" i="42" s="1"/>
  <c r="AO99" i="42"/>
  <c r="AN99" i="42"/>
  <c r="AK99" i="42"/>
  <c r="AM99" i="42" s="1"/>
  <c r="AI99" i="42"/>
  <c r="AJ99" i="42" s="1"/>
  <c r="AF99" i="42"/>
  <c r="AE99" i="42"/>
  <c r="Y99" i="42"/>
  <c r="V99" i="42"/>
  <c r="X99" i="42" s="1"/>
  <c r="AO98" i="42"/>
  <c r="AN98" i="42"/>
  <c r="AK98" i="42"/>
  <c r="AM98" i="42" s="1"/>
  <c r="AI98" i="42"/>
  <c r="AJ98" i="42" s="1"/>
  <c r="AF98" i="42"/>
  <c r="AE98" i="42"/>
  <c r="Y98" i="42"/>
  <c r="V98" i="42"/>
  <c r="X98" i="42" s="1"/>
  <c r="AO97" i="42"/>
  <c r="AN97" i="42"/>
  <c r="AK97" i="42"/>
  <c r="AM97" i="42" s="1"/>
  <c r="AJ97" i="42"/>
  <c r="AI97" i="42"/>
  <c r="AF97" i="42"/>
  <c r="AE97" i="42"/>
  <c r="Y97" i="42"/>
  <c r="V97" i="42"/>
  <c r="X97" i="42" s="1"/>
  <c r="AO96" i="42"/>
  <c r="AN96" i="42"/>
  <c r="AK96" i="42"/>
  <c r="AM96" i="42" s="1"/>
  <c r="AI96" i="42"/>
  <c r="AJ96" i="42" s="1"/>
  <c r="AF96" i="42"/>
  <c r="AE96" i="42"/>
  <c r="Y96" i="42"/>
  <c r="V96" i="42"/>
  <c r="X96" i="42" s="1"/>
  <c r="W95" i="42"/>
  <c r="AO94" i="42"/>
  <c r="AN94" i="42"/>
  <c r="AK94" i="42"/>
  <c r="AM94" i="42" s="1"/>
  <c r="AI94" i="42"/>
  <c r="AJ94" i="42" s="1"/>
  <c r="AF94" i="42"/>
  <c r="AE94" i="42"/>
  <c r="Y94" i="42"/>
  <c r="V94" i="42"/>
  <c r="X94" i="42" s="1"/>
  <c r="AO93" i="42"/>
  <c r="AN93" i="42"/>
  <c r="AK93" i="42"/>
  <c r="AM93" i="42" s="1"/>
  <c r="AI93" i="42"/>
  <c r="AJ93" i="42" s="1"/>
  <c r="AF93" i="42"/>
  <c r="AE93" i="42"/>
  <c r="Y93" i="42"/>
  <c r="V93" i="42"/>
  <c r="X93" i="42" s="1"/>
  <c r="AO92" i="42"/>
  <c r="AN92" i="42"/>
  <c r="AK92" i="42"/>
  <c r="AM92" i="42" s="1"/>
  <c r="AI92" i="42"/>
  <c r="AJ92" i="42" s="1"/>
  <c r="AF92" i="42"/>
  <c r="AE92" i="42"/>
  <c r="Y92" i="42"/>
  <c r="V92" i="42"/>
  <c r="X92" i="42" s="1"/>
  <c r="AO91" i="42"/>
  <c r="AN91" i="42"/>
  <c r="AK91" i="42"/>
  <c r="AM91" i="42" s="1"/>
  <c r="AI91" i="42"/>
  <c r="AJ91" i="42" s="1"/>
  <c r="AF91" i="42"/>
  <c r="AE91" i="42"/>
  <c r="Y91" i="42"/>
  <c r="V91" i="42"/>
  <c r="X91" i="42" s="1"/>
  <c r="AO90" i="42"/>
  <c r="AN90" i="42"/>
  <c r="AK90" i="42"/>
  <c r="AM90" i="42" s="1"/>
  <c r="AI90" i="42"/>
  <c r="AJ90" i="42" s="1"/>
  <c r="AF90" i="42"/>
  <c r="AE90" i="42"/>
  <c r="Y90" i="42"/>
  <c r="V90" i="42"/>
  <c r="X90" i="42" s="1"/>
  <c r="AO89" i="42"/>
  <c r="AN89" i="42"/>
  <c r="AK89" i="42"/>
  <c r="AM89" i="42" s="1"/>
  <c r="AI89" i="42"/>
  <c r="AJ89" i="42" s="1"/>
  <c r="AF89" i="42"/>
  <c r="AE89" i="42"/>
  <c r="Y89" i="42"/>
  <c r="V89" i="42"/>
  <c r="X89" i="42" s="1"/>
  <c r="AO88" i="42"/>
  <c r="AN88" i="42"/>
  <c r="AK88" i="42"/>
  <c r="AM88" i="42" s="1"/>
  <c r="AI88" i="42"/>
  <c r="AJ88" i="42" s="1"/>
  <c r="AF88" i="42"/>
  <c r="AE88" i="42"/>
  <c r="Y88" i="42"/>
  <c r="V88" i="42"/>
  <c r="X88" i="42" s="1"/>
  <c r="AO87" i="42"/>
  <c r="AN87" i="42"/>
  <c r="AK87" i="42"/>
  <c r="AM87" i="42" s="1"/>
  <c r="AI87" i="42"/>
  <c r="AJ87" i="42" s="1"/>
  <c r="AF87" i="42"/>
  <c r="AE87" i="42"/>
  <c r="Y87" i="42"/>
  <c r="V87" i="42"/>
  <c r="X87" i="42" s="1"/>
  <c r="E86" i="42"/>
  <c r="W85" i="42"/>
  <c r="AF84" i="42"/>
  <c r="AE84" i="42"/>
  <c r="Y84" i="42"/>
  <c r="V84" i="42"/>
  <c r="X84" i="42" s="1"/>
  <c r="AF83" i="42"/>
  <c r="AE83" i="42"/>
  <c r="Y83" i="42"/>
  <c r="V83" i="42"/>
  <c r="X83" i="42" s="1"/>
  <c r="AF82" i="42"/>
  <c r="AE82" i="42"/>
  <c r="Y82" i="42"/>
  <c r="V82" i="42"/>
  <c r="X82" i="42" s="1"/>
  <c r="AF81" i="42"/>
  <c r="AE81" i="42"/>
  <c r="Y81" i="42"/>
  <c r="V81" i="42"/>
  <c r="X81" i="42" s="1"/>
  <c r="AF80" i="42"/>
  <c r="AE80" i="42"/>
  <c r="Y80" i="42"/>
  <c r="V80" i="42"/>
  <c r="X80" i="42" s="1"/>
  <c r="AF79" i="42"/>
  <c r="AE79" i="42"/>
  <c r="Y79" i="42"/>
  <c r="V79" i="42"/>
  <c r="X79" i="42" s="1"/>
  <c r="AF78" i="42"/>
  <c r="AE78" i="42"/>
  <c r="Y78" i="42"/>
  <c r="V78" i="42"/>
  <c r="X78" i="42" s="1"/>
  <c r="AF77" i="42"/>
  <c r="AE77" i="42"/>
  <c r="Y77" i="42"/>
  <c r="V77" i="42"/>
  <c r="W76" i="42"/>
  <c r="AF75" i="42"/>
  <c r="AE75" i="42"/>
  <c r="Y75" i="42"/>
  <c r="V75" i="42"/>
  <c r="X75" i="42" s="1"/>
  <c r="AF74" i="42"/>
  <c r="AE74" i="42"/>
  <c r="Y74" i="42"/>
  <c r="V74" i="42"/>
  <c r="X74" i="42" s="1"/>
  <c r="AF73" i="42"/>
  <c r="AE73" i="42"/>
  <c r="Y73" i="42"/>
  <c r="V73" i="42"/>
  <c r="X73" i="42" s="1"/>
  <c r="AF72" i="42"/>
  <c r="AE72" i="42"/>
  <c r="Y72" i="42"/>
  <c r="V72" i="42"/>
  <c r="X72" i="42" s="1"/>
  <c r="AF71" i="42"/>
  <c r="AE71" i="42"/>
  <c r="Y71" i="42"/>
  <c r="V71" i="42"/>
  <c r="X71" i="42" s="1"/>
  <c r="AF70" i="42"/>
  <c r="AE70" i="42"/>
  <c r="Y70" i="42"/>
  <c r="V70" i="42"/>
  <c r="X70" i="42" s="1"/>
  <c r="AF69" i="42"/>
  <c r="AE69" i="42"/>
  <c r="Y69" i="42"/>
  <c r="V69" i="42"/>
  <c r="X69" i="42" s="1"/>
  <c r="AF68" i="42"/>
  <c r="AE68" i="42"/>
  <c r="V68" i="42"/>
  <c r="Y67" i="42"/>
  <c r="W67" i="42"/>
  <c r="V67" i="42"/>
  <c r="M67" i="42"/>
  <c r="AF66" i="42"/>
  <c r="AE66" i="42"/>
  <c r="AF65" i="42"/>
  <c r="AE65" i="42"/>
  <c r="AF64" i="42"/>
  <c r="AE64" i="42"/>
  <c r="AF63" i="42"/>
  <c r="AE63" i="42"/>
  <c r="AF62" i="42"/>
  <c r="AE62" i="42"/>
  <c r="W61" i="42"/>
  <c r="N61" i="42"/>
  <c r="AO60" i="42"/>
  <c r="AN60" i="42"/>
  <c r="AK60" i="42"/>
  <c r="AM60" i="42" s="1"/>
  <c r="AI60" i="42"/>
  <c r="AJ60" i="42" s="1"/>
  <c r="AF60" i="42"/>
  <c r="AE60" i="42"/>
  <c r="Y60" i="42"/>
  <c r="V60" i="42"/>
  <c r="X60" i="42" s="1"/>
  <c r="AO59" i="42"/>
  <c r="AN59" i="42"/>
  <c r="AK59" i="42"/>
  <c r="AM59" i="42" s="1"/>
  <c r="AI59" i="42"/>
  <c r="AJ59" i="42" s="1"/>
  <c r="AF59" i="42"/>
  <c r="AE59" i="42"/>
  <c r="Y59" i="42"/>
  <c r="V59" i="42"/>
  <c r="X59" i="42" s="1"/>
  <c r="AO58" i="42"/>
  <c r="AN58" i="42"/>
  <c r="AK58" i="42"/>
  <c r="AM58" i="42" s="1"/>
  <c r="AI58" i="42"/>
  <c r="AJ58" i="42" s="1"/>
  <c r="AF58" i="42"/>
  <c r="AE58" i="42"/>
  <c r="Y58" i="42"/>
  <c r="V58" i="42"/>
  <c r="X58" i="42" s="1"/>
  <c r="AO57" i="42"/>
  <c r="AN57" i="42"/>
  <c r="AK57" i="42"/>
  <c r="AM57" i="42" s="1"/>
  <c r="AI57" i="42"/>
  <c r="AJ57" i="42" s="1"/>
  <c r="AF57" i="42"/>
  <c r="AE57" i="42"/>
  <c r="Y57" i="42"/>
  <c r="V57" i="42"/>
  <c r="X57" i="42" s="1"/>
  <c r="AO56" i="42"/>
  <c r="AN56" i="42"/>
  <c r="AK56" i="42"/>
  <c r="AM56" i="42" s="1"/>
  <c r="AI56" i="42"/>
  <c r="AJ56" i="42" s="1"/>
  <c r="AF56" i="42"/>
  <c r="AE56" i="42"/>
  <c r="Y56" i="42"/>
  <c r="V56" i="42"/>
  <c r="X56" i="42" s="1"/>
  <c r="AO55" i="42"/>
  <c r="AN55" i="42"/>
  <c r="AK55" i="42"/>
  <c r="AM55" i="42" s="1"/>
  <c r="AI55" i="42"/>
  <c r="AJ55" i="42" s="1"/>
  <c r="AF55" i="42"/>
  <c r="AE55" i="42"/>
  <c r="Y55" i="42"/>
  <c r="V55" i="42"/>
  <c r="X55" i="42" s="1"/>
  <c r="AO54" i="42"/>
  <c r="AN54" i="42"/>
  <c r="AK54" i="42"/>
  <c r="AM54" i="42" s="1"/>
  <c r="AI54" i="42"/>
  <c r="AJ54" i="42" s="1"/>
  <c r="AF54" i="42"/>
  <c r="AE54" i="42"/>
  <c r="Y54" i="42"/>
  <c r="V54" i="42"/>
  <c r="X54" i="42" s="1"/>
  <c r="AO53" i="42"/>
  <c r="AN53" i="42"/>
  <c r="AK53" i="42"/>
  <c r="AM53" i="42" s="1"/>
  <c r="AI53" i="42"/>
  <c r="AJ53" i="42" s="1"/>
  <c r="AF53" i="42"/>
  <c r="AE53" i="42"/>
  <c r="Y53" i="42"/>
  <c r="V53" i="42"/>
  <c r="N52" i="42"/>
  <c r="AO51" i="42"/>
  <c r="AN51" i="42"/>
  <c r="AK51" i="42"/>
  <c r="AM51" i="42" s="1"/>
  <c r="AI51" i="42"/>
  <c r="AJ51" i="42" s="1"/>
  <c r="AF51" i="42"/>
  <c r="AE51" i="42"/>
  <c r="Y51" i="42"/>
  <c r="V51" i="42"/>
  <c r="X51" i="42" s="1"/>
  <c r="AO50" i="42"/>
  <c r="AN50" i="42"/>
  <c r="AK50" i="42"/>
  <c r="AM50" i="42" s="1"/>
  <c r="AI50" i="42"/>
  <c r="AJ50" i="42" s="1"/>
  <c r="AF50" i="42"/>
  <c r="AE50" i="42"/>
  <c r="Y50" i="42"/>
  <c r="V50" i="42"/>
  <c r="X50" i="42" s="1"/>
  <c r="AO49" i="42"/>
  <c r="AN49" i="42"/>
  <c r="AK49" i="42"/>
  <c r="AM49" i="42" s="1"/>
  <c r="AI49" i="42"/>
  <c r="AJ49" i="42" s="1"/>
  <c r="AF49" i="42"/>
  <c r="AE49" i="42"/>
  <c r="Y49" i="42"/>
  <c r="V49" i="42"/>
  <c r="X49" i="42" s="1"/>
  <c r="AO48" i="42"/>
  <c r="AK48" i="42"/>
  <c r="AN48" i="42" s="1"/>
  <c r="AI48" i="42"/>
  <c r="AF48" i="42"/>
  <c r="AE48" i="42"/>
  <c r="V48" i="42"/>
  <c r="Y48" i="42" s="1"/>
  <c r="AO47" i="42"/>
  <c r="AK47" i="42"/>
  <c r="AN47" i="42" s="1"/>
  <c r="AI47" i="42"/>
  <c r="AF47" i="42"/>
  <c r="AE47" i="42"/>
  <c r="V47" i="42"/>
  <c r="AO46" i="42"/>
  <c r="AK46" i="42"/>
  <c r="AM46" i="42" s="1"/>
  <c r="AI46" i="42"/>
  <c r="AF46" i="42"/>
  <c r="AE46" i="42"/>
  <c r="V46" i="42"/>
  <c r="AO45" i="42"/>
  <c r="AK45" i="42"/>
  <c r="AI45" i="42"/>
  <c r="AJ45" i="42" s="1"/>
  <c r="AF45" i="42"/>
  <c r="AE45" i="42"/>
  <c r="V45" i="42"/>
  <c r="X45" i="42" s="1"/>
  <c r="AO44" i="42"/>
  <c r="AN44" i="42"/>
  <c r="AK44" i="42"/>
  <c r="AM44" i="42" s="1"/>
  <c r="AI44" i="42"/>
  <c r="AJ44" i="42" s="1"/>
  <c r="AF44" i="42"/>
  <c r="AE44" i="42"/>
  <c r="Y44" i="42"/>
  <c r="V6" i="42" s="1"/>
  <c r="V44" i="42"/>
  <c r="AO42" i="42"/>
  <c r="AN42" i="42"/>
  <c r="AK42" i="42"/>
  <c r="AM42" i="42" s="1"/>
  <c r="AI42" i="42"/>
  <c r="AJ42" i="42" s="1"/>
  <c r="AF42" i="42"/>
  <c r="AE42" i="42"/>
  <c r="Y42" i="42"/>
  <c r="V42" i="42"/>
  <c r="X42" i="42" s="1"/>
  <c r="AO41" i="42"/>
  <c r="AN41" i="42"/>
  <c r="AK41" i="42"/>
  <c r="AM41" i="42" s="1"/>
  <c r="AI41" i="42"/>
  <c r="AJ41" i="42" s="1"/>
  <c r="AF41" i="42"/>
  <c r="AE41" i="42"/>
  <c r="Y41" i="42"/>
  <c r="V41" i="42"/>
  <c r="X41" i="42" s="1"/>
  <c r="AO40" i="42"/>
  <c r="AN40" i="42"/>
  <c r="AK40" i="42"/>
  <c r="AM40" i="42" s="1"/>
  <c r="AI40" i="42"/>
  <c r="AJ40" i="42" s="1"/>
  <c r="AF40" i="42"/>
  <c r="AE40" i="42"/>
  <c r="Y40" i="42"/>
  <c r="V40" i="42"/>
  <c r="X40" i="42" s="1"/>
  <c r="AO39" i="42"/>
  <c r="AN39" i="42"/>
  <c r="AK39" i="42"/>
  <c r="AM39" i="42" s="1"/>
  <c r="AI39" i="42"/>
  <c r="AJ39" i="42" s="1"/>
  <c r="AF39" i="42"/>
  <c r="AE39" i="42"/>
  <c r="Y39" i="42"/>
  <c r="V39" i="42"/>
  <c r="X39" i="42" s="1"/>
  <c r="AO38" i="42"/>
  <c r="AN38" i="42"/>
  <c r="AK38" i="42"/>
  <c r="AM38" i="42" s="1"/>
  <c r="AI38" i="42"/>
  <c r="AJ38" i="42" s="1"/>
  <c r="AF38" i="42"/>
  <c r="AE38" i="42"/>
  <c r="Y38" i="42"/>
  <c r="V38" i="42"/>
  <c r="X38" i="42" s="1"/>
  <c r="AO37" i="42"/>
  <c r="AN37" i="42"/>
  <c r="AK37" i="42"/>
  <c r="AM37" i="42" s="1"/>
  <c r="AI37" i="42"/>
  <c r="AJ37" i="42" s="1"/>
  <c r="AF37" i="42"/>
  <c r="AE37" i="42"/>
  <c r="Y37" i="42"/>
  <c r="V37" i="42"/>
  <c r="X37" i="42" s="1"/>
  <c r="AO36" i="42"/>
  <c r="AN36" i="42"/>
  <c r="AK36" i="42"/>
  <c r="AM36" i="42" s="1"/>
  <c r="AI36" i="42"/>
  <c r="AJ36" i="42" s="1"/>
  <c r="AF36" i="42"/>
  <c r="AE36" i="42"/>
  <c r="Y36" i="42"/>
  <c r="V36" i="42"/>
  <c r="X36" i="42" s="1"/>
  <c r="AO35" i="42"/>
  <c r="AN35" i="42"/>
  <c r="AK35" i="42"/>
  <c r="AM35" i="42" s="1"/>
  <c r="AI35" i="42"/>
  <c r="AJ35" i="42" s="1"/>
  <c r="AF35" i="42"/>
  <c r="AE35" i="42"/>
  <c r="Y35" i="42"/>
  <c r="V35" i="42"/>
  <c r="X35" i="42" s="1"/>
  <c r="W34" i="42"/>
  <c r="AO33" i="42"/>
  <c r="AN33" i="42"/>
  <c r="AK33" i="42"/>
  <c r="AM33" i="42" s="1"/>
  <c r="AI33" i="42"/>
  <c r="AJ33" i="42" s="1"/>
  <c r="AF33" i="42"/>
  <c r="AE33" i="42"/>
  <c r="Y33" i="42"/>
  <c r="V33" i="42"/>
  <c r="X33" i="42" s="1"/>
  <c r="AO32" i="42"/>
  <c r="AN32" i="42"/>
  <c r="AK32" i="42"/>
  <c r="AM32" i="42" s="1"/>
  <c r="AI32" i="42"/>
  <c r="AJ32" i="42" s="1"/>
  <c r="AF32" i="42"/>
  <c r="AE32" i="42"/>
  <c r="Y32" i="42"/>
  <c r="V32" i="42"/>
  <c r="X32" i="42" s="1"/>
  <c r="AO31" i="42"/>
  <c r="AN31" i="42"/>
  <c r="AK31" i="42"/>
  <c r="AM31" i="42" s="1"/>
  <c r="AI31" i="42"/>
  <c r="AJ31" i="42" s="1"/>
  <c r="AF31" i="42"/>
  <c r="AE31" i="42"/>
  <c r="Y31" i="42"/>
  <c r="V31" i="42"/>
  <c r="X31" i="42" s="1"/>
  <c r="AO30" i="42"/>
  <c r="AN30" i="42"/>
  <c r="AK30" i="42"/>
  <c r="AM30" i="42" s="1"/>
  <c r="AI30" i="42"/>
  <c r="AJ30" i="42" s="1"/>
  <c r="AF30" i="42"/>
  <c r="AE30" i="42"/>
  <c r="Y30" i="42"/>
  <c r="V30" i="42"/>
  <c r="X30" i="42" s="1"/>
  <c r="AO29" i="42"/>
  <c r="AN29" i="42"/>
  <c r="AK29" i="42"/>
  <c r="AM29" i="42" s="1"/>
  <c r="AI29" i="42"/>
  <c r="AJ29" i="42" s="1"/>
  <c r="AF29" i="42"/>
  <c r="AE29" i="42"/>
  <c r="Y29" i="42"/>
  <c r="V29" i="42"/>
  <c r="X29" i="42" s="1"/>
  <c r="AO28" i="42"/>
  <c r="AN28" i="42"/>
  <c r="AK28" i="42"/>
  <c r="AM28" i="42" s="1"/>
  <c r="AI28" i="42"/>
  <c r="AJ28" i="42" s="1"/>
  <c r="AF28" i="42"/>
  <c r="AE28" i="42"/>
  <c r="Y28" i="42"/>
  <c r="V28" i="42"/>
  <c r="X28" i="42" s="1"/>
  <c r="AO27" i="42"/>
  <c r="AN27" i="42"/>
  <c r="AK27" i="42"/>
  <c r="AM27" i="42" s="1"/>
  <c r="AI27" i="42"/>
  <c r="AJ27" i="42" s="1"/>
  <c r="AF27" i="42"/>
  <c r="AE27" i="42"/>
  <c r="Y27" i="42"/>
  <c r="V27" i="42"/>
  <c r="X27" i="42" s="1"/>
  <c r="AO26" i="42"/>
  <c r="AN26" i="42"/>
  <c r="AK26" i="42"/>
  <c r="AM26" i="42" s="1"/>
  <c r="AI26" i="42"/>
  <c r="AJ26" i="42" s="1"/>
  <c r="AF26" i="42"/>
  <c r="AE26" i="42"/>
  <c r="Y26" i="42"/>
  <c r="V26" i="42"/>
  <c r="X26" i="42" s="1"/>
  <c r="W25" i="42"/>
  <c r="AO24" i="42"/>
  <c r="AN24" i="42"/>
  <c r="AK24" i="42"/>
  <c r="AM24" i="42" s="1"/>
  <c r="AI24" i="42"/>
  <c r="AJ24" i="42" s="1"/>
  <c r="AF24" i="42"/>
  <c r="AE24" i="42"/>
  <c r="Y24" i="42"/>
  <c r="V24" i="42"/>
  <c r="X24" i="42" s="1"/>
  <c r="AO23" i="42"/>
  <c r="AN23" i="42"/>
  <c r="AK23" i="42"/>
  <c r="AM23" i="42" s="1"/>
  <c r="AI23" i="42"/>
  <c r="AJ23" i="42" s="1"/>
  <c r="AF23" i="42"/>
  <c r="AE23" i="42"/>
  <c r="Y23" i="42"/>
  <c r="V23" i="42"/>
  <c r="X23" i="42" s="1"/>
  <c r="AO22" i="42"/>
  <c r="AN22" i="42"/>
  <c r="AK22" i="42"/>
  <c r="AM22" i="42" s="1"/>
  <c r="AI22" i="42"/>
  <c r="AJ22" i="42" s="1"/>
  <c r="AF22" i="42"/>
  <c r="AE22" i="42"/>
  <c r="Y22" i="42"/>
  <c r="V22" i="42"/>
  <c r="X22" i="42" s="1"/>
  <c r="AO21" i="42"/>
  <c r="AN21" i="42"/>
  <c r="AK21" i="42"/>
  <c r="AM21" i="42" s="1"/>
  <c r="AI21" i="42"/>
  <c r="AJ21" i="42" s="1"/>
  <c r="AF21" i="42"/>
  <c r="AE21" i="42"/>
  <c r="Y21" i="42"/>
  <c r="V21" i="42"/>
  <c r="X21" i="42" s="1"/>
  <c r="AO20" i="42"/>
  <c r="AN20" i="42"/>
  <c r="AK20" i="42"/>
  <c r="AM20" i="42" s="1"/>
  <c r="AI20" i="42"/>
  <c r="AJ20" i="42" s="1"/>
  <c r="AF20" i="42"/>
  <c r="AE20" i="42"/>
  <c r="Y20" i="42"/>
  <c r="V20" i="42"/>
  <c r="X20" i="42" s="1"/>
  <c r="AO19" i="42"/>
  <c r="AN19" i="42"/>
  <c r="AK19" i="42"/>
  <c r="AM19" i="42" s="1"/>
  <c r="AI19" i="42"/>
  <c r="AJ19" i="42" s="1"/>
  <c r="AF19" i="42"/>
  <c r="AE19" i="42"/>
  <c r="Y19" i="42"/>
  <c r="V19" i="42"/>
  <c r="X19" i="42" s="1"/>
  <c r="AO18" i="42"/>
  <c r="AI18" i="42"/>
  <c r="AJ18" i="42" s="1"/>
  <c r="AK18" i="42" s="1"/>
  <c r="AM18" i="42" s="1"/>
  <c r="AF18" i="42"/>
  <c r="AE18" i="42" s="1"/>
  <c r="V18" i="42"/>
  <c r="X18" i="42" s="1"/>
  <c r="AI17" i="42"/>
  <c r="AJ17" i="42" s="1"/>
  <c r="AK17" i="42" s="1"/>
  <c r="AM17" i="42" s="1"/>
  <c r="AF17" i="42"/>
  <c r="AE17" i="42" s="1"/>
  <c r="V17" i="42"/>
  <c r="X17" i="42" s="1"/>
  <c r="AA6" i="42"/>
  <c r="Z6" i="42"/>
  <c r="Z5" i="42"/>
  <c r="V5" i="42"/>
  <c r="Z4" i="42"/>
  <c r="E156" i="41"/>
  <c r="W155" i="41"/>
  <c r="AF154" i="41"/>
  <c r="AE154" i="41"/>
  <c r="Y154" i="41"/>
  <c r="V154" i="41"/>
  <c r="X154" i="41" s="1"/>
  <c r="AF153" i="41"/>
  <c r="AE153" i="41"/>
  <c r="Y153" i="41"/>
  <c r="V153" i="41"/>
  <c r="X153" i="41" s="1"/>
  <c r="AF152" i="41"/>
  <c r="AE152" i="41"/>
  <c r="Y152" i="41"/>
  <c r="V152" i="41"/>
  <c r="X152" i="41" s="1"/>
  <c r="AF151" i="41"/>
  <c r="AE151" i="41"/>
  <c r="Y151" i="41"/>
  <c r="V151" i="41"/>
  <c r="X151" i="41" s="1"/>
  <c r="AF150" i="41"/>
  <c r="AE150" i="41"/>
  <c r="Y150" i="41"/>
  <c r="V150" i="41"/>
  <c r="X150" i="41" s="1"/>
  <c r="AF149" i="41"/>
  <c r="AE149" i="41"/>
  <c r="Y149" i="41"/>
  <c r="V149" i="41"/>
  <c r="X149" i="41" s="1"/>
  <c r="AF148" i="41"/>
  <c r="AE148" i="41"/>
  <c r="AF147" i="41"/>
  <c r="AE147" i="41"/>
  <c r="V147" i="41"/>
  <c r="W146" i="41"/>
  <c r="AF145" i="41"/>
  <c r="AE145" i="41"/>
  <c r="Y145" i="41"/>
  <c r="V145" i="41"/>
  <c r="X145" i="41" s="1"/>
  <c r="AF144" i="41"/>
  <c r="AE144" i="41"/>
  <c r="Y144" i="41"/>
  <c r="V144" i="41"/>
  <c r="X144" i="41" s="1"/>
  <c r="AF143" i="41"/>
  <c r="AE143" i="41"/>
  <c r="Y143" i="41"/>
  <c r="V143" i="41"/>
  <c r="X143" i="41" s="1"/>
  <c r="AF142" i="41"/>
  <c r="AE142" i="41"/>
  <c r="Y142" i="41"/>
  <c r="V142" i="41"/>
  <c r="X142" i="41" s="1"/>
  <c r="AF141" i="41"/>
  <c r="AE141" i="41"/>
  <c r="Y141" i="41"/>
  <c r="V141" i="41"/>
  <c r="X141" i="41" s="1"/>
  <c r="AF140" i="41"/>
  <c r="AE140" i="41"/>
  <c r="Y140" i="41"/>
  <c r="V140" i="41"/>
  <c r="X140" i="41" s="1"/>
  <c r="AF139" i="41"/>
  <c r="AE139" i="41"/>
  <c r="Y139" i="41"/>
  <c r="V139" i="41"/>
  <c r="X139" i="41" s="1"/>
  <c r="AF138" i="41"/>
  <c r="AE138" i="41"/>
  <c r="V138" i="41"/>
  <c r="Y138" i="41" s="1"/>
  <c r="Y137" i="41"/>
  <c r="W137" i="41"/>
  <c r="V137" i="41"/>
  <c r="M137" i="41"/>
  <c r="AF136" i="41"/>
  <c r="AE136" i="41"/>
  <c r="AF135" i="41"/>
  <c r="AE135" i="41"/>
  <c r="AF134" i="41"/>
  <c r="AE134" i="41"/>
  <c r="AF133" i="41"/>
  <c r="AE133" i="41"/>
  <c r="AF132" i="41"/>
  <c r="AE132" i="41"/>
  <c r="W131" i="41"/>
  <c r="N131" i="41"/>
  <c r="AO130" i="41"/>
  <c r="AN130" i="41"/>
  <c r="AK130" i="41"/>
  <c r="AM130" i="41" s="1"/>
  <c r="AI130" i="41"/>
  <c r="AJ130" i="41" s="1"/>
  <c r="AF130" i="41"/>
  <c r="AE130" i="41"/>
  <c r="Y130" i="41"/>
  <c r="V130" i="41"/>
  <c r="X130" i="41" s="1"/>
  <c r="AO129" i="41"/>
  <c r="AN129" i="41"/>
  <c r="AK129" i="41"/>
  <c r="AM129" i="41" s="1"/>
  <c r="AI129" i="41"/>
  <c r="AJ129" i="41" s="1"/>
  <c r="AF129" i="41"/>
  <c r="AE129" i="41"/>
  <c r="Y129" i="41"/>
  <c r="V129" i="41"/>
  <c r="X129" i="41" s="1"/>
  <c r="AO128" i="41"/>
  <c r="AN128" i="41"/>
  <c r="AK128" i="41"/>
  <c r="AM128" i="41" s="1"/>
  <c r="AI128" i="41"/>
  <c r="AJ128" i="41" s="1"/>
  <c r="AF128" i="41"/>
  <c r="AE128" i="41"/>
  <c r="Y128" i="41"/>
  <c r="V128" i="41"/>
  <c r="X128" i="41" s="1"/>
  <c r="AO127" i="41"/>
  <c r="AN127" i="41"/>
  <c r="AK127" i="41"/>
  <c r="AM127" i="41" s="1"/>
  <c r="AI127" i="41"/>
  <c r="AJ127" i="41" s="1"/>
  <c r="AF127" i="41"/>
  <c r="AE127" i="41"/>
  <c r="Y127" i="41"/>
  <c r="V127" i="41"/>
  <c r="X127" i="41" s="1"/>
  <c r="AO126" i="41"/>
  <c r="AN126" i="41"/>
  <c r="AK126" i="41"/>
  <c r="AM126" i="41" s="1"/>
  <c r="AI126" i="41"/>
  <c r="AJ126" i="41" s="1"/>
  <c r="AF126" i="41"/>
  <c r="AE126" i="41"/>
  <c r="Y126" i="41"/>
  <c r="V126" i="41"/>
  <c r="X126" i="41" s="1"/>
  <c r="AO125" i="41"/>
  <c r="AN125" i="41"/>
  <c r="AK125" i="41"/>
  <c r="AM125" i="41" s="1"/>
  <c r="AI125" i="41"/>
  <c r="AJ125" i="41" s="1"/>
  <c r="AF125" i="41"/>
  <c r="AE125" i="41"/>
  <c r="Y125" i="41"/>
  <c r="V125" i="41"/>
  <c r="X125" i="41" s="1"/>
  <c r="AO124" i="41"/>
  <c r="AN124" i="41"/>
  <c r="AK124" i="41"/>
  <c r="AM124" i="41" s="1"/>
  <c r="AI124" i="41"/>
  <c r="AJ124" i="41" s="1"/>
  <c r="AF124" i="41"/>
  <c r="AE124" i="41"/>
  <c r="Y124" i="41"/>
  <c r="V124" i="41"/>
  <c r="X124" i="41" s="1"/>
  <c r="AO123" i="41"/>
  <c r="AN123" i="41"/>
  <c r="AK123" i="41"/>
  <c r="AM123" i="41" s="1"/>
  <c r="AI123" i="41"/>
  <c r="AJ123" i="41" s="1"/>
  <c r="AF123" i="41"/>
  <c r="AE123" i="41"/>
  <c r="Y123" i="41"/>
  <c r="V123" i="41"/>
  <c r="X123" i="41" s="1"/>
  <c r="W122" i="41"/>
  <c r="N122" i="41"/>
  <c r="AO121" i="41"/>
  <c r="AN121" i="41"/>
  <c r="AK121" i="41"/>
  <c r="AM121" i="41" s="1"/>
  <c r="AI121" i="41"/>
  <c r="AJ121" i="41" s="1"/>
  <c r="AF121" i="41"/>
  <c r="AE121" i="41"/>
  <c r="Y121" i="41"/>
  <c r="V121" i="41"/>
  <c r="X121" i="41" s="1"/>
  <c r="AO120" i="41"/>
  <c r="AN120" i="41"/>
  <c r="AK120" i="41"/>
  <c r="AM120" i="41" s="1"/>
  <c r="AI120" i="41"/>
  <c r="AJ120" i="41" s="1"/>
  <c r="AF120" i="41"/>
  <c r="AE120" i="41"/>
  <c r="Y120" i="41"/>
  <c r="V120" i="41"/>
  <c r="X120" i="41" s="1"/>
  <c r="AO119" i="41"/>
  <c r="AN119" i="41"/>
  <c r="AK119" i="41"/>
  <c r="AM119" i="41" s="1"/>
  <c r="AI119" i="41"/>
  <c r="AJ119" i="41" s="1"/>
  <c r="AF119" i="41"/>
  <c r="AE119" i="41"/>
  <c r="Y119" i="41"/>
  <c r="V119" i="41"/>
  <c r="X119" i="41" s="1"/>
  <c r="AO118" i="41"/>
  <c r="AK118" i="41"/>
  <c r="AN118" i="41" s="1"/>
  <c r="AI118" i="41"/>
  <c r="AF118" i="41"/>
  <c r="AE118" i="41"/>
  <c r="V118" i="41"/>
  <c r="Y118" i="41" s="1"/>
  <c r="AO117" i="41"/>
  <c r="AK117" i="41"/>
  <c r="AI117" i="41"/>
  <c r="AF117" i="41"/>
  <c r="AE117" i="41"/>
  <c r="V117" i="41"/>
  <c r="AO116" i="41"/>
  <c r="AK116" i="41"/>
  <c r="AI116" i="41"/>
  <c r="AF116" i="41"/>
  <c r="AE116" i="41"/>
  <c r="V116" i="41"/>
  <c r="Y116" i="41" s="1"/>
  <c r="AO115" i="41"/>
  <c r="AK115" i="41"/>
  <c r="AI115" i="41"/>
  <c r="AF115" i="41"/>
  <c r="AE115" i="41"/>
  <c r="V115" i="41"/>
  <c r="AO114" i="41"/>
  <c r="AN114" i="41"/>
  <c r="AK114" i="41"/>
  <c r="AM114" i="41" s="1"/>
  <c r="AI114" i="41"/>
  <c r="AJ114" i="41" s="1"/>
  <c r="AF114" i="41"/>
  <c r="AE114" i="41"/>
  <c r="Y114" i="41"/>
  <c r="V114" i="41"/>
  <c r="W113" i="41"/>
  <c r="AO112" i="41"/>
  <c r="AN112" i="41"/>
  <c r="AK112" i="41"/>
  <c r="AM112" i="41" s="1"/>
  <c r="AI112" i="41"/>
  <c r="AJ112" i="41" s="1"/>
  <c r="AF112" i="41"/>
  <c r="AE112" i="41"/>
  <c r="Y112" i="41"/>
  <c r="V112" i="41"/>
  <c r="X112" i="41" s="1"/>
  <c r="AO111" i="41"/>
  <c r="AN111" i="41"/>
  <c r="AK111" i="41"/>
  <c r="AM111" i="41" s="1"/>
  <c r="AI111" i="41"/>
  <c r="AJ111" i="41" s="1"/>
  <c r="AF111" i="41"/>
  <c r="AE111" i="41"/>
  <c r="Y111" i="41"/>
  <c r="V111" i="41"/>
  <c r="X111" i="41" s="1"/>
  <c r="AO110" i="41"/>
  <c r="AN110" i="41"/>
  <c r="AK110" i="41"/>
  <c r="AM110" i="41" s="1"/>
  <c r="AI110" i="41"/>
  <c r="AJ110" i="41" s="1"/>
  <c r="AF110" i="41"/>
  <c r="AE110" i="41"/>
  <c r="Y110" i="41"/>
  <c r="V110" i="41"/>
  <c r="X110" i="41" s="1"/>
  <c r="AO109" i="41"/>
  <c r="AN109" i="41"/>
  <c r="AK109" i="41"/>
  <c r="AM109" i="41" s="1"/>
  <c r="AI109" i="41"/>
  <c r="AJ109" i="41" s="1"/>
  <c r="AF109" i="41"/>
  <c r="AE109" i="41"/>
  <c r="Y109" i="41"/>
  <c r="V109" i="41"/>
  <c r="X109" i="41" s="1"/>
  <c r="AO108" i="41"/>
  <c r="AN108" i="41"/>
  <c r="AK108" i="41"/>
  <c r="AM108" i="41" s="1"/>
  <c r="AI108" i="41"/>
  <c r="AJ108" i="41" s="1"/>
  <c r="AF108" i="41"/>
  <c r="AE108" i="41"/>
  <c r="Y108" i="41"/>
  <c r="V108" i="41"/>
  <c r="X108" i="41" s="1"/>
  <c r="AO107" i="41"/>
  <c r="AN107" i="41"/>
  <c r="AK107" i="41"/>
  <c r="AM107" i="41" s="1"/>
  <c r="AI107" i="41"/>
  <c r="AJ107" i="41" s="1"/>
  <c r="AF107" i="41"/>
  <c r="AE107" i="41"/>
  <c r="Y107" i="41"/>
  <c r="V107" i="41"/>
  <c r="X107" i="41" s="1"/>
  <c r="AI106" i="41"/>
  <c r="AJ106" i="41" s="1"/>
  <c r="AK106" i="41" s="1"/>
  <c r="AF106" i="41"/>
  <c r="AE106" i="41" s="1"/>
  <c r="V106" i="41"/>
  <c r="X106" i="41" s="1"/>
  <c r="AI105" i="41"/>
  <c r="AJ105" i="41" s="1"/>
  <c r="AK105" i="41" s="1"/>
  <c r="AF105" i="41"/>
  <c r="AE105" i="41" s="1"/>
  <c r="V105" i="41"/>
  <c r="X105" i="41" s="1"/>
  <c r="W104" i="41"/>
  <c r="AO103" i="41"/>
  <c r="AN103" i="41"/>
  <c r="AK103" i="41"/>
  <c r="AM103" i="41" s="1"/>
  <c r="AI103" i="41"/>
  <c r="AJ103" i="41" s="1"/>
  <c r="AF103" i="41"/>
  <c r="AE103" i="41"/>
  <c r="Y103" i="41"/>
  <c r="V103" i="41"/>
  <c r="X103" i="41" s="1"/>
  <c r="AO102" i="41"/>
  <c r="AN102" i="41"/>
  <c r="AK102" i="41"/>
  <c r="AM102" i="41" s="1"/>
  <c r="AI102" i="41"/>
  <c r="AJ102" i="41" s="1"/>
  <c r="AF102" i="41"/>
  <c r="AE102" i="41"/>
  <c r="Y102" i="41"/>
  <c r="V102" i="41"/>
  <c r="X102" i="41" s="1"/>
  <c r="AO101" i="41"/>
  <c r="AN101" i="41"/>
  <c r="AK101" i="41"/>
  <c r="AM101" i="41" s="1"/>
  <c r="AI101" i="41"/>
  <c r="AJ101" i="41" s="1"/>
  <c r="AF101" i="41"/>
  <c r="AE101" i="41"/>
  <c r="Y101" i="41"/>
  <c r="V101" i="41"/>
  <c r="X101" i="41" s="1"/>
  <c r="AO100" i="41"/>
  <c r="AN100" i="41"/>
  <c r="AK100" i="41"/>
  <c r="AM100" i="41" s="1"/>
  <c r="AI100" i="41"/>
  <c r="AJ100" i="41" s="1"/>
  <c r="AF100" i="41"/>
  <c r="AE100" i="41"/>
  <c r="Y100" i="41"/>
  <c r="V100" i="41"/>
  <c r="X100" i="41" s="1"/>
  <c r="AO99" i="41"/>
  <c r="AN99" i="41"/>
  <c r="AK99" i="41"/>
  <c r="AM99" i="41" s="1"/>
  <c r="AI99" i="41"/>
  <c r="AJ99" i="41" s="1"/>
  <c r="AF99" i="41"/>
  <c r="AE99" i="41"/>
  <c r="Y99" i="41"/>
  <c r="V99" i="41"/>
  <c r="X99" i="41" s="1"/>
  <c r="AO98" i="41"/>
  <c r="AN98" i="41"/>
  <c r="AK98" i="41"/>
  <c r="AM98" i="41" s="1"/>
  <c r="AI98" i="41"/>
  <c r="AJ98" i="41" s="1"/>
  <c r="AF98" i="41"/>
  <c r="AE98" i="41"/>
  <c r="Y98" i="41"/>
  <c r="V98" i="41"/>
  <c r="X98" i="41" s="1"/>
  <c r="AI97" i="41"/>
  <c r="AJ97" i="41" s="1"/>
  <c r="AO97" i="41" s="1"/>
  <c r="AF97" i="41"/>
  <c r="AE97" i="41" s="1"/>
  <c r="V97" i="41"/>
  <c r="X97" i="41" s="1"/>
  <c r="AI96" i="41"/>
  <c r="AJ96" i="41" s="1"/>
  <c r="AO96" i="41" s="1"/>
  <c r="AF96" i="41"/>
  <c r="AE96" i="41" s="1"/>
  <c r="V96" i="41"/>
  <c r="Y96" i="41" s="1"/>
  <c r="W95" i="41"/>
  <c r="AO94" i="41"/>
  <c r="AN94" i="41"/>
  <c r="AK94" i="41"/>
  <c r="AM94" i="41" s="1"/>
  <c r="AI94" i="41"/>
  <c r="AJ94" i="41" s="1"/>
  <c r="AF94" i="41"/>
  <c r="AE94" i="41"/>
  <c r="Y94" i="41"/>
  <c r="V94" i="41"/>
  <c r="X94" i="41" s="1"/>
  <c r="AO93" i="41"/>
  <c r="AN93" i="41"/>
  <c r="AK93" i="41"/>
  <c r="AM93" i="41" s="1"/>
  <c r="AI93" i="41"/>
  <c r="AJ93" i="41" s="1"/>
  <c r="AF93" i="41"/>
  <c r="AE93" i="41"/>
  <c r="Y93" i="41"/>
  <c r="V93" i="41"/>
  <c r="X93" i="41" s="1"/>
  <c r="AO92" i="41"/>
  <c r="AN92" i="41"/>
  <c r="AK92" i="41"/>
  <c r="AM92" i="41" s="1"/>
  <c r="AI92" i="41"/>
  <c r="AJ92" i="41" s="1"/>
  <c r="AF92" i="41"/>
  <c r="AE92" i="41"/>
  <c r="Y92" i="41"/>
  <c r="V92" i="41"/>
  <c r="X92" i="41" s="1"/>
  <c r="AO91" i="41"/>
  <c r="AN91" i="41"/>
  <c r="AK91" i="41"/>
  <c r="AM91" i="41" s="1"/>
  <c r="AI91" i="41"/>
  <c r="AJ91" i="41" s="1"/>
  <c r="AF91" i="41"/>
  <c r="AE91" i="41"/>
  <c r="Y91" i="41"/>
  <c r="V91" i="41"/>
  <c r="X91" i="41" s="1"/>
  <c r="AO90" i="41"/>
  <c r="AN90" i="41"/>
  <c r="AK90" i="41"/>
  <c r="AM90" i="41" s="1"/>
  <c r="AI90" i="41"/>
  <c r="AJ90" i="41" s="1"/>
  <c r="AF90" i="41"/>
  <c r="AE90" i="41"/>
  <c r="Y90" i="41"/>
  <c r="V90" i="41"/>
  <c r="X90" i="41" s="1"/>
  <c r="AO89" i="41"/>
  <c r="AN89" i="41"/>
  <c r="AK89" i="41"/>
  <c r="AM89" i="41" s="1"/>
  <c r="AI89" i="41"/>
  <c r="AJ89" i="41" s="1"/>
  <c r="AF89" i="41"/>
  <c r="AE89" i="41"/>
  <c r="Y89" i="41"/>
  <c r="V89" i="41"/>
  <c r="X89" i="41" s="1"/>
  <c r="AI88" i="41"/>
  <c r="AJ88" i="41" s="1"/>
  <c r="AO88" i="41" s="1"/>
  <c r="AF88" i="41"/>
  <c r="AE88" i="41" s="1"/>
  <c r="V88" i="41"/>
  <c r="X88" i="41" s="1"/>
  <c r="AI87" i="41"/>
  <c r="AJ87" i="41" s="1"/>
  <c r="AO87" i="41" s="1"/>
  <c r="AF87" i="41"/>
  <c r="AE87" i="41" s="1"/>
  <c r="V87" i="41"/>
  <c r="X87" i="41" s="1"/>
  <c r="E86" i="41"/>
  <c r="W85" i="41"/>
  <c r="AF84" i="41"/>
  <c r="AE84" i="41"/>
  <c r="Y84" i="41"/>
  <c r="V84" i="41"/>
  <c r="X84" i="41" s="1"/>
  <c r="AF83" i="41"/>
  <c r="AE83" i="41"/>
  <c r="Y83" i="41"/>
  <c r="V83" i="41"/>
  <c r="X83" i="41" s="1"/>
  <c r="AF82" i="41"/>
  <c r="AE82" i="41"/>
  <c r="Y82" i="41"/>
  <c r="V82" i="41"/>
  <c r="X82" i="41" s="1"/>
  <c r="AF81" i="41"/>
  <c r="AE81" i="41"/>
  <c r="Y81" i="41"/>
  <c r="V81" i="41"/>
  <c r="X81" i="41" s="1"/>
  <c r="AF80" i="41"/>
  <c r="AE80" i="41"/>
  <c r="Y80" i="41"/>
  <c r="V80" i="41"/>
  <c r="X80" i="41" s="1"/>
  <c r="AF79" i="41"/>
  <c r="AE79" i="41"/>
  <c r="Y79" i="41"/>
  <c r="V79" i="41"/>
  <c r="X79" i="41" s="1"/>
  <c r="AF78" i="41"/>
  <c r="AE78" i="41"/>
  <c r="Y78" i="41"/>
  <c r="V78" i="41"/>
  <c r="X78" i="41" s="1"/>
  <c r="AF77" i="41"/>
  <c r="AE77" i="41"/>
  <c r="Y77" i="41"/>
  <c r="V77" i="41"/>
  <c r="X77" i="41" s="1"/>
  <c r="W76" i="41"/>
  <c r="AF75" i="41"/>
  <c r="AE75" i="41"/>
  <c r="Y75" i="41"/>
  <c r="V75" i="41"/>
  <c r="X75" i="41" s="1"/>
  <c r="AF74" i="41"/>
  <c r="AE74" i="41"/>
  <c r="Y74" i="41"/>
  <c r="V74" i="41"/>
  <c r="X74" i="41" s="1"/>
  <c r="AF73" i="41"/>
  <c r="AE73" i="41"/>
  <c r="Y73" i="41"/>
  <c r="V73" i="41"/>
  <c r="X73" i="41" s="1"/>
  <c r="AF72" i="41"/>
  <c r="AE72" i="41"/>
  <c r="Y72" i="41"/>
  <c r="V72" i="41"/>
  <c r="X72" i="41" s="1"/>
  <c r="AF71" i="41"/>
  <c r="AE71" i="41"/>
  <c r="Y71" i="41"/>
  <c r="V71" i="41"/>
  <c r="X71" i="41" s="1"/>
  <c r="AF70" i="41"/>
  <c r="AE70" i="41"/>
  <c r="Y70" i="41"/>
  <c r="V70" i="41"/>
  <c r="X70" i="41" s="1"/>
  <c r="AF69" i="41"/>
  <c r="AE69" i="41"/>
  <c r="Y69" i="41"/>
  <c r="V69" i="41"/>
  <c r="X69" i="41" s="1"/>
  <c r="AF68" i="41"/>
  <c r="AE68" i="41"/>
  <c r="V68" i="41"/>
  <c r="Y67" i="41"/>
  <c r="W67" i="41"/>
  <c r="V67" i="41"/>
  <c r="M67" i="41"/>
  <c r="AF66" i="41"/>
  <c r="AE66" i="41"/>
  <c r="AF65" i="41"/>
  <c r="AE65" i="41"/>
  <c r="AF64" i="41"/>
  <c r="AE64" i="41"/>
  <c r="AF63" i="41"/>
  <c r="AE63" i="41"/>
  <c r="AF62" i="41"/>
  <c r="AE62" i="41"/>
  <c r="W61" i="41"/>
  <c r="N61" i="41"/>
  <c r="AO60" i="41"/>
  <c r="AN60" i="41"/>
  <c r="AK60" i="41"/>
  <c r="AM60" i="41" s="1"/>
  <c r="AI60" i="41"/>
  <c r="AJ60" i="41" s="1"/>
  <c r="AF60" i="41"/>
  <c r="AE60" i="41"/>
  <c r="Y60" i="41"/>
  <c r="V60" i="41"/>
  <c r="X60" i="41" s="1"/>
  <c r="AO59" i="41"/>
  <c r="AN59" i="41"/>
  <c r="AK59" i="41"/>
  <c r="AM59" i="41" s="1"/>
  <c r="AI59" i="41"/>
  <c r="AJ59" i="41" s="1"/>
  <c r="AF59" i="41"/>
  <c r="AE59" i="41"/>
  <c r="Y59" i="41"/>
  <c r="V59" i="41"/>
  <c r="X59" i="41" s="1"/>
  <c r="AO58" i="41"/>
  <c r="AN58" i="41"/>
  <c r="AK58" i="41"/>
  <c r="AM58" i="41" s="1"/>
  <c r="AI58" i="41"/>
  <c r="AJ58" i="41" s="1"/>
  <c r="AF58" i="41"/>
  <c r="AE58" i="41"/>
  <c r="Y58" i="41"/>
  <c r="V58" i="41"/>
  <c r="X58" i="41" s="1"/>
  <c r="AO57" i="41"/>
  <c r="AN57" i="41"/>
  <c r="AK57" i="41"/>
  <c r="AM57" i="41" s="1"/>
  <c r="AI57" i="41"/>
  <c r="AJ57" i="41" s="1"/>
  <c r="AF57" i="41"/>
  <c r="AE57" i="41"/>
  <c r="Y57" i="41"/>
  <c r="V57" i="41"/>
  <c r="X57" i="41" s="1"/>
  <c r="AO56" i="41"/>
  <c r="AN56" i="41"/>
  <c r="AK56" i="41"/>
  <c r="AM56" i="41" s="1"/>
  <c r="AI56" i="41"/>
  <c r="AJ56" i="41" s="1"/>
  <c r="AF56" i="41"/>
  <c r="AE56" i="41"/>
  <c r="Y56" i="41"/>
  <c r="V56" i="41"/>
  <c r="X56" i="41" s="1"/>
  <c r="AO55" i="41"/>
  <c r="AN55" i="41"/>
  <c r="AK55" i="41"/>
  <c r="AM55" i="41" s="1"/>
  <c r="AI55" i="41"/>
  <c r="AJ55" i="41" s="1"/>
  <c r="AF55" i="41"/>
  <c r="AE55" i="41"/>
  <c r="Y55" i="41"/>
  <c r="V55" i="41"/>
  <c r="X55" i="41" s="1"/>
  <c r="AO54" i="41"/>
  <c r="AN54" i="41"/>
  <c r="AK54" i="41"/>
  <c r="AM54" i="41" s="1"/>
  <c r="AI54" i="41"/>
  <c r="AJ54" i="41" s="1"/>
  <c r="AF54" i="41"/>
  <c r="AE54" i="41"/>
  <c r="Y54" i="41"/>
  <c r="V54" i="41"/>
  <c r="X54" i="41" s="1"/>
  <c r="AO53" i="41"/>
  <c r="AN53" i="41"/>
  <c r="AK53" i="41"/>
  <c r="AM53" i="41" s="1"/>
  <c r="AI53" i="41"/>
  <c r="AJ53" i="41" s="1"/>
  <c r="AF53" i="41"/>
  <c r="AE53" i="41"/>
  <c r="Y53" i="41"/>
  <c r="V53" i="41"/>
  <c r="N52" i="41"/>
  <c r="AO51" i="41"/>
  <c r="AN51" i="41"/>
  <c r="AK51" i="41"/>
  <c r="AM51" i="41" s="1"/>
  <c r="AI51" i="41"/>
  <c r="AJ51" i="41" s="1"/>
  <c r="AF51" i="41"/>
  <c r="AE51" i="41"/>
  <c r="Y51" i="41"/>
  <c r="V51" i="41"/>
  <c r="X51" i="41" s="1"/>
  <c r="AO50" i="41"/>
  <c r="AN50" i="41"/>
  <c r="AK50" i="41"/>
  <c r="AM50" i="41" s="1"/>
  <c r="AI50" i="41"/>
  <c r="AJ50" i="41" s="1"/>
  <c r="AF50" i="41"/>
  <c r="AE50" i="41"/>
  <c r="Y50" i="41"/>
  <c r="V50" i="41"/>
  <c r="X50" i="41" s="1"/>
  <c r="AO49" i="41"/>
  <c r="AN49" i="41"/>
  <c r="AK49" i="41"/>
  <c r="AM49" i="41" s="1"/>
  <c r="AI49" i="41"/>
  <c r="AJ49" i="41" s="1"/>
  <c r="AF49" i="41"/>
  <c r="AE49" i="41"/>
  <c r="Y49" i="41"/>
  <c r="V49" i="41"/>
  <c r="X49" i="41" s="1"/>
  <c r="AO48" i="41"/>
  <c r="AK48" i="41"/>
  <c r="AN48" i="41" s="1"/>
  <c r="AI48" i="41"/>
  <c r="AF48" i="41"/>
  <c r="AE48" i="41"/>
  <c r="V48" i="41"/>
  <c r="Y48" i="41" s="1"/>
  <c r="AO47" i="41"/>
  <c r="AK47" i="41"/>
  <c r="AN47" i="41" s="1"/>
  <c r="AI47" i="41"/>
  <c r="AF47" i="41"/>
  <c r="AE47" i="41"/>
  <c r="V47" i="41"/>
  <c r="X47" i="41" s="1"/>
  <c r="AO46" i="41"/>
  <c r="AK46" i="41"/>
  <c r="AM46" i="41" s="1"/>
  <c r="AI46" i="41"/>
  <c r="AF46" i="41"/>
  <c r="AE46" i="41"/>
  <c r="V46" i="41"/>
  <c r="X46" i="41" s="1"/>
  <c r="AO45" i="41"/>
  <c r="AK45" i="41"/>
  <c r="AM45" i="41" s="1"/>
  <c r="AI45" i="41"/>
  <c r="AF45" i="41"/>
  <c r="AE45" i="41"/>
  <c r="V45" i="41"/>
  <c r="AO44" i="41"/>
  <c r="AN44" i="41"/>
  <c r="AK44" i="41"/>
  <c r="AM44" i="41" s="1"/>
  <c r="AI44" i="41"/>
  <c r="AJ44" i="41" s="1"/>
  <c r="AF44" i="41"/>
  <c r="AE44" i="41"/>
  <c r="Y44" i="41"/>
  <c r="V44" i="41"/>
  <c r="AO42" i="41"/>
  <c r="AN42" i="41"/>
  <c r="AK42" i="41"/>
  <c r="AM42" i="41" s="1"/>
  <c r="AI42" i="41"/>
  <c r="AJ42" i="41" s="1"/>
  <c r="AF42" i="41"/>
  <c r="AE42" i="41"/>
  <c r="Y42" i="41"/>
  <c r="V42" i="41"/>
  <c r="X42" i="41" s="1"/>
  <c r="AO41" i="41"/>
  <c r="AN41" i="41"/>
  <c r="AK41" i="41"/>
  <c r="AM41" i="41" s="1"/>
  <c r="AI41" i="41"/>
  <c r="AJ41" i="41" s="1"/>
  <c r="AF41" i="41"/>
  <c r="AE41" i="41"/>
  <c r="Y41" i="41"/>
  <c r="V41" i="41"/>
  <c r="X41" i="41" s="1"/>
  <c r="AO40" i="41"/>
  <c r="AN40" i="41"/>
  <c r="AK40" i="41"/>
  <c r="AM40" i="41" s="1"/>
  <c r="AI40" i="41"/>
  <c r="AJ40" i="41" s="1"/>
  <c r="AF40" i="41"/>
  <c r="AE40" i="41"/>
  <c r="Y40" i="41"/>
  <c r="V40" i="41"/>
  <c r="X40" i="41" s="1"/>
  <c r="AO39" i="41"/>
  <c r="AN39" i="41"/>
  <c r="AK39" i="41"/>
  <c r="AM39" i="41" s="1"/>
  <c r="AI39" i="41"/>
  <c r="AJ39" i="41" s="1"/>
  <c r="AF39" i="41"/>
  <c r="AE39" i="41"/>
  <c r="Y39" i="41"/>
  <c r="V39" i="41"/>
  <c r="X39" i="41" s="1"/>
  <c r="AO38" i="41"/>
  <c r="AN38" i="41"/>
  <c r="AK38" i="41"/>
  <c r="AM38" i="41" s="1"/>
  <c r="AI38" i="41"/>
  <c r="AJ38" i="41" s="1"/>
  <c r="AF38" i="41"/>
  <c r="AE38" i="41"/>
  <c r="Y38" i="41"/>
  <c r="V38" i="41"/>
  <c r="X38" i="41" s="1"/>
  <c r="AO37" i="41"/>
  <c r="AN37" i="41"/>
  <c r="AK37" i="41"/>
  <c r="AM37" i="41" s="1"/>
  <c r="AI37" i="41"/>
  <c r="AJ37" i="41" s="1"/>
  <c r="AF37" i="41"/>
  <c r="AE37" i="41"/>
  <c r="Y37" i="41"/>
  <c r="V37" i="41"/>
  <c r="X37" i="41" s="1"/>
  <c r="AI36" i="41"/>
  <c r="AJ36" i="41" s="1"/>
  <c r="AO36" i="41" s="1"/>
  <c r="AF36" i="41"/>
  <c r="AE36" i="41" s="1"/>
  <c r="V36" i="41"/>
  <c r="X36" i="41" s="1"/>
  <c r="AI35" i="41"/>
  <c r="AJ35" i="41" s="1"/>
  <c r="AO35" i="41" s="1"/>
  <c r="AF35" i="41"/>
  <c r="AE35" i="41" s="1"/>
  <c r="V35" i="41"/>
  <c r="Y35" i="41" s="1"/>
  <c r="W34" i="41"/>
  <c r="AO33" i="41"/>
  <c r="AN33" i="41"/>
  <c r="AK33" i="41"/>
  <c r="AM33" i="41" s="1"/>
  <c r="AI33" i="41"/>
  <c r="AJ33" i="41" s="1"/>
  <c r="AF33" i="41"/>
  <c r="AE33" i="41"/>
  <c r="Y33" i="41"/>
  <c r="V33" i="41"/>
  <c r="X33" i="41" s="1"/>
  <c r="AO32" i="41"/>
  <c r="AN32" i="41"/>
  <c r="AK32" i="41"/>
  <c r="AM32" i="41" s="1"/>
  <c r="AI32" i="41"/>
  <c r="AJ32" i="41" s="1"/>
  <c r="AF32" i="41"/>
  <c r="AE32" i="41"/>
  <c r="Y32" i="41"/>
  <c r="V32" i="41"/>
  <c r="X32" i="41" s="1"/>
  <c r="AO31" i="41"/>
  <c r="AN31" i="41"/>
  <c r="AK31" i="41"/>
  <c r="AM31" i="41" s="1"/>
  <c r="AI31" i="41"/>
  <c r="AJ31" i="41" s="1"/>
  <c r="AF31" i="41"/>
  <c r="AE31" i="41"/>
  <c r="Y31" i="41"/>
  <c r="V31" i="41"/>
  <c r="X31" i="41" s="1"/>
  <c r="AO30" i="41"/>
  <c r="AN30" i="41"/>
  <c r="AK30" i="41"/>
  <c r="AM30" i="41" s="1"/>
  <c r="AI30" i="41"/>
  <c r="AJ30" i="41" s="1"/>
  <c r="AF30" i="41"/>
  <c r="AE30" i="41"/>
  <c r="Y30" i="41"/>
  <c r="V30" i="41"/>
  <c r="X30" i="41" s="1"/>
  <c r="AO29" i="41"/>
  <c r="AN29" i="41"/>
  <c r="AK29" i="41"/>
  <c r="AM29" i="41" s="1"/>
  <c r="AI29" i="41"/>
  <c r="AJ29" i="41" s="1"/>
  <c r="AF29" i="41"/>
  <c r="AE29" i="41"/>
  <c r="Y29" i="41"/>
  <c r="V29" i="41"/>
  <c r="X29" i="41" s="1"/>
  <c r="AO28" i="41"/>
  <c r="AN28" i="41"/>
  <c r="AK28" i="41"/>
  <c r="AM28" i="41" s="1"/>
  <c r="AI28" i="41"/>
  <c r="AJ28" i="41" s="1"/>
  <c r="AF28" i="41"/>
  <c r="AE28" i="41"/>
  <c r="Y28" i="41"/>
  <c r="V28" i="41"/>
  <c r="X28" i="41" s="1"/>
  <c r="AI27" i="41"/>
  <c r="AJ27" i="41" s="1"/>
  <c r="AK27" i="41" s="1"/>
  <c r="AF27" i="41"/>
  <c r="AE27" i="41" s="1"/>
  <c r="V27" i="41"/>
  <c r="X27" i="41" s="1"/>
  <c r="AI26" i="41"/>
  <c r="AJ26" i="41" s="1"/>
  <c r="AO26" i="41" s="1"/>
  <c r="AF26" i="41"/>
  <c r="AE26" i="41" s="1"/>
  <c r="V26" i="41"/>
  <c r="X26" i="41" s="1"/>
  <c r="W25" i="41"/>
  <c r="AO24" i="41"/>
  <c r="AN24" i="41"/>
  <c r="AK24" i="41"/>
  <c r="AM24" i="41" s="1"/>
  <c r="AI24" i="41"/>
  <c r="AJ24" i="41" s="1"/>
  <c r="AF24" i="41"/>
  <c r="AE24" i="41"/>
  <c r="Y24" i="41"/>
  <c r="V24" i="41"/>
  <c r="X24" i="41" s="1"/>
  <c r="AO23" i="41"/>
  <c r="AN23" i="41"/>
  <c r="AK23" i="41"/>
  <c r="AM23" i="41" s="1"/>
  <c r="AI23" i="41"/>
  <c r="AJ23" i="41" s="1"/>
  <c r="AF23" i="41"/>
  <c r="AE23" i="41"/>
  <c r="Y23" i="41"/>
  <c r="V23" i="41"/>
  <c r="X23" i="41" s="1"/>
  <c r="AO22" i="41"/>
  <c r="AN22" i="41"/>
  <c r="AK22" i="41"/>
  <c r="AM22" i="41" s="1"/>
  <c r="AI22" i="41"/>
  <c r="AJ22" i="41" s="1"/>
  <c r="AF22" i="41"/>
  <c r="AE22" i="41"/>
  <c r="Y22" i="41"/>
  <c r="V22" i="41"/>
  <c r="X22" i="41" s="1"/>
  <c r="AO21" i="41"/>
  <c r="AN21" i="41"/>
  <c r="AK21" i="41"/>
  <c r="AM21" i="41" s="1"/>
  <c r="AI21" i="41"/>
  <c r="AJ21" i="41" s="1"/>
  <c r="AF21" i="41"/>
  <c r="AE21" i="41"/>
  <c r="Y21" i="41"/>
  <c r="V21" i="41"/>
  <c r="X21" i="41" s="1"/>
  <c r="AO20" i="41"/>
  <c r="AN20" i="41"/>
  <c r="AK20" i="41"/>
  <c r="AM20" i="41" s="1"/>
  <c r="AI20" i="41"/>
  <c r="AJ20" i="41" s="1"/>
  <c r="AF20" i="41"/>
  <c r="AE20" i="41"/>
  <c r="Y20" i="41"/>
  <c r="V20" i="41"/>
  <c r="X20" i="41" s="1"/>
  <c r="AO19" i="41"/>
  <c r="AN19" i="41"/>
  <c r="AK19" i="41"/>
  <c r="AM19" i="41" s="1"/>
  <c r="AI19" i="41"/>
  <c r="AJ19" i="41" s="1"/>
  <c r="AF19" i="41"/>
  <c r="AE19" i="41"/>
  <c r="Y19" i="41"/>
  <c r="V19" i="41"/>
  <c r="X19" i="41" s="1"/>
  <c r="AI18" i="41"/>
  <c r="AJ18" i="41" s="1"/>
  <c r="AK18" i="41" s="1"/>
  <c r="AF18" i="41"/>
  <c r="AE18" i="41" s="1"/>
  <c r="V18" i="41"/>
  <c r="X18" i="41" s="1"/>
  <c r="AI17" i="41"/>
  <c r="AJ17" i="41" s="1"/>
  <c r="AK17" i="41" s="1"/>
  <c r="AF17" i="41"/>
  <c r="AE17" i="41" s="1"/>
  <c r="AA6" i="41"/>
  <c r="Z6" i="41"/>
  <c r="Z5" i="41"/>
  <c r="V5" i="41"/>
  <c r="Z4" i="41"/>
  <c r="F24" i="37"/>
  <c r="F23" i="37"/>
  <c r="F22" i="37"/>
  <c r="AO27" i="41" l="1"/>
  <c r="AO106" i="41"/>
  <c r="X67" i="41"/>
  <c r="AO17" i="42"/>
  <c r="AO105" i="41"/>
  <c r="AF52" i="41"/>
  <c r="AK88" i="41"/>
  <c r="AM88" i="41" s="1"/>
  <c r="AO18" i="41"/>
  <c r="Y18" i="42"/>
  <c r="AA5" i="42" s="1"/>
  <c r="Y17" i="42"/>
  <c r="AA4" i="42" s="1"/>
  <c r="AM105" i="41"/>
  <c r="AN105" i="41"/>
  <c r="AM106" i="41"/>
  <c r="AN106" i="41"/>
  <c r="Y105" i="41"/>
  <c r="Y106" i="41"/>
  <c r="AK96" i="41"/>
  <c r="Y97" i="41"/>
  <c r="AK97" i="41"/>
  <c r="Y87" i="41"/>
  <c r="AK87" i="41"/>
  <c r="Y88" i="41"/>
  <c r="AK35" i="41"/>
  <c r="Y36" i="41"/>
  <c r="Y43" i="41" s="1"/>
  <c r="AK36" i="41"/>
  <c r="AM27" i="41"/>
  <c r="AN27" i="41"/>
  <c r="Y26" i="41"/>
  <c r="AK26" i="41"/>
  <c r="Y27" i="41"/>
  <c r="AN17" i="42"/>
  <c r="AP17" i="42" s="1"/>
  <c r="AN18" i="42"/>
  <c r="AM18" i="41"/>
  <c r="AN18" i="41"/>
  <c r="Y18" i="41"/>
  <c r="AP114" i="42"/>
  <c r="AP121" i="42"/>
  <c r="AP106" i="42"/>
  <c r="AP107" i="42"/>
  <c r="AP101" i="42"/>
  <c r="AP88" i="42"/>
  <c r="AP40" i="42"/>
  <c r="AP102" i="41"/>
  <c r="AP120" i="42"/>
  <c r="AP23" i="42"/>
  <c r="AP102" i="42"/>
  <c r="AJ117" i="42"/>
  <c r="AJ46" i="41"/>
  <c r="AP32" i="41"/>
  <c r="AE113" i="41"/>
  <c r="M113" i="41" s="1"/>
  <c r="AJ116" i="41"/>
  <c r="AP119" i="41"/>
  <c r="AP55" i="41"/>
  <c r="AP99" i="41"/>
  <c r="AP58" i="42"/>
  <c r="AP127" i="42"/>
  <c r="AN46" i="41"/>
  <c r="AM47" i="41"/>
  <c r="AP41" i="41"/>
  <c r="AP94" i="41"/>
  <c r="AP100" i="41"/>
  <c r="AP53" i="42"/>
  <c r="AP55" i="42"/>
  <c r="AM115" i="42"/>
  <c r="AP130" i="42"/>
  <c r="AP56" i="41"/>
  <c r="AN46" i="42"/>
  <c r="AM47" i="42"/>
  <c r="X67" i="42"/>
  <c r="AP49" i="41"/>
  <c r="AF67" i="41"/>
  <c r="AP98" i="41"/>
  <c r="AP108" i="41"/>
  <c r="AE155" i="41"/>
  <c r="M155" i="41" s="1"/>
  <c r="AP19" i="42"/>
  <c r="AP59" i="42"/>
  <c r="AP97" i="42"/>
  <c r="AF122" i="42"/>
  <c r="AP123" i="42"/>
  <c r="AP128" i="42"/>
  <c r="AP50" i="41"/>
  <c r="AP109" i="41"/>
  <c r="AJ117" i="41"/>
  <c r="AP124" i="42"/>
  <c r="AP129" i="42"/>
  <c r="AJ115" i="41"/>
  <c r="AP105" i="42"/>
  <c r="AJ115" i="42"/>
  <c r="AF34" i="41"/>
  <c r="AJ47" i="41"/>
  <c r="AP89" i="41"/>
  <c r="AP101" i="41"/>
  <c r="AP111" i="41"/>
  <c r="AP123" i="41"/>
  <c r="AP22" i="42"/>
  <c r="AF67" i="42"/>
  <c r="AP94" i="42"/>
  <c r="W156" i="42"/>
  <c r="AP112" i="42"/>
  <c r="AJ116" i="42"/>
  <c r="AP125" i="41"/>
  <c r="AP110" i="42"/>
  <c r="Y47" i="41"/>
  <c r="AP47" i="41" s="1"/>
  <c r="AP24" i="42"/>
  <c r="AF34" i="42"/>
  <c r="AP36" i="42"/>
  <c r="AP38" i="42"/>
  <c r="AE25" i="42"/>
  <c r="M25" i="42" s="1"/>
  <c r="AP21" i="42"/>
  <c r="AP33" i="42"/>
  <c r="AP39" i="42"/>
  <c r="AP38" i="41"/>
  <c r="AP22" i="41"/>
  <c r="AP23" i="41"/>
  <c r="AP30" i="41"/>
  <c r="AP28" i="41"/>
  <c r="AP42" i="41"/>
  <c r="W86" i="41"/>
  <c r="AP29" i="42"/>
  <c r="AP96" i="42"/>
  <c r="AP99" i="42"/>
  <c r="AM116" i="42"/>
  <c r="AP125" i="42"/>
  <c r="AP90" i="41"/>
  <c r="AP103" i="41"/>
  <c r="AP114" i="41"/>
  <c r="AP42" i="42"/>
  <c r="AP60" i="42"/>
  <c r="AP90" i="42"/>
  <c r="AM117" i="42"/>
  <c r="AP57" i="41"/>
  <c r="AP129" i="41"/>
  <c r="AP30" i="42"/>
  <c r="AP91" i="42"/>
  <c r="AP100" i="42"/>
  <c r="X116" i="42"/>
  <c r="AP51" i="41"/>
  <c r="AP40" i="41"/>
  <c r="AP53" i="41"/>
  <c r="AP58" i="41"/>
  <c r="AP92" i="41"/>
  <c r="AP120" i="41"/>
  <c r="AP37" i="42"/>
  <c r="AP50" i="42"/>
  <c r="AP57" i="42"/>
  <c r="AP92" i="42"/>
  <c r="AP119" i="42"/>
  <c r="AP54" i="41"/>
  <c r="AP59" i="41"/>
  <c r="AP93" i="41"/>
  <c r="AP110" i="41"/>
  <c r="AM118" i="41"/>
  <c r="AP121" i="41"/>
  <c r="AP126" i="41"/>
  <c r="AP130" i="41"/>
  <c r="AP32" i="42"/>
  <c r="AP93" i="42"/>
  <c r="Y147" i="41"/>
  <c r="V61" i="42"/>
  <c r="X61" i="42" s="1"/>
  <c r="Y34" i="42"/>
  <c r="X115" i="42"/>
  <c r="Y45" i="42"/>
  <c r="X117" i="42"/>
  <c r="U13" i="42"/>
  <c r="AP29" i="41"/>
  <c r="AP39" i="41"/>
  <c r="X118" i="41"/>
  <c r="AP127" i="41"/>
  <c r="X116" i="41"/>
  <c r="AP33" i="41"/>
  <c r="V17" i="41"/>
  <c r="X17" i="41" s="1"/>
  <c r="Y17" i="41" s="1"/>
  <c r="U3" i="41"/>
  <c r="AO17" i="41"/>
  <c r="AP24" i="41"/>
  <c r="AE25" i="41"/>
  <c r="M25" i="41" s="1"/>
  <c r="AP19" i="41"/>
  <c r="AM17" i="41"/>
  <c r="AN17" i="41" s="1"/>
  <c r="AF155" i="42"/>
  <c r="AE146" i="42"/>
  <c r="M146" i="42" s="1"/>
  <c r="AE137" i="42"/>
  <c r="AE67" i="42"/>
  <c r="AF155" i="41"/>
  <c r="W156" i="41"/>
  <c r="AE146" i="41"/>
  <c r="M146" i="41" s="1"/>
  <c r="AE85" i="41"/>
  <c r="M85" i="41" s="1"/>
  <c r="AE76" i="41"/>
  <c r="M76" i="41" s="1"/>
  <c r="V76" i="41"/>
  <c r="X76" i="41" s="1"/>
  <c r="X45" i="41"/>
  <c r="Y45" i="41"/>
  <c r="V61" i="41"/>
  <c r="X61" i="41" s="1"/>
  <c r="X53" i="41"/>
  <c r="Y104" i="41"/>
  <c r="Y115" i="41"/>
  <c r="X115" i="41"/>
  <c r="Y146" i="41"/>
  <c r="AP107" i="41"/>
  <c r="AN115" i="41"/>
  <c r="AM115" i="41"/>
  <c r="Y117" i="41"/>
  <c r="X117" i="41"/>
  <c r="AP21" i="41"/>
  <c r="V6" i="41"/>
  <c r="AF61" i="41"/>
  <c r="AF85" i="41"/>
  <c r="AN116" i="41"/>
  <c r="AP116" i="41" s="1"/>
  <c r="AM116" i="41"/>
  <c r="AN117" i="41"/>
  <c r="AM117" i="41"/>
  <c r="AF131" i="41"/>
  <c r="AE43" i="41"/>
  <c r="M43" i="41" s="1"/>
  <c r="V52" i="41"/>
  <c r="X52" i="41" s="1"/>
  <c r="AJ45" i="41"/>
  <c r="Y85" i="41"/>
  <c r="AE104" i="41"/>
  <c r="M104" i="41" s="1"/>
  <c r="AJ118" i="41"/>
  <c r="X137" i="41"/>
  <c r="AP26" i="42"/>
  <c r="X46" i="42"/>
  <c r="Y46" i="42"/>
  <c r="AJ46" i="42"/>
  <c r="AF85" i="42"/>
  <c r="AP89" i="42"/>
  <c r="AP98" i="42"/>
  <c r="AP103" i="42"/>
  <c r="AP115" i="42"/>
  <c r="AP117" i="42"/>
  <c r="V43" i="41"/>
  <c r="X43" i="41" s="1"/>
  <c r="AF43" i="41"/>
  <c r="AP44" i="41"/>
  <c r="Y61" i="41"/>
  <c r="AF76" i="41"/>
  <c r="V104" i="41"/>
  <c r="X104" i="41" s="1"/>
  <c r="AF104" i="41"/>
  <c r="V122" i="41"/>
  <c r="X122" i="41" s="1"/>
  <c r="AF122" i="41"/>
  <c r="Y131" i="41"/>
  <c r="AP44" i="42"/>
  <c r="AM45" i="42"/>
  <c r="AN45" i="42"/>
  <c r="Y47" i="42"/>
  <c r="AP47" i="42" s="1"/>
  <c r="X47" i="42"/>
  <c r="AP51" i="42"/>
  <c r="AE76" i="42"/>
  <c r="M76" i="42" s="1"/>
  <c r="V85" i="42"/>
  <c r="X85" i="42" s="1"/>
  <c r="X77" i="42"/>
  <c r="AP109" i="42"/>
  <c r="AE34" i="41"/>
  <c r="M34" i="41" s="1"/>
  <c r="AP31" i="41"/>
  <c r="X35" i="41"/>
  <c r="AP37" i="41"/>
  <c r="AE52" i="41"/>
  <c r="M52" i="41" s="1"/>
  <c r="AN45" i="41"/>
  <c r="Y46" i="41"/>
  <c r="AP48" i="41"/>
  <c r="AJ48" i="41"/>
  <c r="AE61" i="41"/>
  <c r="M61" i="41" s="1"/>
  <c r="AP60" i="41"/>
  <c r="AE67" i="41"/>
  <c r="V85" i="41"/>
  <c r="X85" i="41" s="1"/>
  <c r="AP91" i="41"/>
  <c r="X96" i="41"/>
  <c r="AF113" i="41"/>
  <c r="AP112" i="41"/>
  <c r="X114" i="41"/>
  <c r="AE122" i="41"/>
  <c r="M122" i="41" s="1"/>
  <c r="V131" i="41"/>
  <c r="X131" i="41" s="1"/>
  <c r="AE137" i="41"/>
  <c r="X147" i="41"/>
  <c r="AP28" i="42"/>
  <c r="AP31" i="42"/>
  <c r="Y43" i="42"/>
  <c r="AP35" i="42"/>
  <c r="AP56" i="42"/>
  <c r="Y104" i="42"/>
  <c r="AE113" i="42"/>
  <c r="M113" i="42" s="1"/>
  <c r="AP111" i="42"/>
  <c r="V122" i="42"/>
  <c r="X122" i="42" s="1"/>
  <c r="X114" i="42"/>
  <c r="X118" i="42"/>
  <c r="AE131" i="42"/>
  <c r="M131" i="42" s="1"/>
  <c r="AF146" i="42"/>
  <c r="AE52" i="42"/>
  <c r="M52" i="42" s="1"/>
  <c r="AJ48" i="42"/>
  <c r="AF61" i="42"/>
  <c r="Y61" i="42"/>
  <c r="V76" i="42"/>
  <c r="X76" i="42" s="1"/>
  <c r="AE85" i="42"/>
  <c r="M85" i="42" s="1"/>
  <c r="W86" i="42"/>
  <c r="AF113" i="42"/>
  <c r="AE122" i="42"/>
  <c r="M122" i="42" s="1"/>
  <c r="AE131" i="41"/>
  <c r="M131" i="41" s="1"/>
  <c r="AP128" i="41"/>
  <c r="AF137" i="41"/>
  <c r="AF146" i="41"/>
  <c r="AE34" i="42"/>
  <c r="M34" i="42" s="1"/>
  <c r="AE43" i="42"/>
  <c r="M43" i="42" s="1"/>
  <c r="AP41" i="42"/>
  <c r="AF52" i="42"/>
  <c r="AJ47" i="42"/>
  <c r="AP49" i="42"/>
  <c r="X53" i="42"/>
  <c r="AE61" i="42"/>
  <c r="M61" i="42" s="1"/>
  <c r="Y85" i="42"/>
  <c r="AP87" i="42"/>
  <c r="AE104" i="42"/>
  <c r="M104" i="42" s="1"/>
  <c r="AM118" i="42"/>
  <c r="X137" i="42"/>
  <c r="Y138" i="42"/>
  <c r="Y146" i="42" s="1"/>
  <c r="X147" i="42"/>
  <c r="Y147" i="42" s="1"/>
  <c r="V34" i="42"/>
  <c r="X34" i="42" s="1"/>
  <c r="V43" i="42"/>
  <c r="X43" i="42" s="1"/>
  <c r="AF43" i="42"/>
  <c r="V52" i="42"/>
  <c r="X52" i="42" s="1"/>
  <c r="AF76" i="42"/>
  <c r="V104" i="42"/>
  <c r="X104" i="42" s="1"/>
  <c r="AF104" i="42"/>
  <c r="Y113" i="42"/>
  <c r="AP108" i="42"/>
  <c r="AF131" i="42"/>
  <c r="V131" i="42"/>
  <c r="X131" i="42" s="1"/>
  <c r="Y131" i="42"/>
  <c r="AF137" i="42"/>
  <c r="AE155" i="42"/>
  <c r="M155" i="42" s="1"/>
  <c r="AP48" i="42"/>
  <c r="Y122" i="42"/>
  <c r="AP116" i="42"/>
  <c r="AP118" i="42"/>
  <c r="AF25" i="42"/>
  <c r="X44" i="42"/>
  <c r="X48" i="42"/>
  <c r="AM48" i="42"/>
  <c r="AP54" i="42"/>
  <c r="X68" i="42"/>
  <c r="Y95" i="42"/>
  <c r="AP126" i="42"/>
  <c r="V148" i="42"/>
  <c r="V155" i="42" s="1"/>
  <c r="X155" i="42" s="1"/>
  <c r="AP20" i="42"/>
  <c r="Y68" i="42"/>
  <c r="Y76" i="42" s="1"/>
  <c r="AE95" i="42"/>
  <c r="M95" i="42" s="1"/>
  <c r="AF95" i="42"/>
  <c r="V25" i="42"/>
  <c r="V113" i="42"/>
  <c r="X113" i="42" s="1"/>
  <c r="V146" i="42"/>
  <c r="X146" i="42" s="1"/>
  <c r="AP27" i="42"/>
  <c r="V95" i="42"/>
  <c r="AP118" i="41"/>
  <c r="AF25" i="41"/>
  <c r="X44" i="41"/>
  <c r="X48" i="41"/>
  <c r="AM48" i="41"/>
  <c r="X68" i="41"/>
  <c r="V148" i="41"/>
  <c r="V155" i="41" s="1"/>
  <c r="X155" i="41" s="1"/>
  <c r="AP20" i="41"/>
  <c r="Y68" i="41"/>
  <c r="Y76" i="41" s="1"/>
  <c r="AE95" i="41"/>
  <c r="M95" i="41" s="1"/>
  <c r="V34" i="41"/>
  <c r="X34" i="41" s="1"/>
  <c r="AF95" i="41"/>
  <c r="V113" i="41"/>
  <c r="X113" i="41" s="1"/>
  <c r="V146" i="41"/>
  <c r="X146" i="41" s="1"/>
  <c r="AP124" i="41"/>
  <c r="X138" i="41"/>
  <c r="V95" i="41"/>
  <c r="U13" i="41" l="1"/>
  <c r="Y95" i="41"/>
  <c r="Y113" i="41"/>
  <c r="AP18" i="42"/>
  <c r="AA5" i="41"/>
  <c r="AN88" i="41"/>
  <c r="AP88" i="41" s="1"/>
  <c r="AF86" i="41"/>
  <c r="V3" i="42"/>
  <c r="Y25" i="42"/>
  <c r="AP106" i="41"/>
  <c r="AP105" i="41"/>
  <c r="AM97" i="41"/>
  <c r="AN97" i="41"/>
  <c r="AP97" i="41" s="1"/>
  <c r="AM96" i="41"/>
  <c r="AN96" i="41"/>
  <c r="AP96" i="41" s="1"/>
  <c r="AM87" i="41"/>
  <c r="AN87" i="41"/>
  <c r="AP87" i="41" s="1"/>
  <c r="AM36" i="41"/>
  <c r="AN36" i="41"/>
  <c r="AP36" i="41" s="1"/>
  <c r="AM35" i="41"/>
  <c r="AN35" i="41"/>
  <c r="AP35" i="41" s="1"/>
  <c r="Y34" i="41"/>
  <c r="AP27" i="41"/>
  <c r="AM26" i="41"/>
  <c r="AN26" i="41"/>
  <c r="AP26" i="41" s="1"/>
  <c r="AP18" i="41"/>
  <c r="AP46" i="42"/>
  <c r="AP115" i="41"/>
  <c r="AP46" i="41"/>
  <c r="AF157" i="42"/>
  <c r="AF156" i="42"/>
  <c r="W16" i="42"/>
  <c r="AP117" i="41"/>
  <c r="W157" i="41"/>
  <c r="W157" i="42"/>
  <c r="AF156" i="41"/>
  <c r="AF86" i="42"/>
  <c r="AF157" i="41"/>
  <c r="AE86" i="42"/>
  <c r="W16" i="41"/>
  <c r="M86" i="41"/>
  <c r="Y52" i="42"/>
  <c r="AP45" i="42"/>
  <c r="V13" i="42" s="1"/>
  <c r="Y52" i="41"/>
  <c r="Y122" i="41"/>
  <c r="V25" i="41"/>
  <c r="X25" i="41" s="1"/>
  <c r="X86" i="41" s="1"/>
  <c r="AE86" i="41"/>
  <c r="AP17" i="41"/>
  <c r="AA4" i="41"/>
  <c r="V3" i="41"/>
  <c r="Y25" i="41"/>
  <c r="M86" i="42"/>
  <c r="M156" i="41"/>
  <c r="M156" i="42"/>
  <c r="AE156" i="42"/>
  <c r="AP45" i="41"/>
  <c r="X95" i="42"/>
  <c r="X156" i="42" s="1"/>
  <c r="V156" i="42"/>
  <c r="V86" i="42"/>
  <c r="X25" i="42"/>
  <c r="X86" i="42" s="1"/>
  <c r="Y148" i="42"/>
  <c r="X148" i="42"/>
  <c r="X95" i="41"/>
  <c r="X156" i="41" s="1"/>
  <c r="V156" i="41"/>
  <c r="AE156" i="41"/>
  <c r="Y148" i="41"/>
  <c r="X148" i="41"/>
  <c r="D24" i="37"/>
  <c r="Y86" i="42" l="1"/>
  <c r="Y86" i="41"/>
  <c r="AE157" i="41"/>
  <c r="M16" i="41"/>
  <c r="M16" i="42"/>
  <c r="AE157" i="42"/>
  <c r="M157" i="42"/>
  <c r="V13" i="41"/>
  <c r="V86" i="41"/>
  <c r="V157" i="41" s="1"/>
  <c r="M157" i="41"/>
  <c r="X16" i="42"/>
  <c r="X157" i="41"/>
  <c r="V16" i="42"/>
  <c r="V9" i="42" a="1"/>
  <c r="V9" i="42" s="1"/>
  <c r="V10" i="42" a="1"/>
  <c r="V10" i="42" s="1"/>
  <c r="V11" i="42" a="1"/>
  <c r="V11" i="42" s="1"/>
  <c r="V8" i="42" a="1"/>
  <c r="V8" i="42" s="1"/>
  <c r="V12" i="42" a="1"/>
  <c r="V12" i="42" s="1"/>
  <c r="V7" i="42" a="1"/>
  <c r="V7" i="42" s="1"/>
  <c r="Y155" i="42"/>
  <c r="Y156" i="42" s="1"/>
  <c r="V4" i="42"/>
  <c r="X157" i="42"/>
  <c r="V157" i="42"/>
  <c r="Y155" i="41"/>
  <c r="Y156" i="41" s="1"/>
  <c r="V4" i="41"/>
  <c r="X16" i="41"/>
  <c r="H4" i="39"/>
  <c r="H5" i="39" s="1"/>
  <c r="H6" i="39" s="1"/>
  <c r="H7" i="39" s="1"/>
  <c r="V16" i="41" l="1"/>
  <c r="Y157" i="42"/>
  <c r="Y16" i="42"/>
  <c r="Y157" i="41"/>
  <c r="Y16" i="41"/>
  <c r="AA6" i="39"/>
  <c r="Z6" i="39"/>
  <c r="Z5" i="39"/>
  <c r="Z4" i="39"/>
  <c r="Z6" i="40"/>
  <c r="Z5" i="40"/>
  <c r="Z4" i="40"/>
  <c r="AA6" i="40"/>
  <c r="Z4" i="25"/>
  <c r="D33" i="37" l="1"/>
  <c r="Z6" i="25"/>
  <c r="D35" i="37" s="1"/>
  <c r="Z5" i="25"/>
  <c r="D34" i="37" s="1"/>
  <c r="AE35" i="25" l="1"/>
  <c r="V40" i="25"/>
  <c r="AK130" i="39" l="1"/>
  <c r="AK129" i="39"/>
  <c r="AK128" i="39"/>
  <c r="AK127" i="39"/>
  <c r="AK126" i="39"/>
  <c r="AK125" i="39"/>
  <c r="AK124" i="39"/>
  <c r="AK123" i="39"/>
  <c r="AK121" i="39"/>
  <c r="AK120" i="39"/>
  <c r="AK119" i="39"/>
  <c r="AK118" i="39"/>
  <c r="AK117" i="39"/>
  <c r="AK116" i="39"/>
  <c r="AK115" i="39"/>
  <c r="AK114" i="39"/>
  <c r="AK112" i="39"/>
  <c r="AK111" i="39"/>
  <c r="AK110" i="39"/>
  <c r="AK109" i="39"/>
  <c r="AK108" i="39"/>
  <c r="AK107" i="39"/>
  <c r="AK103" i="39"/>
  <c r="AK102" i="39"/>
  <c r="AK101" i="39"/>
  <c r="AK100" i="39"/>
  <c r="AK99" i="39"/>
  <c r="AK98" i="39"/>
  <c r="AK94" i="39"/>
  <c r="AK93" i="39"/>
  <c r="AK92" i="39"/>
  <c r="AK91" i="39"/>
  <c r="AK60" i="39"/>
  <c r="AK59" i="39"/>
  <c r="AK58" i="39"/>
  <c r="AK57" i="39"/>
  <c r="AK56" i="39"/>
  <c r="AK55" i="39"/>
  <c r="AK54" i="39"/>
  <c r="AK53" i="39"/>
  <c r="AK51" i="39"/>
  <c r="AK50" i="39"/>
  <c r="AK49" i="39"/>
  <c r="AK48" i="39"/>
  <c r="AK47" i="39"/>
  <c r="AK46" i="39"/>
  <c r="AK45" i="39"/>
  <c r="AK44" i="39"/>
  <c r="AK42" i="39"/>
  <c r="AK41" i="39"/>
  <c r="AK40" i="39"/>
  <c r="AK39" i="39"/>
  <c r="AK38" i="39"/>
  <c r="AK37" i="39"/>
  <c r="AK33" i="39"/>
  <c r="AK32" i="39"/>
  <c r="AK31" i="39"/>
  <c r="AK30" i="39"/>
  <c r="AK29" i="39"/>
  <c r="AK28" i="39"/>
  <c r="AK24" i="39"/>
  <c r="AK23" i="39"/>
  <c r="AK22" i="39"/>
  <c r="AK21" i="39"/>
  <c r="AK20" i="39"/>
  <c r="V154" i="39"/>
  <c r="V153" i="39"/>
  <c r="V152" i="39"/>
  <c r="V151" i="39"/>
  <c r="V150" i="39"/>
  <c r="V149" i="39"/>
  <c r="V147" i="39"/>
  <c r="V145" i="39"/>
  <c r="V144" i="39"/>
  <c r="V143" i="39"/>
  <c r="V142" i="39"/>
  <c r="V141" i="39"/>
  <c r="V140" i="39"/>
  <c r="V139" i="39"/>
  <c r="V138" i="39"/>
  <c r="V130" i="39"/>
  <c r="V129" i="39"/>
  <c r="V128" i="39"/>
  <c r="V127" i="39"/>
  <c r="V126" i="39"/>
  <c r="V125" i="39"/>
  <c r="V124" i="39"/>
  <c r="V123" i="39"/>
  <c r="V121" i="39"/>
  <c r="V120" i="39"/>
  <c r="V119" i="39"/>
  <c r="V118" i="39"/>
  <c r="V117" i="39"/>
  <c r="V116" i="39"/>
  <c r="V115" i="39"/>
  <c r="V114" i="39"/>
  <c r="V112" i="39"/>
  <c r="V111" i="39"/>
  <c r="V110" i="39"/>
  <c r="V109" i="39"/>
  <c r="V108" i="39"/>
  <c r="V107" i="39"/>
  <c r="V106" i="39"/>
  <c r="V105" i="39"/>
  <c r="V103" i="39"/>
  <c r="V102" i="39"/>
  <c r="V101" i="39"/>
  <c r="V100" i="39"/>
  <c r="V99" i="39"/>
  <c r="V98" i="39"/>
  <c r="V97" i="39"/>
  <c r="V96" i="39"/>
  <c r="V94" i="39"/>
  <c r="V93" i="39"/>
  <c r="V92" i="39"/>
  <c r="V91" i="39"/>
  <c r="V90" i="39"/>
  <c r="V89" i="39"/>
  <c r="V88" i="39"/>
  <c r="V87" i="39"/>
  <c r="V84" i="39"/>
  <c r="V83" i="39"/>
  <c r="V82" i="39"/>
  <c r="V81" i="39"/>
  <c r="V80" i="39"/>
  <c r="V79" i="39"/>
  <c r="V78" i="39"/>
  <c r="V77" i="39"/>
  <c r="V75" i="39"/>
  <c r="V74" i="39"/>
  <c r="V73" i="39"/>
  <c r="V72" i="39"/>
  <c r="V71" i="39"/>
  <c r="V70" i="39"/>
  <c r="V69" i="39"/>
  <c r="V68" i="39"/>
  <c r="V60" i="39"/>
  <c r="V59" i="39"/>
  <c r="V58" i="39"/>
  <c r="V57" i="39"/>
  <c r="V56" i="39"/>
  <c r="V55" i="39"/>
  <c r="V54" i="39"/>
  <c r="V53" i="39"/>
  <c r="V51" i="39"/>
  <c r="V50" i="39"/>
  <c r="V49" i="39"/>
  <c r="V48" i="39"/>
  <c r="V47" i="39"/>
  <c r="V46" i="39"/>
  <c r="V45" i="39"/>
  <c r="V44" i="39"/>
  <c r="V42" i="39"/>
  <c r="V41" i="39"/>
  <c r="V40" i="39"/>
  <c r="V39" i="39"/>
  <c r="V38" i="39"/>
  <c r="V37" i="39"/>
  <c r="V36" i="39"/>
  <c r="V35" i="39"/>
  <c r="V33" i="39"/>
  <c r="V32" i="39"/>
  <c r="V31" i="39"/>
  <c r="V30" i="39"/>
  <c r="V29" i="39"/>
  <c r="V28" i="39"/>
  <c r="V27" i="39"/>
  <c r="V26" i="39"/>
  <c r="V24" i="39"/>
  <c r="V23" i="39"/>
  <c r="V22" i="39"/>
  <c r="V21" i="39"/>
  <c r="V20" i="39"/>
  <c r="V19" i="39"/>
  <c r="V18" i="39"/>
  <c r="AK133" i="40"/>
  <c r="AK132" i="40"/>
  <c r="AK131" i="40"/>
  <c r="AK130" i="40"/>
  <c r="AK129" i="40"/>
  <c r="AK128" i="40"/>
  <c r="AK127" i="40"/>
  <c r="AK126" i="40"/>
  <c r="AK121" i="40"/>
  <c r="AK120" i="40"/>
  <c r="AK119" i="40"/>
  <c r="AK118" i="40"/>
  <c r="AK115" i="40"/>
  <c r="AK114" i="40"/>
  <c r="AK113" i="40"/>
  <c r="AK112" i="40"/>
  <c r="AK111" i="40"/>
  <c r="AK110" i="40"/>
  <c r="AK106" i="40"/>
  <c r="AK105" i="40"/>
  <c r="AK104" i="40"/>
  <c r="AK103" i="40"/>
  <c r="AK102" i="40"/>
  <c r="AK101" i="40"/>
  <c r="AK97" i="40"/>
  <c r="AK96" i="40"/>
  <c r="AK95" i="40"/>
  <c r="AK94" i="40"/>
  <c r="AK93" i="40"/>
  <c r="AK92" i="40"/>
  <c r="AK60" i="40"/>
  <c r="AK59" i="40"/>
  <c r="AK58" i="40"/>
  <c r="AK57" i="40"/>
  <c r="AK56" i="40"/>
  <c r="AK55" i="40"/>
  <c r="AK54" i="40"/>
  <c r="AK53" i="40"/>
  <c r="AK48" i="40"/>
  <c r="AK47" i="40"/>
  <c r="AK46" i="40"/>
  <c r="AK45" i="40"/>
  <c r="AK42" i="40"/>
  <c r="AK41" i="40"/>
  <c r="AK40" i="40"/>
  <c r="AK39" i="40"/>
  <c r="AK38" i="40"/>
  <c r="AK37" i="40"/>
  <c r="AK33" i="40"/>
  <c r="AK32" i="40"/>
  <c r="AK31" i="40"/>
  <c r="AK30" i="40"/>
  <c r="AK29" i="40"/>
  <c r="AK28" i="40"/>
  <c r="AK24" i="40"/>
  <c r="AK23" i="40"/>
  <c r="AK22" i="40"/>
  <c r="AK21" i="40"/>
  <c r="AK20" i="40"/>
  <c r="AK19" i="40"/>
  <c r="V160" i="40"/>
  <c r="V159" i="40"/>
  <c r="V158" i="40"/>
  <c r="V157" i="40"/>
  <c r="V156" i="40"/>
  <c r="V155" i="40"/>
  <c r="V154" i="40"/>
  <c r="V153" i="40"/>
  <c r="V151" i="40"/>
  <c r="V150" i="40"/>
  <c r="V149" i="40"/>
  <c r="V148" i="40"/>
  <c r="V147" i="40"/>
  <c r="V146" i="40"/>
  <c r="V145" i="40"/>
  <c r="V144" i="40"/>
  <c r="V133" i="40"/>
  <c r="V132" i="40"/>
  <c r="V131" i="40"/>
  <c r="V130" i="40"/>
  <c r="V129" i="40"/>
  <c r="V128" i="40"/>
  <c r="V127" i="40"/>
  <c r="V126" i="40"/>
  <c r="V124" i="40"/>
  <c r="V123" i="40"/>
  <c r="V122" i="40"/>
  <c r="V121" i="40"/>
  <c r="V120" i="40"/>
  <c r="V119" i="40"/>
  <c r="V118" i="40"/>
  <c r="V117" i="40"/>
  <c r="V115" i="40"/>
  <c r="V114" i="40"/>
  <c r="V113" i="40"/>
  <c r="V112" i="40"/>
  <c r="V111" i="40"/>
  <c r="V110" i="40"/>
  <c r="V109" i="40"/>
  <c r="V108" i="40"/>
  <c r="V106" i="40"/>
  <c r="V105" i="40"/>
  <c r="V104" i="40"/>
  <c r="V103" i="40"/>
  <c r="V102" i="40"/>
  <c r="V101" i="40"/>
  <c r="V100" i="40"/>
  <c r="V99" i="40"/>
  <c r="V97" i="40"/>
  <c r="V96" i="40"/>
  <c r="V95" i="40"/>
  <c r="V94" i="40"/>
  <c r="V93" i="40"/>
  <c r="V92" i="40"/>
  <c r="V91" i="40"/>
  <c r="V90" i="40"/>
  <c r="V87" i="40"/>
  <c r="V86" i="40"/>
  <c r="V85" i="40"/>
  <c r="V84" i="40"/>
  <c r="V83" i="40"/>
  <c r="V82" i="40"/>
  <c r="V81" i="40"/>
  <c r="V80" i="40"/>
  <c r="V78" i="40"/>
  <c r="V77" i="40"/>
  <c r="V76" i="40"/>
  <c r="V75" i="40"/>
  <c r="V74" i="40"/>
  <c r="V73" i="40"/>
  <c r="V72" i="40"/>
  <c r="V60" i="40"/>
  <c r="V59" i="40"/>
  <c r="V58" i="40"/>
  <c r="V57" i="40"/>
  <c r="V56" i="40"/>
  <c r="V55" i="40"/>
  <c r="V54" i="40"/>
  <c r="V53" i="40"/>
  <c r="V51" i="40"/>
  <c r="V50" i="40"/>
  <c r="V49" i="40"/>
  <c r="V48" i="40"/>
  <c r="V47" i="40"/>
  <c r="V46" i="40"/>
  <c r="V45" i="40"/>
  <c r="V44" i="40"/>
  <c r="V42" i="40"/>
  <c r="V41" i="40"/>
  <c r="V40" i="40"/>
  <c r="V39" i="40"/>
  <c r="V38" i="40"/>
  <c r="V37" i="40"/>
  <c r="V36" i="40"/>
  <c r="V35" i="40"/>
  <c r="V33" i="40"/>
  <c r="V32" i="40"/>
  <c r="V31" i="40"/>
  <c r="V30" i="40"/>
  <c r="V29" i="40"/>
  <c r="V28" i="40"/>
  <c r="V27" i="40"/>
  <c r="V26" i="40"/>
  <c r="V24" i="40"/>
  <c r="V23" i="40"/>
  <c r="V22" i="40"/>
  <c r="V21" i="40"/>
  <c r="V20" i="40"/>
  <c r="V19" i="40"/>
  <c r="V18" i="40"/>
  <c r="V17" i="40"/>
  <c r="V136" i="25" l="1"/>
  <c r="V135" i="25"/>
  <c r="V134" i="25"/>
  <c r="V133" i="25"/>
  <c r="V132" i="25"/>
  <c r="V131" i="25"/>
  <c r="V130" i="25"/>
  <c r="V129" i="25"/>
  <c r="V127" i="25"/>
  <c r="V126" i="25"/>
  <c r="V125" i="25"/>
  <c r="V124" i="25"/>
  <c r="V123" i="25"/>
  <c r="V122" i="25"/>
  <c r="V121" i="25"/>
  <c r="V120" i="25"/>
  <c r="V109" i="25"/>
  <c r="V108" i="25"/>
  <c r="V107" i="25"/>
  <c r="V106" i="25"/>
  <c r="V105" i="25"/>
  <c r="V104" i="25"/>
  <c r="V103" i="25"/>
  <c r="V102" i="25"/>
  <c r="V100" i="25"/>
  <c r="V99" i="25"/>
  <c r="V98" i="25"/>
  <c r="V97" i="25"/>
  <c r="V96" i="25"/>
  <c r="V95" i="25"/>
  <c r="V94" i="25"/>
  <c r="V93" i="25"/>
  <c r="V91" i="25"/>
  <c r="V90" i="25"/>
  <c r="V89" i="25"/>
  <c r="V88" i="25"/>
  <c r="V87" i="25"/>
  <c r="V86" i="25"/>
  <c r="V85" i="25"/>
  <c r="V84" i="25"/>
  <c r="V82" i="25"/>
  <c r="V81" i="25"/>
  <c r="V80" i="25"/>
  <c r="V79" i="25"/>
  <c r="V78" i="25"/>
  <c r="V77" i="25"/>
  <c r="V76" i="25"/>
  <c r="V75" i="25"/>
  <c r="V73" i="25"/>
  <c r="V72" i="25"/>
  <c r="V71" i="25"/>
  <c r="V70" i="25"/>
  <c r="V69" i="25"/>
  <c r="V68" i="25"/>
  <c r="V67" i="25"/>
  <c r="V66" i="25"/>
  <c r="V63" i="25"/>
  <c r="V62" i="25"/>
  <c r="V61" i="25"/>
  <c r="V60" i="25"/>
  <c r="V59" i="25"/>
  <c r="V58" i="25"/>
  <c r="V57" i="25"/>
  <c r="V56" i="25"/>
  <c r="V54" i="25"/>
  <c r="V53" i="25"/>
  <c r="V52" i="25"/>
  <c r="V51" i="25"/>
  <c r="V50" i="25"/>
  <c r="V49" i="25"/>
  <c r="V48" i="25"/>
  <c r="V47" i="25"/>
  <c r="V33" i="25"/>
  <c r="V32" i="25"/>
  <c r="V31" i="25"/>
  <c r="V30" i="25"/>
  <c r="V29" i="25"/>
  <c r="V28" i="25"/>
  <c r="V27" i="25"/>
  <c r="V26" i="25"/>
  <c r="V24" i="25"/>
  <c r="V23" i="25"/>
  <c r="V22" i="25"/>
  <c r="V21" i="25"/>
  <c r="V20" i="25"/>
  <c r="V19" i="25"/>
  <c r="V18" i="25"/>
  <c r="N131" i="39" l="1"/>
  <c r="N122" i="39"/>
  <c r="N61" i="39"/>
  <c r="N52" i="39"/>
  <c r="N61" i="40"/>
  <c r="N52" i="40"/>
  <c r="N110" i="25"/>
  <c r="N101" i="25"/>
  <c r="F26" i="37" l="1"/>
  <c r="F25" i="37"/>
  <c r="D26" i="37"/>
  <c r="M46" i="25"/>
  <c r="M40" i="25"/>
  <c r="D25" i="37" l="1"/>
  <c r="AO73" i="25" l="1"/>
  <c r="AO72" i="25"/>
  <c r="AO71" i="25"/>
  <c r="AO70" i="25"/>
  <c r="AO69" i="25"/>
  <c r="AO68" i="25"/>
  <c r="AO82" i="25"/>
  <c r="AO81" i="25"/>
  <c r="AO80" i="25"/>
  <c r="AO79" i="25"/>
  <c r="AO78" i="25"/>
  <c r="AO77" i="25"/>
  <c r="AO91" i="25"/>
  <c r="AO90" i="25"/>
  <c r="AO89" i="25"/>
  <c r="AO88" i="25"/>
  <c r="AO87" i="25"/>
  <c r="AO86" i="25"/>
  <c r="AO109" i="25"/>
  <c r="AO108" i="25"/>
  <c r="AO107" i="25"/>
  <c r="AO106" i="25"/>
  <c r="AO105" i="25"/>
  <c r="AO104" i="25"/>
  <c r="AO103" i="25"/>
  <c r="AO102" i="25"/>
  <c r="AO100" i="25"/>
  <c r="AO99" i="25"/>
  <c r="AO98" i="25"/>
  <c r="AO97" i="25"/>
  <c r="AO96" i="25"/>
  <c r="AO95" i="25"/>
  <c r="AO94" i="25"/>
  <c r="F12" i="37" l="1"/>
  <c r="E162" i="40" l="1"/>
  <c r="E89" i="40"/>
  <c r="AE160" i="40"/>
  <c r="AE159" i="40"/>
  <c r="AE158" i="40"/>
  <c r="AE157" i="40"/>
  <c r="AE156" i="40"/>
  <c r="AE155" i="40"/>
  <c r="AE142" i="40"/>
  <c r="AE63" i="39"/>
  <c r="AE64" i="39"/>
  <c r="AE65" i="39"/>
  <c r="AE66" i="39"/>
  <c r="AE133" i="39"/>
  <c r="AE134" i="39"/>
  <c r="AE135" i="39"/>
  <c r="AE136" i="39"/>
  <c r="AE36" i="25"/>
  <c r="AE37" i="25"/>
  <c r="AE38" i="25"/>
  <c r="AE39" i="25"/>
  <c r="AE151" i="40"/>
  <c r="AE150" i="40"/>
  <c r="AE149" i="40"/>
  <c r="AE148" i="40"/>
  <c r="AE147" i="40"/>
  <c r="AE146" i="40"/>
  <c r="AE145" i="40"/>
  <c r="AE133" i="40"/>
  <c r="AE132" i="40"/>
  <c r="AE131" i="40"/>
  <c r="AE130" i="40"/>
  <c r="AE129" i="40"/>
  <c r="AE128" i="40"/>
  <c r="AE115" i="40"/>
  <c r="AE114" i="40"/>
  <c r="AE113" i="40"/>
  <c r="AE112" i="40"/>
  <c r="AE111" i="40"/>
  <c r="AE110" i="40"/>
  <c r="AE106" i="40"/>
  <c r="AE105" i="40"/>
  <c r="AE104" i="40"/>
  <c r="AE103" i="40"/>
  <c r="AE102" i="40"/>
  <c r="AE97" i="40"/>
  <c r="AE96" i="40"/>
  <c r="AE95" i="40"/>
  <c r="AE94" i="40"/>
  <c r="AE93" i="40"/>
  <c r="AE87" i="40"/>
  <c r="AE86" i="40"/>
  <c r="AE85" i="40"/>
  <c r="AE84" i="40"/>
  <c r="AE83" i="40"/>
  <c r="AE82" i="40"/>
  <c r="AE78" i="40"/>
  <c r="AE77" i="40"/>
  <c r="AE76" i="40"/>
  <c r="AE75" i="40"/>
  <c r="AE74" i="40"/>
  <c r="AE73" i="40"/>
  <c r="AE72" i="40"/>
  <c r="AE60" i="40"/>
  <c r="AE59" i="40"/>
  <c r="AE58" i="40"/>
  <c r="AE57" i="40"/>
  <c r="AE56" i="40"/>
  <c r="AE48" i="40"/>
  <c r="AE47" i="40"/>
  <c r="AE46" i="40"/>
  <c r="AE42" i="40"/>
  <c r="AE41" i="40"/>
  <c r="AE40" i="40"/>
  <c r="AE39" i="40"/>
  <c r="AE38" i="40"/>
  <c r="AE33" i="40"/>
  <c r="AE32" i="40"/>
  <c r="AE31" i="40"/>
  <c r="AE30" i="40"/>
  <c r="AE29" i="40"/>
  <c r="AE28" i="40"/>
  <c r="AE24" i="40"/>
  <c r="AE23" i="40"/>
  <c r="AE22" i="40"/>
  <c r="AE21" i="40"/>
  <c r="AE20" i="40"/>
  <c r="AE154" i="39"/>
  <c r="AE153" i="39"/>
  <c r="AE152" i="39"/>
  <c r="AE151" i="39"/>
  <c r="AE150" i="39"/>
  <c r="AE145" i="39"/>
  <c r="AE144" i="39"/>
  <c r="AE143" i="39"/>
  <c r="AE142" i="39"/>
  <c r="AE141" i="39"/>
  <c r="AE140" i="39"/>
  <c r="AE139" i="39"/>
  <c r="AE130" i="39"/>
  <c r="AE129" i="39"/>
  <c r="AE128" i="39"/>
  <c r="AE127" i="39"/>
  <c r="AE126" i="39"/>
  <c r="AE125" i="39"/>
  <c r="AE121" i="39"/>
  <c r="AE120" i="39"/>
  <c r="AE119" i="39"/>
  <c r="AE118" i="39"/>
  <c r="AE117" i="39"/>
  <c r="AE116" i="39"/>
  <c r="AE112" i="39"/>
  <c r="AE111" i="39"/>
  <c r="AE110" i="39"/>
  <c r="AE109" i="39"/>
  <c r="AE108" i="39"/>
  <c r="AE107" i="39"/>
  <c r="AE103" i="39"/>
  <c r="AE102" i="39"/>
  <c r="AE101" i="39"/>
  <c r="AE100" i="39"/>
  <c r="AE99" i="39"/>
  <c r="AE98" i="39"/>
  <c r="AE24" i="39"/>
  <c r="AE23" i="39"/>
  <c r="AE22" i="39"/>
  <c r="AE21" i="39"/>
  <c r="AE20" i="39"/>
  <c r="AE33" i="39"/>
  <c r="AE32" i="39"/>
  <c r="AE31" i="39"/>
  <c r="AE30" i="39"/>
  <c r="AE29" i="39"/>
  <c r="AE28" i="39"/>
  <c r="AE42" i="39"/>
  <c r="AE41" i="39"/>
  <c r="AE40" i="39"/>
  <c r="AE39" i="39"/>
  <c r="AE38" i="39"/>
  <c r="AE51" i="39"/>
  <c r="AE50" i="39"/>
  <c r="AE49" i="39"/>
  <c r="AE60" i="39"/>
  <c r="AE59" i="39"/>
  <c r="AE58" i="39"/>
  <c r="AE57" i="39"/>
  <c r="AE75" i="39"/>
  <c r="AE74" i="39"/>
  <c r="AE73" i="39"/>
  <c r="AE72" i="39"/>
  <c r="AE71" i="39"/>
  <c r="AE70" i="39"/>
  <c r="AE69" i="39"/>
  <c r="AE84" i="39"/>
  <c r="AE83" i="39"/>
  <c r="AE82" i="39"/>
  <c r="AE81" i="39"/>
  <c r="AE80" i="39"/>
  <c r="AE79" i="39"/>
  <c r="AE78" i="39"/>
  <c r="AE94" i="39"/>
  <c r="AE93" i="39"/>
  <c r="AE92" i="39"/>
  <c r="AE91" i="39"/>
  <c r="AO130" i="39"/>
  <c r="AO129" i="39"/>
  <c r="AO128" i="39"/>
  <c r="AO127" i="39"/>
  <c r="AO126" i="39"/>
  <c r="AO125" i="39"/>
  <c r="AO124" i="39"/>
  <c r="AO123" i="39"/>
  <c r="AO121" i="39"/>
  <c r="AO120" i="39"/>
  <c r="AO119" i="39"/>
  <c r="AO118" i="39"/>
  <c r="AO117" i="39"/>
  <c r="AO116" i="39"/>
  <c r="AO115" i="39"/>
  <c r="AO112" i="39"/>
  <c r="AO111" i="39"/>
  <c r="AO110" i="39"/>
  <c r="AO109" i="39"/>
  <c r="AO108" i="39"/>
  <c r="AO107" i="39"/>
  <c r="AO103" i="39"/>
  <c r="AO102" i="39"/>
  <c r="AO101" i="39"/>
  <c r="AO100" i="39"/>
  <c r="AO99" i="39"/>
  <c r="AO98" i="39"/>
  <c r="AO94" i="39"/>
  <c r="AO93" i="39"/>
  <c r="AO92" i="39"/>
  <c r="AO91" i="39"/>
  <c r="AO24" i="40"/>
  <c r="AO23" i="40"/>
  <c r="AO22" i="40"/>
  <c r="AO21" i="40"/>
  <c r="AO20" i="40"/>
  <c r="AO33" i="40"/>
  <c r="AO32" i="40"/>
  <c r="AO31" i="40"/>
  <c r="AO30" i="40"/>
  <c r="AO29" i="40"/>
  <c r="AO28" i="40"/>
  <c r="AO42" i="40"/>
  <c r="AO41" i="40"/>
  <c r="AO40" i="40"/>
  <c r="AO39" i="40"/>
  <c r="AO38" i="40"/>
  <c r="AO48" i="40"/>
  <c r="AO47" i="40"/>
  <c r="AO46" i="40"/>
  <c r="AO60" i="40"/>
  <c r="AO59" i="40"/>
  <c r="AO58" i="40"/>
  <c r="AO57" i="40"/>
  <c r="AO56" i="40"/>
  <c r="AO53" i="40"/>
  <c r="AO97" i="40"/>
  <c r="AO96" i="40"/>
  <c r="AO95" i="40"/>
  <c r="AO94" i="40"/>
  <c r="AO93" i="40"/>
  <c r="AO106" i="40"/>
  <c r="AO105" i="40"/>
  <c r="AO104" i="40"/>
  <c r="AO103" i="40"/>
  <c r="AO102" i="40"/>
  <c r="AO115" i="40"/>
  <c r="AO114" i="40"/>
  <c r="AO113" i="40"/>
  <c r="AO112" i="40"/>
  <c r="AO111" i="40"/>
  <c r="AO110" i="40"/>
  <c r="AO121" i="40"/>
  <c r="AO120" i="40"/>
  <c r="AO119" i="40"/>
  <c r="AO118" i="40"/>
  <c r="AO133" i="40"/>
  <c r="AO132" i="40"/>
  <c r="AO131" i="40"/>
  <c r="AO130" i="40"/>
  <c r="AO129" i="40"/>
  <c r="AO128" i="40"/>
  <c r="AO127" i="40"/>
  <c r="AO126" i="40"/>
  <c r="AO60" i="39"/>
  <c r="AO59" i="39"/>
  <c r="AO58" i="39"/>
  <c r="AO57" i="39"/>
  <c r="AO56" i="39"/>
  <c r="AO55" i="39"/>
  <c r="AO24" i="39"/>
  <c r="AO23" i="39"/>
  <c r="AO22" i="39"/>
  <c r="AO21" i="39"/>
  <c r="AO20" i="39"/>
  <c r="AO33" i="39"/>
  <c r="AO32" i="39"/>
  <c r="AO31" i="39"/>
  <c r="AO30" i="39"/>
  <c r="AO29" i="39"/>
  <c r="AO28" i="39"/>
  <c r="AO42" i="39"/>
  <c r="AO41" i="39"/>
  <c r="AO40" i="39"/>
  <c r="AO39" i="39"/>
  <c r="AO38" i="39"/>
  <c r="AO46" i="39"/>
  <c r="AO47" i="39"/>
  <c r="AO48" i="39"/>
  <c r="AO49" i="39"/>
  <c r="AO50" i="39"/>
  <c r="AO51" i="39"/>
  <c r="AK109" i="25"/>
  <c r="AK108" i="25"/>
  <c r="AK107" i="25"/>
  <c r="AK106" i="25"/>
  <c r="AK105" i="25"/>
  <c r="AK104" i="25"/>
  <c r="AK103" i="25"/>
  <c r="AK102" i="25"/>
  <c r="AK100" i="25"/>
  <c r="AK99" i="25"/>
  <c r="AK98" i="25"/>
  <c r="AK97" i="25"/>
  <c r="AK96" i="25"/>
  <c r="AK95" i="25"/>
  <c r="AK94" i="25"/>
  <c r="AK91" i="25"/>
  <c r="AK90" i="25"/>
  <c r="AK89" i="25"/>
  <c r="AK88" i="25"/>
  <c r="AK87" i="25"/>
  <c r="AK82" i="25"/>
  <c r="AK81" i="25"/>
  <c r="AK80" i="25"/>
  <c r="AK79" i="25"/>
  <c r="AK78" i="25"/>
  <c r="AK69" i="25"/>
  <c r="AK70" i="25"/>
  <c r="AK71" i="25"/>
  <c r="AK72" i="25"/>
  <c r="AK73" i="25"/>
  <c r="W161" i="40" l="1"/>
  <c r="AF160" i="40"/>
  <c r="Y160" i="40"/>
  <c r="X160" i="40"/>
  <c r="AF159" i="40"/>
  <c r="Y159" i="40"/>
  <c r="X159" i="40"/>
  <c r="AF158" i="40"/>
  <c r="Y158" i="40"/>
  <c r="X158" i="40"/>
  <c r="AF157" i="40"/>
  <c r="Y157" i="40"/>
  <c r="X157" i="40"/>
  <c r="AF156" i="40"/>
  <c r="Y156" i="40"/>
  <c r="X156" i="40"/>
  <c r="AF155" i="40"/>
  <c r="Y155" i="40"/>
  <c r="X155" i="40"/>
  <c r="AF154" i="40"/>
  <c r="AE154" i="40" s="1"/>
  <c r="Y154" i="40"/>
  <c r="Y153" i="40"/>
  <c r="AF153" i="40"/>
  <c r="AE153" i="40" s="1"/>
  <c r="W152" i="40"/>
  <c r="AF151" i="40"/>
  <c r="Y151" i="40"/>
  <c r="X151" i="40"/>
  <c r="AF150" i="40"/>
  <c r="Y150" i="40"/>
  <c r="X150" i="40"/>
  <c r="AF149" i="40"/>
  <c r="Y149" i="40"/>
  <c r="X149" i="40"/>
  <c r="AF148" i="40"/>
  <c r="Y148" i="40"/>
  <c r="X148" i="40"/>
  <c r="AF147" i="40"/>
  <c r="Y147" i="40"/>
  <c r="X147" i="40"/>
  <c r="AF146" i="40"/>
  <c r="Y146" i="40"/>
  <c r="X146" i="40"/>
  <c r="AF145" i="40"/>
  <c r="Y145" i="40"/>
  <c r="X145" i="40"/>
  <c r="Y144" i="40"/>
  <c r="AF144" i="40"/>
  <c r="AE144" i="40" s="1"/>
  <c r="Y143" i="40"/>
  <c r="W143" i="40"/>
  <c r="V143" i="40"/>
  <c r="AF142" i="40"/>
  <c r="AF135" i="40"/>
  <c r="AE135" i="40" s="1"/>
  <c r="W134" i="40"/>
  <c r="AN133" i="40"/>
  <c r="AM133" i="40"/>
  <c r="AI133" i="40"/>
  <c r="AJ133" i="40" s="1"/>
  <c r="AF133" i="40"/>
  <c r="Y133" i="40"/>
  <c r="X133" i="40"/>
  <c r="AN132" i="40"/>
  <c r="AM132" i="40"/>
  <c r="AI132" i="40"/>
  <c r="AJ132" i="40" s="1"/>
  <c r="AF132" i="40"/>
  <c r="Y132" i="40"/>
  <c r="X132" i="40"/>
  <c r="AN131" i="40"/>
  <c r="AM131" i="40"/>
  <c r="AI131" i="40"/>
  <c r="AJ131" i="40" s="1"/>
  <c r="AF131" i="40"/>
  <c r="Y131" i="40"/>
  <c r="X131" i="40"/>
  <c r="AN130" i="40"/>
  <c r="AM130" i="40"/>
  <c r="AI130" i="40"/>
  <c r="AJ130" i="40" s="1"/>
  <c r="AF130" i="40"/>
  <c r="Y130" i="40"/>
  <c r="X130" i="40"/>
  <c r="AN129" i="40"/>
  <c r="AM129" i="40"/>
  <c r="AI129" i="40"/>
  <c r="AJ129" i="40" s="1"/>
  <c r="AF129" i="40"/>
  <c r="Y129" i="40"/>
  <c r="X129" i="40"/>
  <c r="AN128" i="40"/>
  <c r="AM128" i="40"/>
  <c r="AI128" i="40"/>
  <c r="AJ128" i="40" s="1"/>
  <c r="AF128" i="40"/>
  <c r="Y128" i="40"/>
  <c r="X128" i="40"/>
  <c r="AM127" i="40"/>
  <c r="AI127" i="40"/>
  <c r="X127" i="40"/>
  <c r="AN126" i="40"/>
  <c r="AI126" i="40"/>
  <c r="W125" i="40"/>
  <c r="AI124" i="40"/>
  <c r="AJ124" i="40" s="1"/>
  <c r="AF124" i="40"/>
  <c r="AE124" i="40" s="1"/>
  <c r="X124" i="40"/>
  <c r="Y124" i="40" s="1"/>
  <c r="AI123" i="40"/>
  <c r="AJ123" i="40" s="1"/>
  <c r="AF123" i="40"/>
  <c r="AE123" i="40" s="1"/>
  <c r="X123" i="40"/>
  <c r="Y123" i="40" s="1"/>
  <c r="AI122" i="40"/>
  <c r="AJ122" i="40" s="1"/>
  <c r="AF122" i="40"/>
  <c r="AE122" i="40" s="1"/>
  <c r="Y122" i="40"/>
  <c r="X122" i="40"/>
  <c r="AM121" i="40"/>
  <c r="AI121" i="40"/>
  <c r="AJ121" i="40" s="1"/>
  <c r="AF121" i="40"/>
  <c r="AE121" i="40" s="1"/>
  <c r="Y121" i="40"/>
  <c r="X121" i="40"/>
  <c r="AM120" i="40"/>
  <c r="AI120" i="40"/>
  <c r="AJ120" i="40" s="1"/>
  <c r="AF120" i="40"/>
  <c r="AE120" i="40" s="1"/>
  <c r="Y120" i="40"/>
  <c r="X120" i="40"/>
  <c r="AN119" i="40"/>
  <c r="AI119" i="40"/>
  <c r="AF119" i="40"/>
  <c r="AE119" i="40" s="1"/>
  <c r="Y119" i="40"/>
  <c r="AN118" i="40"/>
  <c r="AI118" i="40"/>
  <c r="AJ118" i="40" s="1"/>
  <c r="AF118" i="40"/>
  <c r="AE118" i="40" s="1"/>
  <c r="Y118" i="40"/>
  <c r="AI117" i="40"/>
  <c r="AJ117" i="40" s="1"/>
  <c r="AK117" i="40" s="1"/>
  <c r="AF117" i="40"/>
  <c r="AE117" i="40" s="1"/>
  <c r="W116" i="40"/>
  <c r="AN115" i="40"/>
  <c r="AM115" i="40"/>
  <c r="AI115" i="40"/>
  <c r="AJ115" i="40" s="1"/>
  <c r="AF115" i="40"/>
  <c r="Y115" i="40"/>
  <c r="X115" i="40"/>
  <c r="AN114" i="40"/>
  <c r="AM114" i="40"/>
  <c r="AI114" i="40"/>
  <c r="AJ114" i="40" s="1"/>
  <c r="AF114" i="40"/>
  <c r="Y114" i="40"/>
  <c r="X114" i="40"/>
  <c r="AN113" i="40"/>
  <c r="AM113" i="40"/>
  <c r="AI113" i="40"/>
  <c r="AJ113" i="40" s="1"/>
  <c r="AF113" i="40"/>
  <c r="Y113" i="40"/>
  <c r="X113" i="40"/>
  <c r="AN112" i="40"/>
  <c r="AM112" i="40"/>
  <c r="AI112" i="40"/>
  <c r="AJ112" i="40" s="1"/>
  <c r="AF112" i="40"/>
  <c r="Y112" i="40"/>
  <c r="X112" i="40"/>
  <c r="AN111" i="40"/>
  <c r="AM111" i="40"/>
  <c r="AI111" i="40"/>
  <c r="AJ111" i="40" s="1"/>
  <c r="AF111" i="40"/>
  <c r="Y111" i="40"/>
  <c r="X111" i="40"/>
  <c r="AI110" i="40"/>
  <c r="AI109" i="40"/>
  <c r="AJ109" i="40" s="1"/>
  <c r="AK109" i="40" s="1"/>
  <c r="AF109" i="40"/>
  <c r="AE109" i="40" s="1"/>
  <c r="AI108" i="40"/>
  <c r="W107" i="40"/>
  <c r="AN106" i="40"/>
  <c r="AM106" i="40"/>
  <c r="AI106" i="40"/>
  <c r="AJ106" i="40" s="1"/>
  <c r="AF106" i="40"/>
  <c r="Y106" i="40"/>
  <c r="X106" i="40"/>
  <c r="AN105" i="40"/>
  <c r="AM105" i="40"/>
  <c r="AI105" i="40"/>
  <c r="AJ105" i="40" s="1"/>
  <c r="AF105" i="40"/>
  <c r="Y105" i="40"/>
  <c r="X105" i="40"/>
  <c r="AN104" i="40"/>
  <c r="AM104" i="40"/>
  <c r="AI104" i="40"/>
  <c r="AJ104" i="40" s="1"/>
  <c r="AF104" i="40"/>
  <c r="Y104" i="40"/>
  <c r="X104" i="40"/>
  <c r="AN103" i="40"/>
  <c r="AM103" i="40"/>
  <c r="AI103" i="40"/>
  <c r="AJ103" i="40" s="1"/>
  <c r="AF103" i="40"/>
  <c r="Y103" i="40"/>
  <c r="X103" i="40"/>
  <c r="AN102" i="40"/>
  <c r="AM102" i="40"/>
  <c r="AI102" i="40"/>
  <c r="AJ102" i="40" s="1"/>
  <c r="AF102" i="40"/>
  <c r="Y102" i="40"/>
  <c r="X102" i="40"/>
  <c r="AI101" i="40"/>
  <c r="AI100" i="40"/>
  <c r="AI99" i="40"/>
  <c r="AJ99" i="40" s="1"/>
  <c r="AK99" i="40" s="1"/>
  <c r="AF99" i="40"/>
  <c r="AE99" i="40" s="1"/>
  <c r="W98" i="40"/>
  <c r="AN97" i="40"/>
  <c r="AM97" i="40"/>
  <c r="AI97" i="40"/>
  <c r="AJ97" i="40" s="1"/>
  <c r="AF97" i="40"/>
  <c r="Y97" i="40"/>
  <c r="X97" i="40"/>
  <c r="AN96" i="40"/>
  <c r="AM96" i="40"/>
  <c r="AI96" i="40"/>
  <c r="AJ96" i="40" s="1"/>
  <c r="AF96" i="40"/>
  <c r="Y96" i="40"/>
  <c r="X96" i="40"/>
  <c r="AN95" i="40"/>
  <c r="AM95" i="40"/>
  <c r="AI95" i="40"/>
  <c r="AJ95" i="40" s="1"/>
  <c r="AF95" i="40"/>
  <c r="Y95" i="40"/>
  <c r="X95" i="40"/>
  <c r="AN94" i="40"/>
  <c r="AM94" i="40"/>
  <c r="AI94" i="40"/>
  <c r="AJ94" i="40" s="1"/>
  <c r="AF94" i="40"/>
  <c r="Y94" i="40"/>
  <c r="X94" i="40"/>
  <c r="AN93" i="40"/>
  <c r="AM93" i="40"/>
  <c r="AI93" i="40"/>
  <c r="AJ93" i="40" s="1"/>
  <c r="AF93" i="40"/>
  <c r="Y93" i="40"/>
  <c r="X93" i="40"/>
  <c r="AI92" i="40"/>
  <c r="AJ92" i="40" s="1"/>
  <c r="AI91" i="40"/>
  <c r="AF91" i="40"/>
  <c r="AE91" i="40" s="1"/>
  <c r="AI90" i="40"/>
  <c r="W88" i="40"/>
  <c r="AF87" i="40"/>
  <c r="Y87" i="40"/>
  <c r="X87" i="40"/>
  <c r="AF86" i="40"/>
  <c r="Y86" i="40"/>
  <c r="X86" i="40"/>
  <c r="AF85" i="40"/>
  <c r="Y85" i="40"/>
  <c r="X85" i="40"/>
  <c r="AF84" i="40"/>
  <c r="Y84" i="40"/>
  <c r="X84" i="40"/>
  <c r="AF83" i="40"/>
  <c r="Y83" i="40"/>
  <c r="X83" i="40"/>
  <c r="AF82" i="40"/>
  <c r="Y82" i="40"/>
  <c r="X82" i="40"/>
  <c r="AF81" i="40"/>
  <c r="AE81" i="40" s="1"/>
  <c r="W79" i="40"/>
  <c r="AF78" i="40"/>
  <c r="Y78" i="40"/>
  <c r="X78" i="40"/>
  <c r="AF77" i="40"/>
  <c r="Y77" i="40"/>
  <c r="X77" i="40"/>
  <c r="AF76" i="40"/>
  <c r="Y76" i="40"/>
  <c r="X76" i="40"/>
  <c r="AF75" i="40"/>
  <c r="Y75" i="40"/>
  <c r="X75" i="40"/>
  <c r="AF74" i="40"/>
  <c r="Y74" i="40"/>
  <c r="X74" i="40"/>
  <c r="AF73" i="40"/>
  <c r="Y73" i="40"/>
  <c r="X73" i="40"/>
  <c r="AF72" i="40"/>
  <c r="Y72" i="40"/>
  <c r="X72" i="40"/>
  <c r="W61" i="40"/>
  <c r="AN60" i="40"/>
  <c r="AM60" i="40"/>
  <c r="AI60" i="40"/>
  <c r="AJ60" i="40" s="1"/>
  <c r="AF60" i="40"/>
  <c r="Y60" i="40"/>
  <c r="X60" i="40"/>
  <c r="AN59" i="40"/>
  <c r="AM59" i="40"/>
  <c r="AI59" i="40"/>
  <c r="AJ59" i="40" s="1"/>
  <c r="AF59" i="40"/>
  <c r="Y59" i="40"/>
  <c r="X59" i="40"/>
  <c r="AN58" i="40"/>
  <c r="AM58" i="40"/>
  <c r="AI58" i="40"/>
  <c r="AJ58" i="40" s="1"/>
  <c r="AF58" i="40"/>
  <c r="Y58" i="40"/>
  <c r="X58" i="40"/>
  <c r="AN57" i="40"/>
  <c r="AM57" i="40"/>
  <c r="AI57" i="40"/>
  <c r="AJ57" i="40" s="1"/>
  <c r="AF57" i="40"/>
  <c r="Y57" i="40"/>
  <c r="X57" i="40"/>
  <c r="AN56" i="40"/>
  <c r="AM56" i="40"/>
  <c r="AI56" i="40"/>
  <c r="AJ56" i="40" s="1"/>
  <c r="AF56" i="40"/>
  <c r="Y56" i="40"/>
  <c r="X56" i="40"/>
  <c r="AI55" i="40"/>
  <c r="AF55" i="40"/>
  <c r="AE55" i="40" s="1"/>
  <c r="Y55" i="40"/>
  <c r="AI54" i="40"/>
  <c r="AF54" i="40"/>
  <c r="AE54" i="40" s="1"/>
  <c r="AI53" i="40"/>
  <c r="AF53" i="40"/>
  <c r="AE53" i="40" s="1"/>
  <c r="AI51" i="40"/>
  <c r="AJ51" i="40" s="1"/>
  <c r="AF51" i="40"/>
  <c r="AE51" i="40" s="1"/>
  <c r="X51" i="40"/>
  <c r="Y51" i="40" s="1"/>
  <c r="AI50" i="40"/>
  <c r="AJ50" i="40" s="1"/>
  <c r="AF50" i="40"/>
  <c r="AE50" i="40" s="1"/>
  <c r="X50" i="40"/>
  <c r="Y50" i="40" s="1"/>
  <c r="AI49" i="40"/>
  <c r="AF49" i="40"/>
  <c r="AE49" i="40" s="1"/>
  <c r="AI48" i="40"/>
  <c r="AF48" i="40"/>
  <c r="X48" i="40"/>
  <c r="AN47" i="40"/>
  <c r="AI47" i="40"/>
  <c r="AF47" i="40"/>
  <c r="Y47" i="40"/>
  <c r="AM46" i="40"/>
  <c r="AI46" i="40"/>
  <c r="AF46" i="40"/>
  <c r="X46" i="40"/>
  <c r="AI45" i="40"/>
  <c r="AF45" i="40"/>
  <c r="AE45" i="40" s="1"/>
  <c r="AI44" i="40"/>
  <c r="AF44" i="40"/>
  <c r="AE44" i="40" s="1"/>
  <c r="AN42" i="40"/>
  <c r="AM42" i="40"/>
  <c r="AI42" i="40"/>
  <c r="AJ42" i="40" s="1"/>
  <c r="AF42" i="40"/>
  <c r="Y42" i="40"/>
  <c r="X42" i="40"/>
  <c r="AN41" i="40"/>
  <c r="AM41" i="40"/>
  <c r="AI41" i="40"/>
  <c r="AJ41" i="40" s="1"/>
  <c r="AF41" i="40"/>
  <c r="Y41" i="40"/>
  <c r="X41" i="40"/>
  <c r="AN40" i="40"/>
  <c r="AM40" i="40"/>
  <c r="AI40" i="40"/>
  <c r="AJ40" i="40" s="1"/>
  <c r="AF40" i="40"/>
  <c r="Y40" i="40"/>
  <c r="X40" i="40"/>
  <c r="AN39" i="40"/>
  <c r="AM39" i="40"/>
  <c r="AI39" i="40"/>
  <c r="AJ39" i="40" s="1"/>
  <c r="AF39" i="40"/>
  <c r="Y39" i="40"/>
  <c r="X39" i="40"/>
  <c r="AN38" i="40"/>
  <c r="AM38" i="40"/>
  <c r="AI38" i="40"/>
  <c r="AJ38" i="40" s="1"/>
  <c r="AF38" i="40"/>
  <c r="Y38" i="40"/>
  <c r="X38" i="40"/>
  <c r="AI37" i="40"/>
  <c r="AI36" i="40"/>
  <c r="AI35" i="40"/>
  <c r="W34" i="40"/>
  <c r="AN33" i="40"/>
  <c r="AM33" i="40"/>
  <c r="AI33" i="40"/>
  <c r="AJ33" i="40" s="1"/>
  <c r="AF33" i="40"/>
  <c r="Y33" i="40"/>
  <c r="X33" i="40"/>
  <c r="AN32" i="40"/>
  <c r="AM32" i="40"/>
  <c r="AI32" i="40"/>
  <c r="AJ32" i="40" s="1"/>
  <c r="AF32" i="40"/>
  <c r="Y32" i="40"/>
  <c r="X32" i="40"/>
  <c r="AN31" i="40"/>
  <c r="AM31" i="40"/>
  <c r="AI31" i="40"/>
  <c r="AJ31" i="40" s="1"/>
  <c r="AF31" i="40"/>
  <c r="Y31" i="40"/>
  <c r="X31" i="40"/>
  <c r="AN30" i="40"/>
  <c r="AM30" i="40"/>
  <c r="AI30" i="40"/>
  <c r="AJ30" i="40" s="1"/>
  <c r="AF30" i="40"/>
  <c r="Y30" i="40"/>
  <c r="X30" i="40"/>
  <c r="AN29" i="40"/>
  <c r="AM29" i="40"/>
  <c r="AI29" i="40"/>
  <c r="AJ29" i="40" s="1"/>
  <c r="AF29" i="40"/>
  <c r="Y29" i="40"/>
  <c r="X29" i="40"/>
  <c r="AN28" i="40"/>
  <c r="AM28" i="40"/>
  <c r="AI28" i="40"/>
  <c r="AJ28" i="40" s="1"/>
  <c r="AF28" i="40"/>
  <c r="Y28" i="40"/>
  <c r="X28" i="40"/>
  <c r="AI27" i="40"/>
  <c r="AI26" i="40"/>
  <c r="W25" i="40"/>
  <c r="AN24" i="40"/>
  <c r="AM24" i="40"/>
  <c r="AI24" i="40"/>
  <c r="AJ24" i="40" s="1"/>
  <c r="AF24" i="40"/>
  <c r="Y24" i="40"/>
  <c r="X24" i="40"/>
  <c r="AN23" i="40"/>
  <c r="AM23" i="40"/>
  <c r="AI23" i="40"/>
  <c r="AJ23" i="40" s="1"/>
  <c r="AF23" i="40"/>
  <c r="Y23" i="40"/>
  <c r="X23" i="40"/>
  <c r="AN22" i="40"/>
  <c r="AM22" i="40"/>
  <c r="AI22" i="40"/>
  <c r="AJ22" i="40" s="1"/>
  <c r="AF22" i="40"/>
  <c r="Y22" i="40"/>
  <c r="X22" i="40"/>
  <c r="AN21" i="40"/>
  <c r="AM21" i="40"/>
  <c r="AI21" i="40"/>
  <c r="AJ21" i="40" s="1"/>
  <c r="AF21" i="40"/>
  <c r="Y21" i="40"/>
  <c r="X21" i="40"/>
  <c r="AN20" i="40"/>
  <c r="AM20" i="40"/>
  <c r="AI20" i="40"/>
  <c r="AJ20" i="40" s="1"/>
  <c r="AF20" i="40"/>
  <c r="Y20" i="40"/>
  <c r="X20" i="40"/>
  <c r="AI19" i="40"/>
  <c r="AI18" i="40"/>
  <c r="AI17" i="40"/>
  <c r="M67" i="39"/>
  <c r="AN130" i="39"/>
  <c r="AM130" i="39"/>
  <c r="AI130" i="39"/>
  <c r="AJ130" i="39" s="1"/>
  <c r="AN129" i="39"/>
  <c r="AM129" i="39"/>
  <c r="AI129" i="39"/>
  <c r="AJ129" i="39" s="1"/>
  <c r="AN128" i="39"/>
  <c r="AM128" i="39"/>
  <c r="AI128" i="39"/>
  <c r="AJ128" i="39" s="1"/>
  <c r="AN127" i="39"/>
  <c r="AM127" i="39"/>
  <c r="AI127" i="39"/>
  <c r="AJ127" i="39" s="1"/>
  <c r="AN126" i="39"/>
  <c r="AM126" i="39"/>
  <c r="AI126" i="39"/>
  <c r="AJ126" i="39" s="1"/>
  <c r="AN125" i="39"/>
  <c r="AM125" i="39"/>
  <c r="AI125" i="39"/>
  <c r="AJ125" i="39" s="1"/>
  <c r="AN124" i="39"/>
  <c r="AI124" i="39"/>
  <c r="AN123" i="39"/>
  <c r="AI123" i="39"/>
  <c r="AN121" i="39"/>
  <c r="AM121" i="39"/>
  <c r="AI121" i="39"/>
  <c r="AJ121" i="39" s="1"/>
  <c r="AN120" i="39"/>
  <c r="AM120" i="39"/>
  <c r="AI120" i="39"/>
  <c r="AJ120" i="39" s="1"/>
  <c r="AN119" i="39"/>
  <c r="AM119" i="39"/>
  <c r="AI119" i="39"/>
  <c r="AJ119" i="39" s="1"/>
  <c r="AM118" i="39"/>
  <c r="AI118" i="39"/>
  <c r="AJ118" i="39" s="1"/>
  <c r="AM117" i="39"/>
  <c r="AI117" i="39"/>
  <c r="AJ117" i="39" s="1"/>
  <c r="AN116" i="39"/>
  <c r="AI116" i="39"/>
  <c r="AJ116" i="39" s="1"/>
  <c r="AI115" i="39"/>
  <c r="AI114" i="39"/>
  <c r="AN42" i="39"/>
  <c r="AM42" i="39"/>
  <c r="AI42" i="39"/>
  <c r="AJ42" i="39" s="1"/>
  <c r="AN41" i="39"/>
  <c r="AM41" i="39"/>
  <c r="AI41" i="39"/>
  <c r="AJ41" i="39" s="1"/>
  <c r="AN40" i="39"/>
  <c r="AM40" i="39"/>
  <c r="AI40" i="39"/>
  <c r="AJ40" i="39" s="1"/>
  <c r="AN39" i="39"/>
  <c r="AM39" i="39"/>
  <c r="AI39" i="39"/>
  <c r="AJ39" i="39" s="1"/>
  <c r="AN38" i="39"/>
  <c r="AM38" i="39"/>
  <c r="AI38" i="39"/>
  <c r="AJ38" i="39" s="1"/>
  <c r="AI37" i="39"/>
  <c r="AI36" i="39"/>
  <c r="AI35" i="39"/>
  <c r="AN33" i="39"/>
  <c r="AM33" i="39"/>
  <c r="AI33" i="39"/>
  <c r="AJ33" i="39" s="1"/>
  <c r="AN32" i="39"/>
  <c r="AM32" i="39"/>
  <c r="AI32" i="39"/>
  <c r="AJ32" i="39" s="1"/>
  <c r="AN31" i="39"/>
  <c r="AM31" i="39"/>
  <c r="AI31" i="39"/>
  <c r="AJ31" i="39" s="1"/>
  <c r="AN30" i="39"/>
  <c r="AM30" i="39"/>
  <c r="AI30" i="39"/>
  <c r="AJ30" i="39" s="1"/>
  <c r="AN29" i="39"/>
  <c r="AM29" i="39"/>
  <c r="AI29" i="39"/>
  <c r="AJ29" i="39" s="1"/>
  <c r="AN28" i="39"/>
  <c r="AM28" i="39"/>
  <c r="AI28" i="39"/>
  <c r="AJ28" i="39" s="1"/>
  <c r="AI27" i="39"/>
  <c r="AI26" i="39"/>
  <c r="AN24" i="39"/>
  <c r="AM24" i="39"/>
  <c r="AI24" i="39"/>
  <c r="AJ24" i="39" s="1"/>
  <c r="AN23" i="39"/>
  <c r="AM23" i="39"/>
  <c r="AI23" i="39"/>
  <c r="AJ23" i="39" s="1"/>
  <c r="AN22" i="39"/>
  <c r="AM22" i="39"/>
  <c r="AI22" i="39"/>
  <c r="AJ22" i="39" s="1"/>
  <c r="AN21" i="39"/>
  <c r="AM21" i="39"/>
  <c r="AI21" i="39"/>
  <c r="AJ21" i="39" s="1"/>
  <c r="AN20" i="39"/>
  <c r="AM20" i="39"/>
  <c r="AI20" i="39"/>
  <c r="AJ20" i="39" s="1"/>
  <c r="AI19" i="39"/>
  <c r="AI18" i="39"/>
  <c r="AI17" i="39"/>
  <c r="AN60" i="39"/>
  <c r="AM60" i="39"/>
  <c r="AI60" i="39"/>
  <c r="AJ60" i="39" s="1"/>
  <c r="AN59" i="39"/>
  <c r="AM59" i="39"/>
  <c r="AI59" i="39"/>
  <c r="AJ59" i="39" s="1"/>
  <c r="AN58" i="39"/>
  <c r="AM58" i="39"/>
  <c r="AI58" i="39"/>
  <c r="AJ58" i="39" s="1"/>
  <c r="AN57" i="39"/>
  <c r="AM57" i="39"/>
  <c r="AI57" i="39"/>
  <c r="AJ57" i="39" s="1"/>
  <c r="AI56" i="39"/>
  <c r="AI55" i="39"/>
  <c r="AI54" i="39"/>
  <c r="AI53" i="39"/>
  <c r="AN51" i="39"/>
  <c r="AM51" i="39"/>
  <c r="AI51" i="39"/>
  <c r="AJ51" i="39" s="1"/>
  <c r="AN50" i="39"/>
  <c r="AM50" i="39"/>
  <c r="AI50" i="39"/>
  <c r="AJ50" i="39" s="1"/>
  <c r="AN49" i="39"/>
  <c r="AM49" i="39"/>
  <c r="AI49" i="39"/>
  <c r="AJ49" i="39" s="1"/>
  <c r="AN48" i="39"/>
  <c r="AM48" i="39"/>
  <c r="AI48" i="39"/>
  <c r="AJ48" i="39" s="1"/>
  <c r="AM47" i="39"/>
  <c r="AI47" i="39"/>
  <c r="AN46" i="39"/>
  <c r="AI46" i="39"/>
  <c r="AI45" i="39"/>
  <c r="AJ45" i="39" s="1"/>
  <c r="AI44" i="39"/>
  <c r="AK124" i="40" l="1"/>
  <c r="AM124" i="40" s="1"/>
  <c r="AN124" i="40" s="1"/>
  <c r="AP124" i="40" s="1"/>
  <c r="AO124" i="40"/>
  <c r="AK51" i="40"/>
  <c r="AM51" i="40" s="1"/>
  <c r="AN51" i="40" s="1"/>
  <c r="AP51" i="40" s="1"/>
  <c r="AO51" i="40"/>
  <c r="AK50" i="40"/>
  <c r="AM50" i="40" s="1"/>
  <c r="AN50" i="40" s="1"/>
  <c r="AP50" i="40" s="1"/>
  <c r="AO50" i="40"/>
  <c r="AK123" i="40"/>
  <c r="AM123" i="40" s="1"/>
  <c r="AN123" i="40" s="1"/>
  <c r="AP123" i="40" s="1"/>
  <c r="AO123" i="40"/>
  <c r="AK122" i="40"/>
  <c r="AO122" i="40"/>
  <c r="AN118" i="39"/>
  <c r="AN117" i="39"/>
  <c r="AN121" i="40"/>
  <c r="AP121" i="40" s="1"/>
  <c r="AN120" i="40"/>
  <c r="AP120" i="40" s="1"/>
  <c r="AP119" i="40"/>
  <c r="AP56" i="40"/>
  <c r="AP95" i="40"/>
  <c r="AP130" i="40"/>
  <c r="AP129" i="40"/>
  <c r="AP114" i="40"/>
  <c r="AP20" i="40"/>
  <c r="AP111" i="40"/>
  <c r="AP21" i="40"/>
  <c r="AP96" i="40"/>
  <c r="AP23" i="40"/>
  <c r="AP93" i="40"/>
  <c r="AP112" i="40"/>
  <c r="AP118" i="40"/>
  <c r="AP128" i="40"/>
  <c r="AP31" i="40"/>
  <c r="AP40" i="40"/>
  <c r="AP60" i="40"/>
  <c r="AP104" i="40"/>
  <c r="AP59" i="40"/>
  <c r="AP22" i="40"/>
  <c r="AP94" i="40"/>
  <c r="AP113" i="40"/>
  <c r="AP24" i="40"/>
  <c r="AP33" i="40"/>
  <c r="AP42" i="40"/>
  <c r="AP47" i="40"/>
  <c r="AP32" i="40"/>
  <c r="AP41" i="40"/>
  <c r="AP105" i="40"/>
  <c r="AP106" i="40"/>
  <c r="AP133" i="40"/>
  <c r="AP30" i="40"/>
  <c r="AP39" i="40"/>
  <c r="AP58" i="40"/>
  <c r="AP103" i="40"/>
  <c r="AP132" i="40"/>
  <c r="AP28" i="40"/>
  <c r="AP29" i="40"/>
  <c r="AP38" i="40"/>
  <c r="AP57" i="40"/>
  <c r="AP97" i="40"/>
  <c r="AP102" i="40"/>
  <c r="AP115" i="40"/>
  <c r="AP131" i="40"/>
  <c r="AN45" i="39"/>
  <c r="X154" i="40"/>
  <c r="AJ119" i="40"/>
  <c r="AO117" i="40"/>
  <c r="AO99" i="40"/>
  <c r="X99" i="40"/>
  <c r="X44" i="40"/>
  <c r="W89" i="40"/>
  <c r="AJ53" i="39"/>
  <c r="AJ54" i="39"/>
  <c r="AJ55" i="39"/>
  <c r="AJ56" i="39"/>
  <c r="AJ47" i="40"/>
  <c r="AJ55" i="40"/>
  <c r="AF125" i="40"/>
  <c r="X119" i="40"/>
  <c r="Y161" i="40"/>
  <c r="AJ126" i="40"/>
  <c r="AJ54" i="40"/>
  <c r="AF79" i="40"/>
  <c r="AF100" i="40"/>
  <c r="AE100" i="40" s="1"/>
  <c r="V134" i="40"/>
  <c r="X134" i="40" s="1"/>
  <c r="Y152" i="40"/>
  <c r="W162" i="40"/>
  <c r="Y126" i="40"/>
  <c r="AP126" i="40" s="1"/>
  <c r="AJ36" i="40"/>
  <c r="AK36" i="40" s="1"/>
  <c r="X118" i="40"/>
  <c r="AF143" i="40"/>
  <c r="X143" i="40"/>
  <c r="V61" i="40"/>
  <c r="X61" i="40" s="1"/>
  <c r="AE61" i="40"/>
  <c r="M61" i="40" s="1"/>
  <c r="X55" i="40"/>
  <c r="AJ53" i="40"/>
  <c r="AJ49" i="40"/>
  <c r="AJ46" i="40"/>
  <c r="X47" i="40"/>
  <c r="Y46" i="40"/>
  <c r="AJ48" i="40"/>
  <c r="Y48" i="40"/>
  <c r="AE52" i="40"/>
  <c r="M52" i="40" s="1"/>
  <c r="AJ44" i="40"/>
  <c r="AK44" i="40" s="1"/>
  <c r="AM117" i="40"/>
  <c r="AN117" i="40" s="1"/>
  <c r="AJ26" i="40"/>
  <c r="AK26" i="40" s="1"/>
  <c r="AM47" i="40"/>
  <c r="AF110" i="40"/>
  <c r="AM118" i="40"/>
  <c r="AJ110" i="40"/>
  <c r="Y127" i="40"/>
  <c r="F21" i="37"/>
  <c r="AJ100" i="40"/>
  <c r="AK100" i="40" s="1"/>
  <c r="AM119" i="40"/>
  <c r="AM126" i="40"/>
  <c r="AN127" i="40"/>
  <c r="AJ45" i="40"/>
  <c r="AF36" i="40"/>
  <c r="AE36" i="40" s="1"/>
  <c r="X126" i="40"/>
  <c r="AE79" i="40"/>
  <c r="M79" i="40" s="1"/>
  <c r="AF26" i="40"/>
  <c r="AE26" i="40" s="1"/>
  <c r="AJ127" i="40"/>
  <c r="AN46" i="40"/>
  <c r="AF126" i="40"/>
  <c r="AE126" i="40" s="1"/>
  <c r="AE143" i="40"/>
  <c r="M143" i="40" s="1"/>
  <c r="AF19" i="40"/>
  <c r="AE19" i="40" s="1"/>
  <c r="V79" i="40"/>
  <c r="X79" i="40" s="1"/>
  <c r="AN92" i="40"/>
  <c r="AM92" i="40"/>
  <c r="AJ19" i="40"/>
  <c r="AF27" i="40"/>
  <c r="X45" i="40"/>
  <c r="Y45" i="40" s="1"/>
  <c r="AE152" i="40"/>
  <c r="M152" i="40" s="1"/>
  <c r="AF152" i="40"/>
  <c r="AJ35" i="40"/>
  <c r="AK35" i="40" s="1"/>
  <c r="AM53" i="40"/>
  <c r="AN53" i="40" s="1"/>
  <c r="AF61" i="40"/>
  <c r="Y79" i="40"/>
  <c r="AF80" i="40"/>
  <c r="AJ101" i="40"/>
  <c r="AF101" i="40"/>
  <c r="AF35" i="40"/>
  <c r="AE35" i="40" s="1"/>
  <c r="AF52" i="40"/>
  <c r="AJ37" i="40"/>
  <c r="AF37" i="40"/>
  <c r="AE37" i="40" s="1"/>
  <c r="AE125" i="40"/>
  <c r="M125" i="40" s="1"/>
  <c r="AJ27" i="40"/>
  <c r="AK27" i="40" s="1"/>
  <c r="X53" i="40"/>
  <c r="Y53" i="40" s="1"/>
  <c r="AJ90" i="40"/>
  <c r="AK90" i="40" s="1"/>
  <c r="AF90" i="40"/>
  <c r="AE90" i="40" s="1"/>
  <c r="AN109" i="40"/>
  <c r="AM109" i="40"/>
  <c r="AE161" i="40"/>
  <c r="M161" i="40" s="1"/>
  <c r="AF161" i="40"/>
  <c r="AJ91" i="40"/>
  <c r="AK91" i="40" s="1"/>
  <c r="V152" i="40"/>
  <c r="X152" i="40" s="1"/>
  <c r="V161" i="40"/>
  <c r="X161" i="40" s="1"/>
  <c r="AF108" i="40"/>
  <c r="AE108" i="40" s="1"/>
  <c r="AF127" i="40"/>
  <c r="AE127" i="40" s="1"/>
  <c r="X144" i="40"/>
  <c r="X153" i="40"/>
  <c r="AJ108" i="40"/>
  <c r="AK108" i="40" s="1"/>
  <c r="AF92" i="40"/>
  <c r="AE92" i="40" s="1"/>
  <c r="AJ26" i="39"/>
  <c r="AK26" i="39" s="1"/>
  <c r="AJ19" i="39"/>
  <c r="AK19" i="39" s="1"/>
  <c r="AJ36" i="39"/>
  <c r="AK36" i="39" s="1"/>
  <c r="AJ47" i="39"/>
  <c r="AJ44" i="39"/>
  <c r="AJ27" i="39"/>
  <c r="AK27" i="39" s="1"/>
  <c r="AJ46" i="39"/>
  <c r="AM116" i="39"/>
  <c r="AM124" i="39"/>
  <c r="AM123" i="39"/>
  <c r="AM46" i="39"/>
  <c r="AN47" i="39"/>
  <c r="AJ35" i="39"/>
  <c r="AK35" i="39" s="1"/>
  <c r="AJ18" i="39"/>
  <c r="AK18" i="39" s="1"/>
  <c r="AJ17" i="39"/>
  <c r="AK17" i="39" s="1"/>
  <c r="AK49" i="40" l="1"/>
  <c r="AM49" i="40" s="1"/>
  <c r="AO49" i="40"/>
  <c r="AN122" i="40"/>
  <c r="AP122" i="40" s="1"/>
  <c r="AM122" i="40"/>
  <c r="F16" i="37"/>
  <c r="AP46" i="40"/>
  <c r="W16" i="40"/>
  <c r="W163" i="40"/>
  <c r="X26" i="40"/>
  <c r="Y26" i="40" s="1"/>
  <c r="AP53" i="40"/>
  <c r="AP127" i="40"/>
  <c r="AM45" i="39"/>
  <c r="Y81" i="40"/>
  <c r="X81" i="40"/>
  <c r="V52" i="40"/>
  <c r="X52" i="40" s="1"/>
  <c r="AM54" i="39"/>
  <c r="AF34" i="40"/>
  <c r="AE27" i="40"/>
  <c r="AE34" i="40" s="1"/>
  <c r="M34" i="40" s="1"/>
  <c r="AN36" i="39"/>
  <c r="AM19" i="39"/>
  <c r="AN53" i="39"/>
  <c r="AM27" i="39"/>
  <c r="AN35" i="39"/>
  <c r="AN44" i="39"/>
  <c r="AO35" i="40"/>
  <c r="AO36" i="40"/>
  <c r="AN37" i="40"/>
  <c r="AO37" i="40"/>
  <c r="AM27" i="40"/>
  <c r="AO27" i="40"/>
  <c r="AM26" i="40"/>
  <c r="AO26" i="40"/>
  <c r="V116" i="40"/>
  <c r="X116" i="40" s="1"/>
  <c r="AO109" i="40"/>
  <c r="AO108" i="40"/>
  <c r="AO101" i="40"/>
  <c r="F18" i="37"/>
  <c r="AF107" i="40"/>
  <c r="AE101" i="40"/>
  <c r="AE107" i="40" s="1"/>
  <c r="M107" i="40" s="1"/>
  <c r="Y99" i="40"/>
  <c r="AO100" i="40"/>
  <c r="AF88" i="40"/>
  <c r="AE80" i="40"/>
  <c r="AE88" i="40" s="1"/>
  <c r="M88" i="40" s="1"/>
  <c r="F17" i="37"/>
  <c r="Y44" i="40"/>
  <c r="AO45" i="40"/>
  <c r="AO54" i="40"/>
  <c r="AO55" i="40"/>
  <c r="AO44" i="40"/>
  <c r="AO91" i="40"/>
  <c r="AO19" i="40"/>
  <c r="AO90" i="40"/>
  <c r="AO92" i="40"/>
  <c r="AM56" i="39"/>
  <c r="AN56" i="39"/>
  <c r="AM55" i="39"/>
  <c r="AN55" i="39"/>
  <c r="X54" i="40"/>
  <c r="Y54" i="40"/>
  <c r="AN49" i="40"/>
  <c r="X49" i="40"/>
  <c r="Y49" i="40"/>
  <c r="AE134" i="40"/>
  <c r="M134" i="40" s="1"/>
  <c r="Y134" i="40"/>
  <c r="AE43" i="40"/>
  <c r="M43" i="40" s="1"/>
  <c r="AN101" i="40"/>
  <c r="AM101" i="40"/>
  <c r="X36" i="40"/>
  <c r="Y36" i="40" s="1"/>
  <c r="X100" i="40"/>
  <c r="Y100" i="40" s="1"/>
  <c r="AF134" i="40"/>
  <c r="AM91" i="40"/>
  <c r="AN91" i="40" s="1"/>
  <c r="AN19" i="40"/>
  <c r="AM19" i="40"/>
  <c r="AF98" i="40"/>
  <c r="AF116" i="40"/>
  <c r="AE116" i="40"/>
  <c r="M116" i="40" s="1"/>
  <c r="X91" i="40"/>
  <c r="Y91" i="40" s="1"/>
  <c r="AM90" i="40"/>
  <c r="AN90" i="40" s="1"/>
  <c r="X108" i="40"/>
  <c r="Y108" i="40"/>
  <c r="AF43" i="40"/>
  <c r="X110" i="40"/>
  <c r="Y110" i="40"/>
  <c r="AJ18" i="40"/>
  <c r="AK18" i="40" s="1"/>
  <c r="AF18" i="40"/>
  <c r="AE18" i="40" s="1"/>
  <c r="AM108" i="40"/>
  <c r="AN108" i="40"/>
  <c r="AM99" i="40"/>
  <c r="AN99" i="40" s="1"/>
  <c r="AE98" i="40"/>
  <c r="M98" i="40" s="1"/>
  <c r="V125" i="40"/>
  <c r="X125" i="40" s="1"/>
  <c r="X117" i="40"/>
  <c r="Y117" i="40" s="1"/>
  <c r="AP117" i="40" s="1"/>
  <c r="AJ17" i="40"/>
  <c r="AK17" i="40" s="1"/>
  <c r="AF17" i="40"/>
  <c r="AE17" i="40" s="1"/>
  <c r="AF46" i="39"/>
  <c r="AE46" i="39" s="1"/>
  <c r="AF47" i="39"/>
  <c r="AE47" i="39" s="1"/>
  <c r="AF48" i="39"/>
  <c r="AE48" i="39" s="1"/>
  <c r="AF49" i="39"/>
  <c r="AJ37" i="39"/>
  <c r="F15" i="37" l="1"/>
  <c r="AM36" i="39"/>
  <c r="AP91" i="40"/>
  <c r="AP49" i="40"/>
  <c r="AM53" i="39"/>
  <c r="AN27" i="39"/>
  <c r="AM35" i="39"/>
  <c r="AM35" i="40"/>
  <c r="AN35" i="40" s="1"/>
  <c r="Y52" i="40"/>
  <c r="AN19" i="39"/>
  <c r="AN54" i="39"/>
  <c r="AO19" i="39"/>
  <c r="AP108" i="40"/>
  <c r="AP99" i="40"/>
  <c r="AM37" i="40"/>
  <c r="AN37" i="39"/>
  <c r="AM44" i="39"/>
  <c r="AM36" i="40"/>
  <c r="AN36" i="40"/>
  <c r="AP36" i="40" s="1"/>
  <c r="AN27" i="40"/>
  <c r="AN26" i="40"/>
  <c r="AP26" i="40" s="1"/>
  <c r="AF163" i="40"/>
  <c r="M162" i="40"/>
  <c r="AM100" i="40"/>
  <c r="AN100" i="40" s="1"/>
  <c r="AP100" i="40" s="1"/>
  <c r="AM45" i="40"/>
  <c r="AN45" i="40"/>
  <c r="AP45" i="40" s="1"/>
  <c r="AM55" i="40"/>
  <c r="AN55" i="40"/>
  <c r="AP55" i="40" s="1"/>
  <c r="AM54" i="40"/>
  <c r="AN54" i="40"/>
  <c r="AP54" i="40" s="1"/>
  <c r="AM44" i="40"/>
  <c r="AN44" i="40" s="1"/>
  <c r="AP44" i="40" s="1"/>
  <c r="Y92" i="40"/>
  <c r="AP92" i="40" s="1"/>
  <c r="X92" i="40"/>
  <c r="AO18" i="40"/>
  <c r="AO17" i="40"/>
  <c r="Y61" i="40"/>
  <c r="AM48" i="40"/>
  <c r="AN48" i="40"/>
  <c r="AP48" i="40" s="1"/>
  <c r="X109" i="40"/>
  <c r="Y109" i="40" s="1"/>
  <c r="AP109" i="40" s="1"/>
  <c r="AF162" i="40"/>
  <c r="AM110" i="40"/>
  <c r="AN110" i="40"/>
  <c r="AP110" i="40" s="1"/>
  <c r="Y19" i="40"/>
  <c r="AP19" i="40" s="1"/>
  <c r="X19" i="40"/>
  <c r="Y101" i="40"/>
  <c r="AP101" i="40" s="1"/>
  <c r="X101" i="40"/>
  <c r="V107" i="40"/>
  <c r="X107" i="40" s="1"/>
  <c r="AM18" i="40"/>
  <c r="AN18" i="40" s="1"/>
  <c r="V98" i="40"/>
  <c r="X90" i="40"/>
  <c r="Y90" i="40" s="1"/>
  <c r="X27" i="40"/>
  <c r="Y27" i="40" s="1"/>
  <c r="V34" i="40"/>
  <c r="X34" i="40" s="1"/>
  <c r="AF25" i="40"/>
  <c r="AF89" i="40" s="1"/>
  <c r="Y125" i="40"/>
  <c r="Y80" i="40"/>
  <c r="X80" i="40"/>
  <c r="V88" i="40"/>
  <c r="X88" i="40" s="1"/>
  <c r="AE25" i="40"/>
  <c r="M25" i="40" s="1"/>
  <c r="M89" i="40" s="1"/>
  <c r="Y37" i="40"/>
  <c r="AP37" i="40" s="1"/>
  <c r="X37" i="40"/>
  <c r="X35" i="40"/>
  <c r="Y35" i="40" s="1"/>
  <c r="V43" i="40"/>
  <c r="X43" i="40" s="1"/>
  <c r="AM17" i="40"/>
  <c r="AN17" i="40" s="1"/>
  <c r="AE162" i="40"/>
  <c r="AM17" i="39"/>
  <c r="AN17" i="39" s="1"/>
  <c r="AN18" i="39"/>
  <c r="AM18" i="39"/>
  <c r="AM26" i="39"/>
  <c r="AN26" i="39"/>
  <c r="AP35" i="40" l="1"/>
  <c r="M16" i="40"/>
  <c r="V5" i="40"/>
  <c r="G17" i="37" s="1"/>
  <c r="V4" i="40"/>
  <c r="G16" i="37" s="1"/>
  <c r="AM37" i="39"/>
  <c r="AP90" i="40"/>
  <c r="AP27" i="40"/>
  <c r="V6" i="40"/>
  <c r="G18" i="37" s="1"/>
  <c r="Y116" i="40"/>
  <c r="Y34" i="40"/>
  <c r="Y98" i="40"/>
  <c r="Y18" i="40"/>
  <c r="X18" i="40"/>
  <c r="V162" i="40"/>
  <c r="X98" i="40"/>
  <c r="X162" i="40" s="1"/>
  <c r="AE89" i="40"/>
  <c r="AE163" i="40" s="1"/>
  <c r="Y107" i="40"/>
  <c r="Y43" i="40"/>
  <c r="X17" i="40"/>
  <c r="Y17" i="40" s="1"/>
  <c r="AA4" i="40" s="1"/>
  <c r="V25" i="40"/>
  <c r="Y88" i="40"/>
  <c r="M163" i="40"/>
  <c r="AP18" i="40" l="1"/>
  <c r="AA5" i="40"/>
  <c r="AP17" i="40"/>
  <c r="V3" i="40"/>
  <c r="G15" i="37" s="1"/>
  <c r="F13" i="37"/>
  <c r="V12" i="40" a="1"/>
  <c r="V12" i="40" s="1"/>
  <c r="G26" i="37" s="1"/>
  <c r="V8" i="40" a="1"/>
  <c r="V8" i="40" s="1"/>
  <c r="G22" i="37" s="1"/>
  <c r="V9" i="40" a="1"/>
  <c r="V9" i="40" s="1"/>
  <c r="G23" i="37" s="1"/>
  <c r="V10" i="40" a="1"/>
  <c r="V10" i="40" s="1"/>
  <c r="G24" i="37" s="1"/>
  <c r="V11" i="40" a="1"/>
  <c r="V11" i="40" s="1"/>
  <c r="G25" i="37" s="1"/>
  <c r="V7" i="40" a="1"/>
  <c r="V7" i="40" s="1"/>
  <c r="Y25" i="40"/>
  <c r="Y89" i="40" s="1"/>
  <c r="X25" i="40"/>
  <c r="X89" i="40" s="1"/>
  <c r="X16" i="40" s="1"/>
  <c r="V89" i="40"/>
  <c r="V16" i="40" s="1"/>
  <c r="Y162" i="40"/>
  <c r="AE42" i="25"/>
  <c r="AE43" i="25"/>
  <c r="AE44" i="25"/>
  <c r="AE45" i="25"/>
  <c r="AE41" i="25"/>
  <c r="G21" i="37" l="1"/>
  <c r="Y163" i="40"/>
  <c r="V163" i="40"/>
  <c r="X163" i="40"/>
  <c r="Y16" i="40"/>
  <c r="AN109" i="25"/>
  <c r="AM109" i="25"/>
  <c r="AI109" i="25"/>
  <c r="AJ109" i="25" s="1"/>
  <c r="AN108" i="25"/>
  <c r="AM108" i="25"/>
  <c r="AI108" i="25"/>
  <c r="AJ108" i="25" s="1"/>
  <c r="AN107" i="25"/>
  <c r="AM107" i="25"/>
  <c r="AI107" i="25"/>
  <c r="AJ107" i="25" s="1"/>
  <c r="AN106" i="25"/>
  <c r="AM106" i="25"/>
  <c r="AI106" i="25"/>
  <c r="AJ106" i="25" s="1"/>
  <c r="AN105" i="25"/>
  <c r="AM105" i="25"/>
  <c r="AI105" i="25"/>
  <c r="AJ105" i="25" s="1"/>
  <c r="AN104" i="25"/>
  <c r="AM104" i="25"/>
  <c r="AI104" i="25"/>
  <c r="AJ104" i="25" s="1"/>
  <c r="AN103" i="25"/>
  <c r="AI103" i="25"/>
  <c r="AM102" i="25"/>
  <c r="AI102" i="25"/>
  <c r="AN100" i="25"/>
  <c r="AM100" i="25"/>
  <c r="AI100" i="25"/>
  <c r="AJ100" i="25" s="1"/>
  <c r="AN99" i="25"/>
  <c r="AM99" i="25"/>
  <c r="AI99" i="25"/>
  <c r="AJ99" i="25" s="1"/>
  <c r="AN98" i="25"/>
  <c r="AM98" i="25"/>
  <c r="AI98" i="25"/>
  <c r="AN97" i="25"/>
  <c r="AM97" i="25"/>
  <c r="AI97" i="25"/>
  <c r="AN96" i="25"/>
  <c r="AM96" i="25"/>
  <c r="AI96" i="25"/>
  <c r="AN95" i="25"/>
  <c r="AI95" i="25"/>
  <c r="AN94" i="25"/>
  <c r="AI94" i="25"/>
  <c r="AI93" i="25"/>
  <c r="AJ96" i="25" l="1"/>
  <c r="AJ98" i="25"/>
  <c r="AJ97" i="25"/>
  <c r="F27" i="37"/>
  <c r="AJ102" i="25"/>
  <c r="AJ103" i="25"/>
  <c r="AM103" i="25"/>
  <c r="AN102" i="25"/>
  <c r="AM95" i="25"/>
  <c r="AM94" i="25"/>
  <c r="X44" i="39" l="1"/>
  <c r="AO44" i="39"/>
  <c r="X45" i="39"/>
  <c r="AO45" i="39"/>
  <c r="Y51" i="39"/>
  <c r="AP51" i="39" s="1"/>
  <c r="X51" i="39"/>
  <c r="Y50" i="39"/>
  <c r="AP50" i="39" s="1"/>
  <c r="X50" i="39"/>
  <c r="Y49" i="39"/>
  <c r="AP49" i="39" s="1"/>
  <c r="X49" i="39"/>
  <c r="Y48" i="39"/>
  <c r="AP48" i="39" s="1"/>
  <c r="X48" i="39"/>
  <c r="X47" i="39"/>
  <c r="X46" i="39"/>
  <c r="Y42" i="39"/>
  <c r="AP42" i="39" s="1"/>
  <c r="X42" i="39"/>
  <c r="Y41" i="39"/>
  <c r="AP41" i="39" s="1"/>
  <c r="X41" i="39"/>
  <c r="Y40" i="39"/>
  <c r="AP40" i="39" s="1"/>
  <c r="X40" i="39"/>
  <c r="Y39" i="39"/>
  <c r="AP39" i="39" s="1"/>
  <c r="X39" i="39"/>
  <c r="Y38" i="39"/>
  <c r="AP38" i="39" s="1"/>
  <c r="X38" i="39"/>
  <c r="E86" i="39"/>
  <c r="E156" i="39"/>
  <c r="W76" i="39"/>
  <c r="AF75" i="39"/>
  <c r="Y75" i="39"/>
  <c r="X75" i="39"/>
  <c r="AF74" i="39"/>
  <c r="Y74" i="39"/>
  <c r="X74" i="39"/>
  <c r="AF73" i="39"/>
  <c r="Y73" i="39"/>
  <c r="X73" i="39"/>
  <c r="AF72" i="39"/>
  <c r="Y72" i="39"/>
  <c r="X72" i="39"/>
  <c r="AF71" i="39"/>
  <c r="Y71" i="39"/>
  <c r="X71" i="39"/>
  <c r="AF70" i="39"/>
  <c r="Y70" i="39"/>
  <c r="X70" i="39"/>
  <c r="Y67" i="39"/>
  <c r="W67" i="39"/>
  <c r="V67" i="39"/>
  <c r="AF66" i="39"/>
  <c r="AF65" i="39"/>
  <c r="AF64" i="39"/>
  <c r="AF63" i="39"/>
  <c r="AF62" i="39"/>
  <c r="AE62" i="39" s="1"/>
  <c r="X79" i="39"/>
  <c r="Y79" i="39"/>
  <c r="AF79" i="39"/>
  <c r="X80" i="39"/>
  <c r="Y80" i="39"/>
  <c r="AF80" i="39"/>
  <c r="X81" i="39"/>
  <c r="Y81" i="39"/>
  <c r="AF81" i="39"/>
  <c r="AE20" i="25"/>
  <c r="AF42" i="39"/>
  <c r="AF41" i="39"/>
  <c r="AF40" i="39"/>
  <c r="AF39" i="39"/>
  <c r="AF38" i="39"/>
  <c r="AF37" i="39"/>
  <c r="AE37" i="39" s="1"/>
  <c r="W155" i="39"/>
  <c r="AF154" i="39"/>
  <c r="Y154" i="39"/>
  <c r="X154" i="39"/>
  <c r="AF153" i="39"/>
  <c r="Y153" i="39"/>
  <c r="X153" i="39"/>
  <c r="AF152" i="39"/>
  <c r="Y152" i="39"/>
  <c r="X152" i="39"/>
  <c r="AF151" i="39"/>
  <c r="Y151" i="39"/>
  <c r="X151" i="39"/>
  <c r="AF150" i="39"/>
  <c r="Y150" i="39"/>
  <c r="X150" i="39"/>
  <c r="AF149" i="39"/>
  <c r="AE149" i="39" s="1"/>
  <c r="AF148" i="39"/>
  <c r="AE148" i="39" s="1"/>
  <c r="AF147" i="39"/>
  <c r="AE147" i="39" s="1"/>
  <c r="W146" i="39"/>
  <c r="AF145" i="39"/>
  <c r="Y145" i="39"/>
  <c r="X145" i="39"/>
  <c r="AF144" i="39"/>
  <c r="Y144" i="39"/>
  <c r="X144" i="39"/>
  <c r="AF143" i="39"/>
  <c r="Y143" i="39"/>
  <c r="X143" i="39"/>
  <c r="AF142" i="39"/>
  <c r="Y142" i="39"/>
  <c r="X142" i="39"/>
  <c r="AF141" i="39"/>
  <c r="Y141" i="39"/>
  <c r="X141" i="39"/>
  <c r="AF140" i="39"/>
  <c r="Y140" i="39"/>
  <c r="X140" i="39"/>
  <c r="AF139" i="39"/>
  <c r="Y139" i="39"/>
  <c r="X139" i="39"/>
  <c r="Y138" i="39"/>
  <c r="AF138" i="39"/>
  <c r="AE138" i="39" s="1"/>
  <c r="Y137" i="39"/>
  <c r="W137" i="39"/>
  <c r="V137" i="39"/>
  <c r="M137" i="39"/>
  <c r="AF136" i="39"/>
  <c r="AF135" i="39"/>
  <c r="AF134" i="39"/>
  <c r="AF133" i="39"/>
  <c r="AF132" i="39"/>
  <c r="AE132" i="39" s="1"/>
  <c r="W131" i="39"/>
  <c r="AF130" i="39"/>
  <c r="Y130" i="39"/>
  <c r="AP130" i="39" s="1"/>
  <c r="X130" i="39"/>
  <c r="AF129" i="39"/>
  <c r="Y129" i="39"/>
  <c r="AP129" i="39" s="1"/>
  <c r="X129" i="39"/>
  <c r="AF128" i="39"/>
  <c r="Y128" i="39"/>
  <c r="AP128" i="39" s="1"/>
  <c r="X128" i="39"/>
  <c r="AF127" i="39"/>
  <c r="Y127" i="39"/>
  <c r="AP127" i="39" s="1"/>
  <c r="X127" i="39"/>
  <c r="AF126" i="39"/>
  <c r="Y126" i="39"/>
  <c r="AP126" i="39" s="1"/>
  <c r="X126" i="39"/>
  <c r="AF125" i="39"/>
  <c r="Y125" i="39"/>
  <c r="AP125" i="39" s="1"/>
  <c r="X125" i="39"/>
  <c r="Y124" i="39"/>
  <c r="AP124" i="39" s="1"/>
  <c r="Y123" i="39"/>
  <c r="AP123" i="39" s="1"/>
  <c r="W122" i="39"/>
  <c r="AF121" i="39"/>
  <c r="Y121" i="39"/>
  <c r="AP121" i="39" s="1"/>
  <c r="X121" i="39"/>
  <c r="AF120" i="39"/>
  <c r="Y120" i="39"/>
  <c r="AP120" i="39" s="1"/>
  <c r="X120" i="39"/>
  <c r="AF119" i="39"/>
  <c r="Y119" i="39"/>
  <c r="AP119" i="39" s="1"/>
  <c r="X119" i="39"/>
  <c r="AF118" i="39"/>
  <c r="Y118" i="39"/>
  <c r="AP118" i="39" s="1"/>
  <c r="X118" i="39"/>
  <c r="AF117" i="39"/>
  <c r="Y117" i="39"/>
  <c r="AP117" i="39" s="1"/>
  <c r="X117" i="39"/>
  <c r="AF116" i="39"/>
  <c r="Y116" i="39"/>
  <c r="AP116" i="39" s="1"/>
  <c r="W113" i="39"/>
  <c r="AN112" i="39"/>
  <c r="AM112" i="39"/>
  <c r="AI112" i="39"/>
  <c r="AJ112" i="39" s="1"/>
  <c r="AF112" i="39"/>
  <c r="Y112" i="39"/>
  <c r="X112" i="39"/>
  <c r="AN111" i="39"/>
  <c r="AM111" i="39"/>
  <c r="AI111" i="39"/>
  <c r="AJ111" i="39" s="1"/>
  <c r="AF111" i="39"/>
  <c r="Y111" i="39"/>
  <c r="X111" i="39"/>
  <c r="AN110" i="39"/>
  <c r="AM110" i="39"/>
  <c r="AI110" i="39"/>
  <c r="AJ110" i="39" s="1"/>
  <c r="AF110" i="39"/>
  <c r="Y110" i="39"/>
  <c r="X110" i="39"/>
  <c r="AN109" i="39"/>
  <c r="AM109" i="39"/>
  <c r="AI109" i="39"/>
  <c r="AJ109" i="39" s="1"/>
  <c r="AF109" i="39"/>
  <c r="Y109" i="39"/>
  <c r="X109" i="39"/>
  <c r="AN108" i="39"/>
  <c r="AM108" i="39"/>
  <c r="AI108" i="39"/>
  <c r="AJ108" i="39" s="1"/>
  <c r="AF108" i="39"/>
  <c r="Y108" i="39"/>
  <c r="X108" i="39"/>
  <c r="AI107" i="39"/>
  <c r="AI106" i="39"/>
  <c r="AI105" i="39"/>
  <c r="W104" i="39"/>
  <c r="AN103" i="39"/>
  <c r="AM103" i="39"/>
  <c r="AI103" i="39"/>
  <c r="AJ103" i="39" s="1"/>
  <c r="AF103" i="39"/>
  <c r="Y103" i="39"/>
  <c r="X103" i="39"/>
  <c r="AN102" i="39"/>
  <c r="AM102" i="39"/>
  <c r="AI102" i="39"/>
  <c r="AJ102" i="39" s="1"/>
  <c r="AF102" i="39"/>
  <c r="Y102" i="39"/>
  <c r="X102" i="39"/>
  <c r="AN101" i="39"/>
  <c r="AM101" i="39"/>
  <c r="AI101" i="39"/>
  <c r="AJ101" i="39" s="1"/>
  <c r="AF101" i="39"/>
  <c r="Y101" i="39"/>
  <c r="X101" i="39"/>
  <c r="AN100" i="39"/>
  <c r="AM100" i="39"/>
  <c r="AI100" i="39"/>
  <c r="AJ100" i="39" s="1"/>
  <c r="AF100" i="39"/>
  <c r="Y100" i="39"/>
  <c r="X100" i="39"/>
  <c r="AN99" i="39"/>
  <c r="AM99" i="39"/>
  <c r="AI99" i="39"/>
  <c r="AJ99" i="39" s="1"/>
  <c r="AF99" i="39"/>
  <c r="Y99" i="39"/>
  <c r="X99" i="39"/>
  <c r="AI98" i="39"/>
  <c r="AF98" i="39"/>
  <c r="AI97" i="39"/>
  <c r="AF97" i="39"/>
  <c r="AE97" i="39" s="1"/>
  <c r="AI96" i="39"/>
  <c r="AF96" i="39"/>
  <c r="AE96" i="39" s="1"/>
  <c r="W95" i="39"/>
  <c r="AN94" i="39"/>
  <c r="AM94" i="39"/>
  <c r="AI94" i="39"/>
  <c r="AJ94" i="39" s="1"/>
  <c r="AF94" i="39"/>
  <c r="Y94" i="39"/>
  <c r="X94" i="39"/>
  <c r="AN93" i="39"/>
  <c r="AM93" i="39"/>
  <c r="AI93" i="39"/>
  <c r="AJ93" i="39" s="1"/>
  <c r="AF93" i="39"/>
  <c r="Y93" i="39"/>
  <c r="X93" i="39"/>
  <c r="AN92" i="39"/>
  <c r="AM92" i="39"/>
  <c r="AI92" i="39"/>
  <c r="AJ92" i="39" s="1"/>
  <c r="AF92" i="39"/>
  <c r="Y92" i="39"/>
  <c r="X92" i="39"/>
  <c r="AN91" i="39"/>
  <c r="AM91" i="39"/>
  <c r="AI91" i="39"/>
  <c r="AJ91" i="39" s="1"/>
  <c r="AF91" i="39"/>
  <c r="Y91" i="39"/>
  <c r="X91" i="39"/>
  <c r="AI90" i="39"/>
  <c r="AJ90" i="39" s="1"/>
  <c r="AF90" i="39"/>
  <c r="AE90" i="39" s="1"/>
  <c r="Y90" i="39"/>
  <c r="X90" i="39"/>
  <c r="AI89" i="39"/>
  <c r="AF89" i="39"/>
  <c r="AE89" i="39" s="1"/>
  <c r="AI88" i="39"/>
  <c r="AF88" i="39"/>
  <c r="AE88" i="39" s="1"/>
  <c r="AI87" i="39"/>
  <c r="AF87" i="39"/>
  <c r="AE87" i="39" s="1"/>
  <c r="W85" i="39"/>
  <c r="AF84" i="39"/>
  <c r="Y84" i="39"/>
  <c r="X84" i="39"/>
  <c r="AF83" i="39"/>
  <c r="Y83" i="39"/>
  <c r="X83" i="39"/>
  <c r="AF82" i="39"/>
  <c r="Y82" i="39"/>
  <c r="X82" i="39"/>
  <c r="W61" i="39"/>
  <c r="AF60" i="39"/>
  <c r="Y60" i="39"/>
  <c r="AP60" i="39" s="1"/>
  <c r="X60" i="39"/>
  <c r="AF59" i="39"/>
  <c r="Y59" i="39"/>
  <c r="AP59" i="39" s="1"/>
  <c r="X59" i="39"/>
  <c r="AF58" i="39"/>
  <c r="Y58" i="39"/>
  <c r="AP58" i="39" s="1"/>
  <c r="X58" i="39"/>
  <c r="AF57" i="39"/>
  <c r="Y57" i="39"/>
  <c r="AP57" i="39" s="1"/>
  <c r="X57" i="39"/>
  <c r="AF56" i="39"/>
  <c r="AE56" i="39" s="1"/>
  <c r="AF55" i="39"/>
  <c r="AE55" i="39" s="1"/>
  <c r="AF54" i="39"/>
  <c r="AE54" i="39" s="1"/>
  <c r="AF53" i="39"/>
  <c r="AE53" i="39" s="1"/>
  <c r="AF51" i="39"/>
  <c r="AF50" i="39"/>
  <c r="AF45" i="39"/>
  <c r="AE45" i="39" s="1"/>
  <c r="AF44" i="39"/>
  <c r="AE44" i="39" s="1"/>
  <c r="W34" i="39"/>
  <c r="AF33" i="39"/>
  <c r="Y33" i="39"/>
  <c r="AP33" i="39" s="1"/>
  <c r="X33" i="39"/>
  <c r="AF32" i="39"/>
  <c r="Y32" i="39"/>
  <c r="AP32" i="39" s="1"/>
  <c r="X32" i="39"/>
  <c r="AF31" i="39"/>
  <c r="Y31" i="39"/>
  <c r="AP31" i="39" s="1"/>
  <c r="X31" i="39"/>
  <c r="AF30" i="39"/>
  <c r="Y30" i="39"/>
  <c r="AP30" i="39" s="1"/>
  <c r="X30" i="39"/>
  <c r="AF29" i="39"/>
  <c r="Y29" i="39"/>
  <c r="AP29" i="39" s="1"/>
  <c r="X29" i="39"/>
  <c r="AF28" i="39"/>
  <c r="X28" i="39"/>
  <c r="W25" i="39"/>
  <c r="AF24" i="39"/>
  <c r="Y24" i="39"/>
  <c r="AP24" i="39" s="1"/>
  <c r="X24" i="39"/>
  <c r="AF23" i="39"/>
  <c r="Y23" i="39"/>
  <c r="AP23" i="39" s="1"/>
  <c r="X23" i="39"/>
  <c r="AF22" i="39"/>
  <c r="Y22" i="39"/>
  <c r="AP22" i="39" s="1"/>
  <c r="X22" i="39"/>
  <c r="AF21" i="39"/>
  <c r="Y21" i="39"/>
  <c r="AP21" i="39" s="1"/>
  <c r="X21" i="39"/>
  <c r="AF20" i="39"/>
  <c r="Y20" i="39"/>
  <c r="AP20" i="39" s="1"/>
  <c r="X20" i="39"/>
  <c r="AF19" i="39"/>
  <c r="AE19" i="39" s="1"/>
  <c r="X19" i="39"/>
  <c r="X69" i="39"/>
  <c r="AE130" i="25"/>
  <c r="AE131" i="25"/>
  <c r="AE132" i="25"/>
  <c r="AE133" i="25"/>
  <c r="AE134" i="25"/>
  <c r="AE135" i="25"/>
  <c r="AE136" i="25"/>
  <c r="AE121" i="25"/>
  <c r="AE122" i="25"/>
  <c r="AE123" i="25"/>
  <c r="AE124" i="25"/>
  <c r="AE125" i="25"/>
  <c r="AE126" i="25"/>
  <c r="AE127" i="25"/>
  <c r="AE104" i="25"/>
  <c r="AE105" i="25"/>
  <c r="AE106" i="25"/>
  <c r="AE107" i="25"/>
  <c r="AE108" i="25"/>
  <c r="AE109" i="25"/>
  <c r="AE99" i="25"/>
  <c r="AE100" i="25"/>
  <c r="AE87" i="25"/>
  <c r="AE88" i="25"/>
  <c r="AE89" i="25"/>
  <c r="AE90" i="25"/>
  <c r="AE91" i="25"/>
  <c r="AE78" i="25"/>
  <c r="AE79" i="25"/>
  <c r="AE80" i="25"/>
  <c r="AE81" i="25"/>
  <c r="AE82" i="25"/>
  <c r="AE69" i="25"/>
  <c r="AE70" i="25"/>
  <c r="AE71" i="25"/>
  <c r="AE72" i="25"/>
  <c r="AE73" i="25"/>
  <c r="AE58" i="25"/>
  <c r="AE59" i="25"/>
  <c r="AE60" i="25"/>
  <c r="AE61" i="25"/>
  <c r="AE62" i="25"/>
  <c r="AE63" i="25"/>
  <c r="AE48" i="25"/>
  <c r="AE49" i="25"/>
  <c r="AE50" i="25"/>
  <c r="AE51" i="25"/>
  <c r="AE52" i="25"/>
  <c r="AE53" i="25"/>
  <c r="AE54" i="25"/>
  <c r="AF41" i="25"/>
  <c r="AE28" i="25"/>
  <c r="AE29" i="25"/>
  <c r="AE30" i="25"/>
  <c r="AE31" i="25"/>
  <c r="AE32" i="25"/>
  <c r="AE33" i="25"/>
  <c r="AE19" i="25"/>
  <c r="AE21" i="25"/>
  <c r="AE22" i="25"/>
  <c r="AE23" i="25"/>
  <c r="AE24" i="25"/>
  <c r="AI75" i="25"/>
  <c r="AI76" i="25"/>
  <c r="AI77" i="25"/>
  <c r="AJ77" i="25" s="1"/>
  <c r="AI78" i="25"/>
  <c r="AJ78" i="25" s="1"/>
  <c r="AM78" i="25"/>
  <c r="AN78" i="25"/>
  <c r="AI79" i="25"/>
  <c r="AJ79" i="25" s="1"/>
  <c r="AM79" i="25"/>
  <c r="AN79" i="25"/>
  <c r="AI80" i="25"/>
  <c r="AJ80" i="25" s="1"/>
  <c r="AM80" i="25"/>
  <c r="AN80" i="25"/>
  <c r="AI81" i="25"/>
  <c r="AJ81" i="25" s="1"/>
  <c r="AM81" i="25"/>
  <c r="AN81" i="25"/>
  <c r="AI82" i="25"/>
  <c r="AJ82" i="25" s="1"/>
  <c r="AM82" i="25"/>
  <c r="AN82" i="25"/>
  <c r="AI84" i="25"/>
  <c r="AI85" i="25"/>
  <c r="AI86" i="25"/>
  <c r="AI87" i="25"/>
  <c r="AJ87" i="25" s="1"/>
  <c r="AM87" i="25"/>
  <c r="AN87" i="25"/>
  <c r="AI88" i="25"/>
  <c r="AJ88" i="25" s="1"/>
  <c r="AM88" i="25"/>
  <c r="AN88" i="25"/>
  <c r="AI89" i="25"/>
  <c r="AJ89" i="25" s="1"/>
  <c r="AM89" i="25"/>
  <c r="AN89" i="25"/>
  <c r="AI90" i="25"/>
  <c r="AJ90" i="25" s="1"/>
  <c r="AM90" i="25"/>
  <c r="AN90" i="25"/>
  <c r="AI91" i="25"/>
  <c r="AJ91" i="25" s="1"/>
  <c r="AM91" i="25"/>
  <c r="AN91" i="25"/>
  <c r="AI67" i="25"/>
  <c r="AJ67" i="25" s="1"/>
  <c r="AI68" i="25"/>
  <c r="AI69" i="25"/>
  <c r="AJ69" i="25" s="1"/>
  <c r="AM69" i="25"/>
  <c r="AN69" i="25"/>
  <c r="AI70" i="25"/>
  <c r="AJ70" i="25" s="1"/>
  <c r="AM70" i="25"/>
  <c r="AN70" i="25"/>
  <c r="AI71" i="25"/>
  <c r="AJ71" i="25" s="1"/>
  <c r="AM71" i="25"/>
  <c r="AN71" i="25"/>
  <c r="AI72" i="25"/>
  <c r="AJ72" i="25" s="1"/>
  <c r="AM72" i="25"/>
  <c r="AN72" i="25"/>
  <c r="AI73" i="25"/>
  <c r="AJ73" i="25" s="1"/>
  <c r="AM73" i="25"/>
  <c r="AN73" i="25"/>
  <c r="AK90" i="39" l="1"/>
  <c r="AO90" i="39"/>
  <c r="AO67" i="25"/>
  <c r="AK67" i="25"/>
  <c r="V148" i="39"/>
  <c r="U4" i="39"/>
  <c r="AP101" i="39"/>
  <c r="AP94" i="39"/>
  <c r="AP100" i="39"/>
  <c r="AP108" i="39"/>
  <c r="AP103" i="39"/>
  <c r="AP111" i="39"/>
  <c r="AP102" i="39"/>
  <c r="AP110" i="39"/>
  <c r="AP109" i="39"/>
  <c r="AP93" i="39"/>
  <c r="AP99" i="39"/>
  <c r="AP91" i="39"/>
  <c r="AP92" i="39"/>
  <c r="AP112" i="39"/>
  <c r="X53" i="39"/>
  <c r="AO53" i="39"/>
  <c r="AO54" i="39"/>
  <c r="V85" i="39"/>
  <c r="X85" i="39" s="1"/>
  <c r="X37" i="39"/>
  <c r="AO37" i="39"/>
  <c r="Y149" i="39"/>
  <c r="AK77" i="25"/>
  <c r="AM77" i="25" s="1"/>
  <c r="AF105" i="39"/>
  <c r="AE105" i="39" s="1"/>
  <c r="AJ105" i="39"/>
  <c r="AK105" i="39" s="1"/>
  <c r="Y97" i="39"/>
  <c r="X89" i="39"/>
  <c r="AF106" i="39"/>
  <c r="AE106" i="39" s="1"/>
  <c r="AJ106" i="39"/>
  <c r="AK106" i="39" s="1"/>
  <c r="AF124" i="39"/>
  <c r="AE124" i="39" s="1"/>
  <c r="AJ124" i="39"/>
  <c r="X88" i="39"/>
  <c r="Y98" i="39"/>
  <c r="AF107" i="39"/>
  <c r="AJ107" i="39"/>
  <c r="AF123" i="39"/>
  <c r="AE123" i="39" s="1"/>
  <c r="AJ123" i="39"/>
  <c r="X96" i="39"/>
  <c r="X87" i="39"/>
  <c r="Y46" i="39"/>
  <c r="AP46" i="39" s="1"/>
  <c r="Y47" i="39"/>
  <c r="AP47" i="39" s="1"/>
  <c r="Y45" i="39"/>
  <c r="AP45" i="39" s="1"/>
  <c r="Y28" i="39"/>
  <c r="AP28" i="39" s="1"/>
  <c r="Y19" i="39"/>
  <c r="AP19" i="39" s="1"/>
  <c r="AJ76" i="25"/>
  <c r="AO76" i="25" s="1"/>
  <c r="Y44" i="39"/>
  <c r="AP44" i="39" s="1"/>
  <c r="X67" i="39"/>
  <c r="AF68" i="39"/>
  <c r="AE68" i="39" s="1"/>
  <c r="X137" i="39"/>
  <c r="AF69" i="39"/>
  <c r="V52" i="39"/>
  <c r="X52" i="39" s="1"/>
  <c r="Y69" i="39"/>
  <c r="AE67" i="39"/>
  <c r="AJ96" i="39"/>
  <c r="AK96" i="39" s="1"/>
  <c r="AF67" i="39"/>
  <c r="AJ87" i="39"/>
  <c r="AF61" i="39"/>
  <c r="AF77" i="39"/>
  <c r="AE77" i="39" s="1"/>
  <c r="AF137" i="39"/>
  <c r="AE52" i="39"/>
  <c r="M52" i="39" s="1"/>
  <c r="W156" i="39"/>
  <c r="AF52" i="39"/>
  <c r="AE104" i="39"/>
  <c r="M104" i="39" s="1"/>
  <c r="AF35" i="39"/>
  <c r="AE35" i="39" s="1"/>
  <c r="AJ89" i="39"/>
  <c r="W86" i="39"/>
  <c r="AJ88" i="39"/>
  <c r="AK88" i="39" s="1"/>
  <c r="AJ97" i="39"/>
  <c r="AK97" i="39" s="1"/>
  <c r="AF104" i="39"/>
  <c r="AE137" i="39"/>
  <c r="X116" i="39"/>
  <c r="V131" i="39"/>
  <c r="X131" i="39" s="1"/>
  <c r="Y146" i="39"/>
  <c r="AJ98" i="39"/>
  <c r="AN98" i="39" s="1"/>
  <c r="X78" i="39"/>
  <c r="Y78" i="39"/>
  <c r="AE146" i="39"/>
  <c r="M146" i="39" s="1"/>
  <c r="AF146" i="39"/>
  <c r="Y131" i="39"/>
  <c r="AE155" i="39"/>
  <c r="M155" i="39" s="1"/>
  <c r="AF155" i="39"/>
  <c r="Y89" i="39"/>
  <c r="X124" i="39"/>
  <c r="AE61" i="39"/>
  <c r="M61" i="39" s="1"/>
  <c r="AF78" i="39"/>
  <c r="X123" i="39"/>
  <c r="V146" i="39"/>
  <c r="X146" i="39" s="1"/>
  <c r="AF95" i="39"/>
  <c r="AF114" i="39"/>
  <c r="AE114" i="39" s="1"/>
  <c r="X138" i="39"/>
  <c r="X147" i="39"/>
  <c r="Y147" i="39" s="1"/>
  <c r="AJ68" i="25"/>
  <c r="AJ75" i="25"/>
  <c r="AO75" i="25" s="1"/>
  <c r="AI66" i="25"/>
  <c r="AJ66" i="25" s="1"/>
  <c r="AO66" i="25" s="1"/>
  <c r="AJ86" i="25"/>
  <c r="AK86" i="25" s="1"/>
  <c r="AJ85" i="25"/>
  <c r="AO85" i="25" s="1"/>
  <c r="AJ84" i="25"/>
  <c r="AK89" i="39" l="1"/>
  <c r="AM89" i="39" s="1"/>
  <c r="AN89" i="39" s="1"/>
  <c r="AP89" i="39" s="1"/>
  <c r="AO89" i="39"/>
  <c r="AN90" i="39"/>
  <c r="AP90" i="39" s="1"/>
  <c r="AM90" i="39"/>
  <c r="AO87" i="39"/>
  <c r="AK87" i="39"/>
  <c r="AM87" i="39" s="1"/>
  <c r="AK84" i="25"/>
  <c r="AM84" i="25" s="1"/>
  <c r="AN84" i="25" s="1"/>
  <c r="AO84" i="25"/>
  <c r="V17" i="39"/>
  <c r="U3" i="39"/>
  <c r="AP98" i="39"/>
  <c r="V155" i="39"/>
  <c r="X155" i="39" s="1"/>
  <c r="AO26" i="39"/>
  <c r="X149" i="39"/>
  <c r="X148" i="39"/>
  <c r="Y148" i="39" s="1"/>
  <c r="Y155" i="39" s="1"/>
  <c r="AO17" i="39"/>
  <c r="Y27" i="39"/>
  <c r="AP27" i="39" s="1"/>
  <c r="AO27" i="39"/>
  <c r="AN77" i="25"/>
  <c r="AK85" i="25"/>
  <c r="AM85" i="25" s="1"/>
  <c r="AK75" i="25"/>
  <c r="AM75" i="25" s="1"/>
  <c r="AK66" i="25"/>
  <c r="AK68" i="25"/>
  <c r="AM68" i="25" s="1"/>
  <c r="AK76" i="25"/>
  <c r="AM76" i="25" s="1"/>
  <c r="AN76" i="25" s="1"/>
  <c r="AM105" i="39"/>
  <c r="AO105" i="39"/>
  <c r="AM96" i="39"/>
  <c r="AO96" i="39"/>
  <c r="AN106" i="39"/>
  <c r="AO106" i="39"/>
  <c r="AN97" i="39"/>
  <c r="AP97" i="39" s="1"/>
  <c r="AO97" i="39"/>
  <c r="AO88" i="39"/>
  <c r="Y53" i="39"/>
  <c r="AP53" i="39" s="1"/>
  <c r="Y115" i="39"/>
  <c r="X115" i="39"/>
  <c r="V122" i="39"/>
  <c r="X122" i="39" s="1"/>
  <c r="Y114" i="39"/>
  <c r="AN107" i="39"/>
  <c r="X97" i="39"/>
  <c r="V61" i="39"/>
  <c r="X61" i="39" s="1"/>
  <c r="AF113" i="39"/>
  <c r="Y52" i="39"/>
  <c r="V95" i="39"/>
  <c r="X95" i="39" s="1"/>
  <c r="Y88" i="39"/>
  <c r="X55" i="39"/>
  <c r="Y55" i="39"/>
  <c r="AP55" i="39" s="1"/>
  <c r="X56" i="39"/>
  <c r="Y56" i="39"/>
  <c r="AP56" i="39" s="1"/>
  <c r="X54" i="39"/>
  <c r="Y54" i="39"/>
  <c r="AP54" i="39" s="1"/>
  <c r="X114" i="39"/>
  <c r="V104" i="39"/>
  <c r="X104" i="39" s="1"/>
  <c r="Y96" i="39"/>
  <c r="AF131" i="39"/>
  <c r="X105" i="39"/>
  <c r="X106" i="39"/>
  <c r="Y107" i="39"/>
  <c r="Y37" i="39"/>
  <c r="AP37" i="39" s="1"/>
  <c r="X98" i="39"/>
  <c r="AJ114" i="39"/>
  <c r="AO114" i="39" s="1"/>
  <c r="AJ115" i="39"/>
  <c r="Y87" i="39"/>
  <c r="Y77" i="39"/>
  <c r="V5" i="39" s="1"/>
  <c r="X77" i="39"/>
  <c r="V76" i="39"/>
  <c r="X76" i="39" s="1"/>
  <c r="AE131" i="39"/>
  <c r="M131" i="39" s="1"/>
  <c r="AM86" i="25"/>
  <c r="AN86" i="25" s="1"/>
  <c r="AM67" i="25"/>
  <c r="AN67" i="25" s="1"/>
  <c r="AF76" i="39"/>
  <c r="AE76" i="39"/>
  <c r="M76" i="39" s="1"/>
  <c r="AF27" i="39"/>
  <c r="AE27" i="39" s="1"/>
  <c r="W16" i="39"/>
  <c r="AF26" i="39"/>
  <c r="AE26" i="39" s="1"/>
  <c r="W157" i="39"/>
  <c r="AF36" i="39"/>
  <c r="AF17" i="39"/>
  <c r="AE17" i="39" s="1"/>
  <c r="AF18" i="39"/>
  <c r="AE18" i="39" s="1"/>
  <c r="AM98" i="39"/>
  <c r="AM107" i="39"/>
  <c r="AE85" i="39"/>
  <c r="M85" i="39" s="1"/>
  <c r="AF115" i="39"/>
  <c r="AE115" i="39" s="1"/>
  <c r="AE95" i="39"/>
  <c r="M95" i="39" s="1"/>
  <c r="AE113" i="39"/>
  <c r="M113" i="39" s="1"/>
  <c r="AF85" i="39"/>
  <c r="AP107" i="39" l="1"/>
  <c r="V4" i="39"/>
  <c r="Y104" i="39"/>
  <c r="AN105" i="39"/>
  <c r="AF43" i="39"/>
  <c r="AE36" i="39"/>
  <c r="AE43" i="39" s="1"/>
  <c r="M43" i="39" s="1"/>
  <c r="X36" i="39"/>
  <c r="AO36" i="39"/>
  <c r="AO35" i="39"/>
  <c r="V25" i="39"/>
  <c r="X25" i="39" s="1"/>
  <c r="AO18" i="39"/>
  <c r="AN85" i="25"/>
  <c r="AN68" i="25"/>
  <c r="AM66" i="25"/>
  <c r="AN66" i="25" s="1"/>
  <c r="AN75" i="25"/>
  <c r="AN96" i="39"/>
  <c r="AP96" i="39" s="1"/>
  <c r="V6" i="39"/>
  <c r="AM97" i="39"/>
  <c r="AM106" i="39"/>
  <c r="AM88" i="39"/>
  <c r="AN88" i="39" s="1"/>
  <c r="AP88" i="39" s="1"/>
  <c r="Y122" i="39"/>
  <c r="Y95" i="39"/>
  <c r="X107" i="39"/>
  <c r="V113" i="39"/>
  <c r="X113" i="39" s="1"/>
  <c r="X156" i="39" s="1"/>
  <c r="Y61" i="39"/>
  <c r="V34" i="39"/>
  <c r="X34" i="39" s="1"/>
  <c r="X27" i="39"/>
  <c r="Y26" i="39"/>
  <c r="Y106" i="39"/>
  <c r="X26" i="39"/>
  <c r="Y105" i="39"/>
  <c r="AN87" i="39"/>
  <c r="AP87" i="39" s="1"/>
  <c r="Y85" i="39"/>
  <c r="X68" i="39"/>
  <c r="Y68" i="39" s="1"/>
  <c r="Y76" i="39" s="1"/>
  <c r="X17" i="39"/>
  <c r="Y17" i="39" s="1"/>
  <c r="AE34" i="39"/>
  <c r="M34" i="39" s="1"/>
  <c r="AJ95" i="25"/>
  <c r="AJ93" i="25"/>
  <c r="AO93" i="25" s="1"/>
  <c r="AJ94" i="25"/>
  <c r="AF34" i="39"/>
  <c r="AF25" i="39"/>
  <c r="AE122" i="39"/>
  <c r="AE25" i="39"/>
  <c r="M25" i="39" s="1"/>
  <c r="AF122" i="39"/>
  <c r="AF156" i="39" s="1"/>
  <c r="J12" i="37"/>
  <c r="E6" i="37" s="1"/>
  <c r="AP106" i="39" l="1"/>
  <c r="U13" i="39"/>
  <c r="AP17" i="39"/>
  <c r="AA4" i="39"/>
  <c r="F6" i="37"/>
  <c r="AP105" i="39"/>
  <c r="AN114" i="39"/>
  <c r="AP114" i="39" s="1"/>
  <c r="Y34" i="39"/>
  <c r="AP26" i="39"/>
  <c r="AK93" i="25"/>
  <c r="M86" i="39"/>
  <c r="M122" i="39"/>
  <c r="M156" i="39" s="1"/>
  <c r="AN115" i="39"/>
  <c r="AP115" i="39" s="1"/>
  <c r="AM115" i="39"/>
  <c r="V156" i="39"/>
  <c r="Y113" i="39"/>
  <c r="Y156" i="39" s="1"/>
  <c r="Y36" i="39"/>
  <c r="AP36" i="39" s="1"/>
  <c r="V43" i="39"/>
  <c r="X43" i="39" s="1"/>
  <c r="X86" i="39" s="1"/>
  <c r="X157" i="39" s="1"/>
  <c r="X18" i="39"/>
  <c r="AM114" i="39"/>
  <c r="Y18" i="39"/>
  <c r="AP18" i="39" s="1"/>
  <c r="Y35" i="39"/>
  <c r="AP35" i="39" s="1"/>
  <c r="X35" i="39"/>
  <c r="AF86" i="39"/>
  <c r="AF157" i="39"/>
  <c r="AE156" i="39"/>
  <c r="AE86" i="39"/>
  <c r="X136" i="25"/>
  <c r="X135" i="25"/>
  <c r="X134" i="25"/>
  <c r="X132" i="25"/>
  <c r="X131" i="25"/>
  <c r="X130" i="25"/>
  <c r="X129" i="25"/>
  <c r="X127" i="25"/>
  <c r="X126" i="25"/>
  <c r="X125" i="25"/>
  <c r="X124" i="25"/>
  <c r="X123" i="25"/>
  <c r="X122" i="25"/>
  <c r="X121" i="25"/>
  <c r="X120" i="25"/>
  <c r="V119" i="25"/>
  <c r="X109" i="25"/>
  <c r="X108" i="25"/>
  <c r="X107" i="25"/>
  <c r="X106" i="25"/>
  <c r="X105" i="25"/>
  <c r="X104" i="25"/>
  <c r="X102" i="25"/>
  <c r="X100" i="25"/>
  <c r="X99" i="25"/>
  <c r="X98" i="25"/>
  <c r="Y97" i="25"/>
  <c r="AP97" i="25" s="1"/>
  <c r="X95" i="25"/>
  <c r="Y94" i="25"/>
  <c r="V6" i="25" s="1"/>
  <c r="X91" i="25"/>
  <c r="X90" i="25"/>
  <c r="X89" i="25"/>
  <c r="X88" i="25"/>
  <c r="X87" i="25"/>
  <c r="X82" i="25"/>
  <c r="X81" i="25"/>
  <c r="X80" i="25"/>
  <c r="X79" i="25"/>
  <c r="X78" i="25"/>
  <c r="X73" i="25"/>
  <c r="X72" i="25"/>
  <c r="X71" i="25"/>
  <c r="X70" i="25"/>
  <c r="X63" i="25"/>
  <c r="X62" i="25"/>
  <c r="X61" i="25"/>
  <c r="X60" i="25"/>
  <c r="X59" i="25"/>
  <c r="X58" i="25"/>
  <c r="X54" i="25"/>
  <c r="X53" i="25"/>
  <c r="X52" i="25"/>
  <c r="X51" i="25"/>
  <c r="X50" i="25"/>
  <c r="X49" i="25"/>
  <c r="X48" i="25"/>
  <c r="X47" i="25"/>
  <c r="X33" i="25"/>
  <c r="X32" i="25"/>
  <c r="X31" i="25"/>
  <c r="X30" i="25"/>
  <c r="X29" i="25"/>
  <c r="X21" i="25"/>
  <c r="X22" i="25"/>
  <c r="X23" i="25"/>
  <c r="X24" i="25"/>
  <c r="X20" i="25"/>
  <c r="Y136" i="25"/>
  <c r="Y135" i="25"/>
  <c r="Y134" i="25"/>
  <c r="Y133" i="25"/>
  <c r="X133" i="25"/>
  <c r="Y132" i="25"/>
  <c r="Y131" i="25"/>
  <c r="Y127" i="25"/>
  <c r="Y126" i="25"/>
  <c r="Y125" i="25"/>
  <c r="Y124" i="25"/>
  <c r="Y123" i="25"/>
  <c r="Y122" i="25"/>
  <c r="Y121" i="25"/>
  <c r="Y109" i="25"/>
  <c r="AP109" i="25" s="1"/>
  <c r="Y108" i="25"/>
  <c r="AP108" i="25" s="1"/>
  <c r="Y107" i="25"/>
  <c r="AP107" i="25" s="1"/>
  <c r="Y106" i="25"/>
  <c r="AP106" i="25" s="1"/>
  <c r="Y105" i="25"/>
  <c r="AP105" i="25" s="1"/>
  <c r="Y104" i="25"/>
  <c r="AP104" i="25" s="1"/>
  <c r="Y100" i="25"/>
  <c r="AP100" i="25" s="1"/>
  <c r="Y99" i="25"/>
  <c r="AP99" i="25" s="1"/>
  <c r="Y98" i="25"/>
  <c r="AP98" i="25" s="1"/>
  <c r="Y91" i="25"/>
  <c r="AP91" i="25" s="1"/>
  <c r="Y90" i="25"/>
  <c r="AP90" i="25" s="1"/>
  <c r="Y89" i="25"/>
  <c r="AP89" i="25" s="1"/>
  <c r="Y88" i="25"/>
  <c r="AP88" i="25" s="1"/>
  <c r="Y87" i="25"/>
  <c r="AP87" i="25" s="1"/>
  <c r="Y82" i="25"/>
  <c r="AP82" i="25" s="1"/>
  <c r="Y81" i="25"/>
  <c r="AP81" i="25" s="1"/>
  <c r="Y80" i="25"/>
  <c r="AP80" i="25" s="1"/>
  <c r="Y79" i="25"/>
  <c r="AP79" i="25" s="1"/>
  <c r="Y78" i="25"/>
  <c r="AP78" i="25" s="1"/>
  <c r="Y73" i="25"/>
  <c r="AP73" i="25" s="1"/>
  <c r="Y72" i="25"/>
  <c r="AP72" i="25" s="1"/>
  <c r="Y71" i="25"/>
  <c r="AP71" i="25" s="1"/>
  <c r="Y70" i="25"/>
  <c r="AP70" i="25" s="1"/>
  <c r="Y63" i="25"/>
  <c r="Y62" i="25"/>
  <c r="Y61" i="25"/>
  <c r="Y60" i="25"/>
  <c r="Y59" i="25"/>
  <c r="Y58" i="25"/>
  <c r="Y54" i="25"/>
  <c r="Y53" i="25"/>
  <c r="Y52" i="25"/>
  <c r="Y51" i="25"/>
  <c r="Y50" i="25"/>
  <c r="Y49" i="25"/>
  <c r="Y48" i="25"/>
  <c r="Y24" i="25"/>
  <c r="Y23" i="25"/>
  <c r="Y22" i="25"/>
  <c r="Y21" i="25"/>
  <c r="Y29" i="25"/>
  <c r="Y30" i="25"/>
  <c r="Y31" i="25"/>
  <c r="Y32" i="25"/>
  <c r="Y33" i="25"/>
  <c r="AN93" i="25" l="1"/>
  <c r="AA5" i="39"/>
  <c r="V13" i="39"/>
  <c r="M16" i="39"/>
  <c r="AP94" i="25"/>
  <c r="V3" i="39"/>
  <c r="X77" i="25"/>
  <c r="AM93" i="25"/>
  <c r="X86" i="25"/>
  <c r="V86" i="39"/>
  <c r="V157" i="39" s="1"/>
  <c r="Y43" i="39"/>
  <c r="Y130" i="25"/>
  <c r="X16" i="39"/>
  <c r="Y25" i="39"/>
  <c r="M157" i="39"/>
  <c r="AE157" i="39"/>
  <c r="Y77" i="25"/>
  <c r="AP77" i="25" s="1"/>
  <c r="Y129" i="25"/>
  <c r="Y120" i="25"/>
  <c r="Y103" i="25"/>
  <c r="AP103" i="25" s="1"/>
  <c r="Y102" i="25"/>
  <c r="AP102" i="25" s="1"/>
  <c r="X103" i="25"/>
  <c r="Y95" i="25"/>
  <c r="AP95" i="25" s="1"/>
  <c r="X96" i="25"/>
  <c r="Y96" i="25" s="1"/>
  <c r="AP96" i="25" s="1"/>
  <c r="X94" i="25"/>
  <c r="X97" i="25"/>
  <c r="X69" i="25"/>
  <c r="Y69" i="25" s="1"/>
  <c r="AP69" i="25" s="1"/>
  <c r="Y47" i="25"/>
  <c r="Y20" i="25"/>
  <c r="H19" i="37" l="1"/>
  <c r="H20" i="37" s="1"/>
  <c r="V9" i="39" a="1"/>
  <c r="V9" i="39" s="1"/>
  <c r="V12" i="39" a="1"/>
  <c r="V12" i="39" s="1"/>
  <c r="V8" i="39" a="1"/>
  <c r="V8" i="39" s="1"/>
  <c r="V7" i="39" a="1"/>
  <c r="V7" i="39" s="1"/>
  <c r="V10" i="39" a="1"/>
  <c r="V10" i="39" s="1"/>
  <c r="V11" i="39" a="1"/>
  <c r="V11" i="39" s="1"/>
  <c r="Y86" i="39"/>
  <c r="Y157" i="39" s="1"/>
  <c r="X93" i="25"/>
  <c r="Y93" i="25" s="1"/>
  <c r="V5" i="25" s="1"/>
  <c r="Y86" i="25"/>
  <c r="AP86" i="25" s="1"/>
  <c r="V16" i="39"/>
  <c r="F19" i="37"/>
  <c r="E138" i="25"/>
  <c r="AF111" i="25"/>
  <c r="AE111" i="25" s="1"/>
  <c r="AE119" i="25" s="1"/>
  <c r="W119" i="25"/>
  <c r="AP93" i="25" l="1"/>
  <c r="G29" i="37"/>
  <c r="F20" i="37"/>
  <c r="Y16" i="39"/>
  <c r="X68" i="25"/>
  <c r="Y68" i="25" s="1"/>
  <c r="AP68" i="25" s="1"/>
  <c r="D22" i="37"/>
  <c r="M119" i="25"/>
  <c r="AF119" i="25"/>
  <c r="Y119" i="25"/>
  <c r="X66" i="25" l="1"/>
  <c r="Y66" i="25" s="1"/>
  <c r="AP66" i="25" s="1"/>
  <c r="X76" i="25"/>
  <c r="X85" i="25"/>
  <c r="X84" i="25"/>
  <c r="U3" i="25"/>
  <c r="D15" i="37" s="1"/>
  <c r="X56" i="25"/>
  <c r="Y56" i="25"/>
  <c r="X57" i="25"/>
  <c r="Y57" i="25"/>
  <c r="X119" i="25"/>
  <c r="W137" i="25"/>
  <c r="W128" i="25"/>
  <c r="W110" i="25"/>
  <c r="W101" i="25"/>
  <c r="W92" i="25"/>
  <c r="W83" i="25"/>
  <c r="W74" i="25"/>
  <c r="W25" i="25"/>
  <c r="W34" i="25"/>
  <c r="W55" i="25"/>
  <c r="W64" i="25"/>
  <c r="V46" i="25"/>
  <c r="AF104" i="25"/>
  <c r="AF103" i="25"/>
  <c r="AE103" i="25" s="1"/>
  <c r="AF102" i="25"/>
  <c r="AE102" i="25" s="1"/>
  <c r="AF136" i="25"/>
  <c r="AF135" i="25"/>
  <c r="AF134" i="25"/>
  <c r="AF133" i="25"/>
  <c r="AF132" i="25"/>
  <c r="AF131" i="25"/>
  <c r="AF130" i="25"/>
  <c r="AF129" i="25"/>
  <c r="AE129" i="25" s="1"/>
  <c r="AF127" i="25"/>
  <c r="AF126" i="25"/>
  <c r="AF125" i="25"/>
  <c r="AF124" i="25"/>
  <c r="AF123" i="25"/>
  <c r="AF122" i="25"/>
  <c r="AF121" i="25"/>
  <c r="AF120" i="25"/>
  <c r="AE120" i="25" s="1"/>
  <c r="AF109" i="25"/>
  <c r="AF108" i="25"/>
  <c r="AF107" i="25"/>
  <c r="AF106" i="25"/>
  <c r="AF105" i="25"/>
  <c r="AF100" i="25"/>
  <c r="AF99" i="25"/>
  <c r="AF98" i="25"/>
  <c r="AE98" i="25" s="1"/>
  <c r="AF97" i="25"/>
  <c r="AE97" i="25" s="1"/>
  <c r="AF96" i="25"/>
  <c r="AE96" i="25" s="1"/>
  <c r="AF95" i="25"/>
  <c r="AE95" i="25" s="1"/>
  <c r="AF94" i="25"/>
  <c r="AE94" i="25" s="1"/>
  <c r="AF93" i="25"/>
  <c r="AE93" i="25" s="1"/>
  <c r="AF91" i="25"/>
  <c r="AF90" i="25"/>
  <c r="AF89" i="25"/>
  <c r="AF88" i="25"/>
  <c r="AF87" i="25"/>
  <c r="AF86" i="25"/>
  <c r="AE86" i="25" s="1"/>
  <c r="AF85" i="25"/>
  <c r="AE85" i="25" s="1"/>
  <c r="AF84" i="25"/>
  <c r="AE84" i="25" s="1"/>
  <c r="AF82" i="25"/>
  <c r="AF81" i="25"/>
  <c r="AF80" i="25"/>
  <c r="AF79" i="25"/>
  <c r="AF78" i="25"/>
  <c r="AF77" i="25"/>
  <c r="AE77" i="25" s="1"/>
  <c r="AF76" i="25"/>
  <c r="AE76" i="25" s="1"/>
  <c r="AF75" i="25"/>
  <c r="AE75" i="25" s="1"/>
  <c r="AF73" i="25"/>
  <c r="AF72" i="25"/>
  <c r="AF71" i="25"/>
  <c r="AF70" i="25"/>
  <c r="AF69" i="25"/>
  <c r="AF68" i="25"/>
  <c r="AE68" i="25" s="1"/>
  <c r="AF67" i="25"/>
  <c r="AE67" i="25" s="1"/>
  <c r="AF66" i="25"/>
  <c r="AE66" i="25" s="1"/>
  <c r="V17" i="25" l="1"/>
  <c r="X17" i="25" s="1"/>
  <c r="Y17" i="25" s="1"/>
  <c r="X75" i="25"/>
  <c r="Y75" i="25" s="1"/>
  <c r="AP75" i="25" s="1"/>
  <c r="Y85" i="25"/>
  <c r="AP85" i="25" s="1"/>
  <c r="X67" i="25"/>
  <c r="Y67" i="25" s="1"/>
  <c r="AP67" i="25" s="1"/>
  <c r="Y76" i="25"/>
  <c r="AP76" i="25" s="1"/>
  <c r="Y84" i="25"/>
  <c r="AP84" i="25" s="1"/>
  <c r="AE110" i="25"/>
  <c r="X18" i="25"/>
  <c r="Y18" i="25" s="1"/>
  <c r="X26" i="25"/>
  <c r="Y26" i="25"/>
  <c r="X28" i="25"/>
  <c r="Y28" i="25"/>
  <c r="Y19" i="25"/>
  <c r="X19" i="25"/>
  <c r="X27" i="25"/>
  <c r="Y27" i="25"/>
  <c r="W65" i="25"/>
  <c r="W138" i="25"/>
  <c r="V55" i="25"/>
  <c r="X55" i="25" s="1"/>
  <c r="V92" i="25"/>
  <c r="X92" i="25" s="1"/>
  <c r="V101" i="25"/>
  <c r="X101" i="25" s="1"/>
  <c r="V64" i="25"/>
  <c r="X64" i="25" s="1"/>
  <c r="V110" i="25"/>
  <c r="X110" i="25" s="1"/>
  <c r="V137" i="25"/>
  <c r="X137" i="25" s="1"/>
  <c r="V128" i="25"/>
  <c r="X128" i="25" s="1"/>
  <c r="V83" i="25"/>
  <c r="X83" i="25" s="1"/>
  <c r="V74" i="25"/>
  <c r="V34" i="25"/>
  <c r="X34" i="25" s="1"/>
  <c r="AE137" i="25"/>
  <c r="M137" i="25" s="1"/>
  <c r="AF101" i="25"/>
  <c r="AF128" i="25"/>
  <c r="AE128" i="25"/>
  <c r="M128" i="25" s="1"/>
  <c r="AF110" i="25"/>
  <c r="AF137" i="25"/>
  <c r="AE101" i="25"/>
  <c r="M101" i="25" s="1"/>
  <c r="AF74" i="25"/>
  <c r="AF92" i="25"/>
  <c r="AE92" i="25"/>
  <c r="M92" i="25" s="1"/>
  <c r="AE74" i="25"/>
  <c r="M74" i="25" s="1"/>
  <c r="AF83" i="25"/>
  <c r="AE83" i="25"/>
  <c r="M83" i="25" s="1"/>
  <c r="AF56" i="25"/>
  <c r="AE56" i="25" s="1"/>
  <c r="Y46" i="25"/>
  <c r="X46" i="25"/>
  <c r="Y40" i="25"/>
  <c r="X40" i="25"/>
  <c r="AF63" i="25"/>
  <c r="AF62" i="25"/>
  <c r="AF61" i="25"/>
  <c r="AF60" i="25"/>
  <c r="AF59" i="25"/>
  <c r="AF58" i="25"/>
  <c r="AF57" i="25"/>
  <c r="AE57" i="25" s="1"/>
  <c r="AF54" i="25"/>
  <c r="AF53" i="25"/>
  <c r="AF52" i="25"/>
  <c r="AF50" i="25"/>
  <c r="AF49" i="25"/>
  <c r="AF48" i="25"/>
  <c r="AF30" i="25"/>
  <c r="AF29" i="25"/>
  <c r="AF28" i="25"/>
  <c r="AF27" i="25"/>
  <c r="AE27" i="25" s="1"/>
  <c r="AF19" i="25"/>
  <c r="AF20" i="25"/>
  <c r="AF21" i="25"/>
  <c r="E65" i="25"/>
  <c r="AF45" i="25"/>
  <c r="AF44" i="25"/>
  <c r="AF43" i="25"/>
  <c r="AF42" i="25"/>
  <c r="J28" i="37" l="1"/>
  <c r="V3" i="25"/>
  <c r="V25" i="25"/>
  <c r="V65" i="25" s="1"/>
  <c r="AA6" i="25"/>
  <c r="E35" i="37" s="1"/>
  <c r="AA4" i="25"/>
  <c r="E33" i="37" s="1"/>
  <c r="AA5" i="25"/>
  <c r="E34" i="37" s="1"/>
  <c r="X74" i="25"/>
  <c r="X138" i="25" s="1"/>
  <c r="V138" i="25"/>
  <c r="AF17" i="25"/>
  <c r="AE17" i="25" s="1"/>
  <c r="Y92" i="25"/>
  <c r="Y137" i="25"/>
  <c r="Y101" i="25"/>
  <c r="Y74" i="25"/>
  <c r="Y128" i="25"/>
  <c r="Y83" i="25"/>
  <c r="Y110" i="25"/>
  <c r="AF138" i="25"/>
  <c r="AF139" i="25"/>
  <c r="AF46" i="25"/>
  <c r="AF64" i="25"/>
  <c r="AF47" i="25"/>
  <c r="AE47" i="25" s="1"/>
  <c r="AF51" i="25"/>
  <c r="AE46" i="25"/>
  <c r="V139" i="25" l="1"/>
  <c r="Y138" i="25"/>
  <c r="Y55" i="25"/>
  <c r="AE64" i="25"/>
  <c r="M64" i="25" s="1"/>
  <c r="Y64" i="25"/>
  <c r="AE55" i="25"/>
  <c r="M55" i="25" s="1"/>
  <c r="AF55" i="25"/>
  <c r="Y25" i="25" l="1"/>
  <c r="Y34" i="25"/>
  <c r="AE40" i="25"/>
  <c r="Y65" i="25" l="1"/>
  <c r="Y16" i="25" s="1"/>
  <c r="AF18" i="25"/>
  <c r="AE18" i="25" l="1"/>
  <c r="Y139" i="25"/>
  <c r="AE25" i="25" l="1"/>
  <c r="AF38" i="25"/>
  <c r="AF39" i="25"/>
  <c r="AF22" i="25"/>
  <c r="AF23" i="25"/>
  <c r="AF24" i="25"/>
  <c r="AF26" i="25"/>
  <c r="AE26" i="25" s="1"/>
  <c r="AF31" i="25"/>
  <c r="AF32" i="25"/>
  <c r="AF33" i="25"/>
  <c r="AF35" i="25"/>
  <c r="AF36" i="25"/>
  <c r="AF37" i="25"/>
  <c r="W139" i="25" l="1"/>
  <c r="W16" i="25"/>
  <c r="M25" i="25"/>
  <c r="AF25" i="25"/>
  <c r="AF34" i="25"/>
  <c r="AE34" i="25"/>
  <c r="M34" i="25" s="1"/>
  <c r="AF40" i="25"/>
  <c r="X25" i="25"/>
  <c r="X65" i="25" s="1"/>
  <c r="M65" i="25" l="1"/>
  <c r="V16" i="25"/>
  <c r="AE65" i="25"/>
  <c r="AF65" i="25"/>
  <c r="X139" i="25" l="1"/>
  <c r="X16" i="25"/>
  <c r="M110" i="25"/>
  <c r="M138" i="25" s="1"/>
  <c r="M16" i="25" s="1"/>
  <c r="AE138" i="25"/>
  <c r="AE139" i="25" s="1"/>
  <c r="D13" i="37" l="1"/>
  <c r="J13" i="37" s="1"/>
  <c r="M139" i="25"/>
  <c r="D21" i="37"/>
  <c r="E15" i="37"/>
  <c r="J15" i="37" s="1"/>
  <c r="E18" i="37"/>
  <c r="E16" i="37"/>
  <c r="E17" i="37"/>
  <c r="J17" i="37" s="1"/>
  <c r="J18" i="37" l="1"/>
  <c r="J16" i="37"/>
  <c r="V10" i="25" a="1"/>
  <c r="V10" i="25" s="1"/>
  <c r="E24" i="37" s="1"/>
  <c r="V8" i="25" a="1"/>
  <c r="V8" i="25" s="1"/>
  <c r="E22" i="37" s="1"/>
  <c r="V9" i="25" a="1"/>
  <c r="V9" i="25" s="1"/>
  <c r="E23" i="37" s="1"/>
  <c r="V7" i="25" a="1"/>
  <c r="V7" i="25" s="1"/>
  <c r="E21" i="37" s="1"/>
  <c r="V12" i="25" a="1"/>
  <c r="V12" i="25" s="1"/>
  <c r="V11" i="25" a="1"/>
  <c r="V11" i="25" s="1"/>
  <c r="E25" i="37" s="1"/>
  <c r="D19" i="37"/>
  <c r="J19" i="37" l="1"/>
  <c r="D20" i="37"/>
  <c r="E26" i="37"/>
  <c r="J20" i="37" l="1"/>
  <c r="E8" i="37" s="1"/>
  <c r="F8" i="37" s="1"/>
  <c r="E7" i="37"/>
  <c r="F7" i="37" s="1"/>
  <c r="D27" i="37"/>
  <c r="E29" i="37"/>
  <c r="V10" i="41" a="1"/>
  <c r="V10" i="41" s="1"/>
  <c r="V11" i="41" a="1"/>
  <c r="V11" i="41" s="1"/>
  <c r="V7" i="41" a="1"/>
  <c r="V7" i="41" s="1"/>
  <c r="V12" i="41" a="1"/>
  <c r="V12" i="41" s="1"/>
  <c r="V8" i="41" a="1"/>
  <c r="V8" i="41" s="1"/>
  <c r="V9" i="41" a="1"/>
  <c r="V9" i="41" s="1"/>
  <c r="J26" i="37" l="1"/>
  <c r="J22" i="37"/>
  <c r="J25" i="37"/>
  <c r="J23" i="37"/>
  <c r="J21" i="37"/>
  <c r="I29" i="37" l="1"/>
  <c r="H27" i="37"/>
  <c r="J27" i="37" s="1"/>
  <c r="J24" i="37"/>
  <c r="J29" i="3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Utilisateur Windows</author>
  </authors>
  <commentList>
    <comment ref="P1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Utilisateur Windows:</t>
        </r>
        <r>
          <rPr>
            <sz val="9"/>
            <color indexed="81"/>
            <rFont val="Tahoma"/>
            <family val="2"/>
          </rPr>
          <t xml:space="preserve">
Non = non mutualisé
Mut = mutualisé mais non porté
Mut + ext = mutalisé et porté par un autre enseignement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Utilisateur Windows</author>
  </authors>
  <commentList>
    <comment ref="P4" authorId="0" shapeId="0" xr:uid="{00000000-0006-0000-0300-000001000000}">
      <text>
        <r>
          <rPr>
            <sz val="9"/>
            <color indexed="81"/>
            <rFont val="Tahoma"/>
            <family val="2"/>
          </rPr>
          <t>180 inscrits à répartir sur les 4 parcours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Utilisateur Windows</author>
  </authors>
  <commentList>
    <comment ref="P4" authorId="0" shapeId="0" xr:uid="{00000000-0006-0000-0400-000001000000}">
      <text>
        <r>
          <rPr>
            <sz val="9"/>
            <color indexed="81"/>
            <rFont val="Tahoma"/>
            <family val="2"/>
          </rPr>
          <t>180 inscrits à répartir sur les 4 parcours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Utilisateur Windows</author>
  </authors>
  <commentList>
    <comment ref="P4" authorId="0" shapeId="0" xr:uid="{00000000-0006-0000-0500-000001000000}">
      <text>
        <r>
          <rPr>
            <sz val="9"/>
            <color indexed="81"/>
            <rFont val="Tahoma"/>
            <family val="2"/>
          </rPr>
          <t>180 inscrits à répartir sur les 4 parcours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Utilisateur Windows</author>
  </authors>
  <commentList>
    <comment ref="P4" authorId="0" shapeId="0" xr:uid="{00000000-0006-0000-0600-000001000000}">
      <text>
        <r>
          <rPr>
            <sz val="9"/>
            <color indexed="81"/>
            <rFont val="Tahoma"/>
            <family val="2"/>
          </rPr>
          <t>180 inscrits à répartir sur les 4 parcours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Utilisateur Windows</author>
  </authors>
  <commentList>
    <comment ref="P4" authorId="0" shapeId="0" xr:uid="{00000000-0006-0000-0700-000001000000}">
      <text>
        <r>
          <rPr>
            <sz val="9"/>
            <color indexed="81"/>
            <rFont val="Tahoma"/>
            <family val="2"/>
          </rPr>
          <t>180 inscrits à répartir sur les 4 parcours</t>
        </r>
      </text>
    </comment>
  </commentList>
</comments>
</file>

<file path=xl/sharedStrings.xml><?xml version="1.0" encoding="utf-8"?>
<sst xmlns="http://schemas.openxmlformats.org/spreadsheetml/2006/main" count="2778" uniqueCount="495">
  <si>
    <t>Science politique</t>
  </si>
  <si>
    <t>Budgété</t>
  </si>
  <si>
    <t>Maquette</t>
  </si>
  <si>
    <t>Ecart</t>
  </si>
  <si>
    <t>Effectifs prévisionnels</t>
  </si>
  <si>
    <t>Heures d'enseignement (HETD)</t>
  </si>
  <si>
    <t>H/E mention</t>
  </si>
  <si>
    <t>L1</t>
  </si>
  <si>
    <t>L2</t>
  </si>
  <si>
    <t>L3</t>
  </si>
  <si>
    <t>Total</t>
  </si>
  <si>
    <t>Inscriptions</t>
  </si>
  <si>
    <t>Heures maquette étudiant</t>
  </si>
  <si>
    <t>Nb de groupes</t>
  </si>
  <si>
    <t>heures enseignement</t>
  </si>
  <si>
    <t>Enveloppe mention</t>
  </si>
  <si>
    <t>M - Fondamentaux</t>
  </si>
  <si>
    <t>M - Préprofessionnalisation</t>
  </si>
  <si>
    <t>M - Accompagnement</t>
  </si>
  <si>
    <t>M - Spécialisation</t>
  </si>
  <si>
    <t>Total heures enveloppe mention</t>
  </si>
  <si>
    <t>H/E enveloppe mention</t>
  </si>
  <si>
    <t>Enveloppe centrale estimative</t>
  </si>
  <si>
    <t>TR - Langues</t>
  </si>
  <si>
    <t>TR - Accompagnement</t>
  </si>
  <si>
    <t>TR - Minerve</t>
  </si>
  <si>
    <t>TR - TIC</t>
  </si>
  <si>
    <t>TR - Transvers. + ouverture</t>
  </si>
  <si>
    <t>TR - Sport</t>
  </si>
  <si>
    <t>Total heures enveloppe centrale</t>
  </si>
  <si>
    <t>Estimation de l'impact des BIDI entrants et sortants</t>
  </si>
  <si>
    <t>Détail des enseignements des UE de type fondamentaux majeure</t>
  </si>
  <si>
    <t>Cours magistral</t>
  </si>
  <si>
    <t>Travaux dirigés</t>
  </si>
  <si>
    <t>Travaux pratiques</t>
  </si>
  <si>
    <t>Composante</t>
  </si>
  <si>
    <t>Mention</t>
  </si>
  <si>
    <t>Parcours</t>
  </si>
  <si>
    <t>Inscrits</t>
  </si>
  <si>
    <t>Groupes</t>
  </si>
  <si>
    <t>Heures</t>
  </si>
  <si>
    <t>Heure maquette étudiant</t>
  </si>
  <si>
    <t>heure d'enseignement (HETD)</t>
  </si>
  <si>
    <t>ASSP - Anthropologie, Sociologie, Scienes Poliques</t>
  </si>
  <si>
    <t>Parcours unique</t>
  </si>
  <si>
    <t>Mentions assoiées/BIDI/parcours</t>
  </si>
  <si>
    <t>S1 (couples mineures)</t>
  </si>
  <si>
    <t>S2 (BIDI)</t>
  </si>
  <si>
    <t>Entrant</t>
  </si>
  <si>
    <t>Sortant</t>
  </si>
  <si>
    <t>Convention</t>
  </si>
  <si>
    <t>Mention associée 1</t>
  </si>
  <si>
    <t>LANG - Langues</t>
  </si>
  <si>
    <t>LLCER</t>
  </si>
  <si>
    <t>BIDI</t>
  </si>
  <si>
    <t>Mention associée 2</t>
  </si>
  <si>
    <t>FJVD - Faculté de Droit Julie-Victoire Daubié</t>
  </si>
  <si>
    <t>Droit</t>
  </si>
  <si>
    <t>Mention associée 3</t>
  </si>
  <si>
    <t>TT - Temps et Territoires</t>
  </si>
  <si>
    <t>Histoire</t>
  </si>
  <si>
    <t>Mention associée 4</t>
  </si>
  <si>
    <t>Mention associée 5</t>
  </si>
  <si>
    <t>Mention associée 6</t>
  </si>
  <si>
    <t>TR - BIDI</t>
  </si>
  <si>
    <t>UE</t>
  </si>
  <si>
    <t>ECTS</t>
  </si>
  <si>
    <t>Code Enseignement</t>
  </si>
  <si>
    <t>Enveloppe</t>
  </si>
  <si>
    <t>Libellé enseignement</t>
  </si>
  <si>
    <t>Section CNU de l'enseignement</t>
  </si>
  <si>
    <t>Obligatoire ou optionnel</t>
  </si>
  <si>
    <t>Nb choix</t>
  </si>
  <si>
    <t>type d'enseignement</t>
  </si>
  <si>
    <t>Volume horaire</t>
  </si>
  <si>
    <t xml:space="preserve">Nb inscrits </t>
  </si>
  <si>
    <t>Capacité  groupe</t>
  </si>
  <si>
    <t>Portage extérieur</t>
  </si>
  <si>
    <t>Mention, parcours, établissement extérieur porteur</t>
  </si>
  <si>
    <t xml:space="preserve">Nb d'heures effectives enseigement pédagogique </t>
  </si>
  <si>
    <t>Nb d'heures d'accompagnement</t>
  </si>
  <si>
    <t>Total heures effectives</t>
  </si>
  <si>
    <t>Total HETD</t>
  </si>
  <si>
    <t>Commentaires et mode de calcul de l'accompagnement</t>
  </si>
  <si>
    <t>Compétence</t>
  </si>
  <si>
    <t>Bloc de connaissance et de compétence</t>
  </si>
  <si>
    <t xml:space="preserve">Nb d'heures étudiant proratisé </t>
  </si>
  <si>
    <t>Nb d'heures tous apprenants</t>
  </si>
  <si>
    <t>Type</t>
  </si>
  <si>
    <t>Numéro</t>
  </si>
  <si>
    <t>Nom</t>
  </si>
  <si>
    <t>Semestre 1</t>
  </si>
  <si>
    <t>Fondamentaux - majeure</t>
  </si>
  <si>
    <t>UE1.1</t>
  </si>
  <si>
    <t>Introduction à la ve politique française</t>
  </si>
  <si>
    <t>UE1.1A</t>
  </si>
  <si>
    <t>Introduction à la vie politique française</t>
  </si>
  <si>
    <t>04</t>
  </si>
  <si>
    <t>Obligatoire</t>
  </si>
  <si>
    <t>CM</t>
  </si>
  <si>
    <t>Non</t>
  </si>
  <si>
    <t>C2</t>
  </si>
  <si>
    <t>Décrytpage des rapports et des situations politiques</t>
  </si>
  <si>
    <t>UE1.1B</t>
  </si>
  <si>
    <t>TD</t>
  </si>
  <si>
    <t>UE1.2</t>
  </si>
  <si>
    <t>Introduction à la science politique</t>
  </si>
  <si>
    <t>UE1.2A</t>
  </si>
  <si>
    <t>C3</t>
  </si>
  <si>
    <t>Bloc 1</t>
  </si>
  <si>
    <t>UE1.2B</t>
  </si>
  <si>
    <t>Fondamentaux - mineure</t>
  </si>
  <si>
    <t>UE1.3</t>
  </si>
  <si>
    <t>Mineures 1</t>
  </si>
  <si>
    <t>UE1.3A</t>
  </si>
  <si>
    <t>--</t>
  </si>
  <si>
    <t>Mut+ext</t>
  </si>
  <si>
    <t>UE1.3B</t>
  </si>
  <si>
    <t>UE1.3C</t>
  </si>
  <si>
    <t>UE1.4</t>
  </si>
  <si>
    <t>Mineures 2</t>
  </si>
  <si>
    <t>UE1.4A</t>
  </si>
  <si>
    <t>UE1.4B</t>
  </si>
  <si>
    <t>UE1.4C</t>
  </si>
  <si>
    <t>Complémentaires</t>
  </si>
  <si>
    <t>UE1.5</t>
  </si>
  <si>
    <t>Langues</t>
  </si>
  <si>
    <t>UE1.5A</t>
  </si>
  <si>
    <t>Langue vivante 1</t>
  </si>
  <si>
    <t>TR</t>
  </si>
  <si>
    <t>Enveloppe transversale</t>
  </si>
  <si>
    <t>UE1.6</t>
  </si>
  <si>
    <t>Accompagnement</t>
  </si>
  <si>
    <t>UE1.6A</t>
  </si>
  <si>
    <t>Nb inscrits total</t>
  </si>
  <si>
    <t>Supplément BIDI</t>
  </si>
  <si>
    <t>Total S1</t>
  </si>
  <si>
    <t>heures</t>
  </si>
  <si>
    <t>Semestre 2</t>
  </si>
  <si>
    <t>UE2.1</t>
  </si>
  <si>
    <t>Vie politique nationale</t>
  </si>
  <si>
    <t>UE2.1A</t>
  </si>
  <si>
    <t>Vie politique après 1945</t>
  </si>
  <si>
    <t>UE2.1B</t>
  </si>
  <si>
    <t>UE2.2</t>
  </si>
  <si>
    <t>Institutions politiques</t>
  </si>
  <si>
    <t>UE2.2A</t>
  </si>
  <si>
    <t>Institutions nationales et locales</t>
  </si>
  <si>
    <t>Mut</t>
  </si>
  <si>
    <t>BIDI Droit</t>
  </si>
  <si>
    <t>C7</t>
  </si>
  <si>
    <t>UE2.2B</t>
  </si>
  <si>
    <t>Vie politique européenne et internationale</t>
  </si>
  <si>
    <t>C6</t>
  </si>
  <si>
    <t>UE2.3</t>
  </si>
  <si>
    <t>Sciences sociales du politique</t>
  </si>
  <si>
    <t>UE2.3A</t>
  </si>
  <si>
    <t>Sociologie politique</t>
  </si>
  <si>
    <t>UE2.3B</t>
  </si>
  <si>
    <t xml:space="preserve">C3 </t>
  </si>
  <si>
    <t>UE2.4</t>
  </si>
  <si>
    <t>complémentaire NON BIDI 1</t>
  </si>
  <si>
    <t>UE2.4A</t>
  </si>
  <si>
    <t>Accompagnement disciplinaire</t>
  </si>
  <si>
    <t>Option</t>
  </si>
  <si>
    <t>Ouverture</t>
  </si>
  <si>
    <t>Langue vivante 2</t>
  </si>
  <si>
    <t>Sport</t>
  </si>
  <si>
    <t>Entrepreunariat</t>
  </si>
  <si>
    <t>UE2.5</t>
  </si>
  <si>
    <t>ANNULE</t>
  </si>
  <si>
    <t>UE2.6</t>
  </si>
  <si>
    <t>complémentaires BIDI</t>
  </si>
  <si>
    <t>UE2.6A</t>
  </si>
  <si>
    <t xml:space="preserve">Droit constitutionnel 2 </t>
  </si>
  <si>
    <t>02</t>
  </si>
  <si>
    <t>BIDI droit</t>
  </si>
  <si>
    <t>Droit constituionnel 2</t>
  </si>
  <si>
    <t>UE2.6B</t>
  </si>
  <si>
    <t>Civilisation</t>
  </si>
  <si>
    <t>BIDI LLCER</t>
  </si>
  <si>
    <t>approfondissement Civilisation</t>
  </si>
  <si>
    <t>Spécialité appliquée</t>
  </si>
  <si>
    <t>Approfondissement langue</t>
  </si>
  <si>
    <t>UE2.7</t>
  </si>
  <si>
    <t>UE2.7A</t>
  </si>
  <si>
    <t>UE2.8</t>
  </si>
  <si>
    <t>TIC</t>
  </si>
  <si>
    <t>UE2.8A</t>
  </si>
  <si>
    <t>Total S2</t>
  </si>
  <si>
    <t>Parcours 1</t>
  </si>
  <si>
    <t>Parcours 2</t>
  </si>
  <si>
    <t>Parcours/BIDI associés</t>
  </si>
  <si>
    <t>Entrants</t>
  </si>
  <si>
    <t>Sortants</t>
  </si>
  <si>
    <t>BIDI/double licence</t>
  </si>
  <si>
    <t>Semestre 3</t>
  </si>
  <si>
    <t>UE3.1</t>
  </si>
  <si>
    <t>Action collective et méthodes</t>
  </si>
  <si>
    <t>UE3.1A</t>
  </si>
  <si>
    <t>Sociologie des organisations politiques</t>
  </si>
  <si>
    <t>C1</t>
  </si>
  <si>
    <t>UE3.1B</t>
  </si>
  <si>
    <t>Pratiques d'enquête 1</t>
  </si>
  <si>
    <t>C11</t>
  </si>
  <si>
    <t>Bloc 4</t>
  </si>
  <si>
    <t>UE3.2</t>
  </si>
  <si>
    <t>Pouvoir et adminsitration</t>
  </si>
  <si>
    <t>UE3.2A</t>
  </si>
  <si>
    <t>Sociologie politique des institutions nationales et locales</t>
  </si>
  <si>
    <t>C5-C7</t>
  </si>
  <si>
    <t>Bloc 2</t>
  </si>
  <si>
    <t>UE3.2B</t>
  </si>
  <si>
    <t>Socio-histoire des institutions européennes</t>
  </si>
  <si>
    <t>UE3.3</t>
  </si>
  <si>
    <t>Politique comparée 1</t>
  </si>
  <si>
    <t>UE3.3A</t>
  </si>
  <si>
    <t>Politique comparée : les démocraties occidentales</t>
  </si>
  <si>
    <t>C8</t>
  </si>
  <si>
    <t>Bloc 3</t>
  </si>
  <si>
    <t>UE3.3B</t>
  </si>
  <si>
    <t xml:space="preserve">UE3.4
</t>
  </si>
  <si>
    <t>UE3.4A</t>
  </si>
  <si>
    <t>UE3.5</t>
  </si>
  <si>
    <t>complémentaire NON BIDI 2</t>
  </si>
  <si>
    <t>UE3.6</t>
  </si>
  <si>
    <t>Droit de l'Union Européenne 1</t>
  </si>
  <si>
    <t xml:space="preserve">BIDI Droit - le choix de ce CM rend obligatoire le choix du TD correspondant. </t>
  </si>
  <si>
    <t xml:space="preserve">Droit de l’Union européenne 1 </t>
  </si>
  <si>
    <t>BIDI Droit - impossible de suivre ce TD sans suivre le CM correspondant</t>
  </si>
  <si>
    <t>Droit administratif 1</t>
  </si>
  <si>
    <t>UE3.7</t>
  </si>
  <si>
    <t>UE3.7A</t>
  </si>
  <si>
    <t>UE3.8</t>
  </si>
  <si>
    <t>UE3.8A</t>
  </si>
  <si>
    <t>Total S3</t>
  </si>
  <si>
    <t>Semestre 4</t>
  </si>
  <si>
    <t>UE4.1</t>
  </si>
  <si>
    <t>Partis et comportements électoraux</t>
  </si>
  <si>
    <t>Vote et comportements politiques</t>
  </si>
  <si>
    <t>Pratique d'enquête 2</t>
  </si>
  <si>
    <t>C11-C12</t>
  </si>
  <si>
    <t>UE4.2</t>
  </si>
  <si>
    <t>HIP</t>
  </si>
  <si>
    <t>Histoire des idées politiques</t>
  </si>
  <si>
    <t>C3-C4</t>
  </si>
  <si>
    <t>UE4.3</t>
  </si>
  <si>
    <t>Relations internationales</t>
  </si>
  <si>
    <t>Relations Internationales</t>
  </si>
  <si>
    <t>C9-C10</t>
  </si>
  <si>
    <t>UE4.4</t>
  </si>
  <si>
    <t>UE4.4A</t>
  </si>
  <si>
    <t>UE4.5</t>
  </si>
  <si>
    <t>UE 4.6</t>
  </si>
  <si>
    <t>complémentaire BIDI</t>
  </si>
  <si>
    <t>UE4.6A</t>
  </si>
  <si>
    <t>Droit de l'Union Européenne 2</t>
  </si>
  <si>
    <t>BIDI Droit - le choix de ce CM rend obligatoire le choix du TD correspondant. Pas possible de suivre le 2 si on n'a pas suivi le 1 au S3.</t>
  </si>
  <si>
    <t>Uniquement accessible aux étudiants suivant cette BIDI depuis le S2</t>
  </si>
  <si>
    <t xml:space="preserve">Droit de l’Union européenne 2 </t>
  </si>
  <si>
    <t>Droit administratif 2</t>
  </si>
  <si>
    <t>UE4.6B</t>
  </si>
  <si>
    <t>UE4.7</t>
  </si>
  <si>
    <t>UE4.7A</t>
  </si>
  <si>
    <t>UE4.8</t>
  </si>
  <si>
    <t>Préprofessionnalisation</t>
  </si>
  <si>
    <t>UE4.8A</t>
  </si>
  <si>
    <t>C - Préprofessionnalisation</t>
  </si>
  <si>
    <t>Journée des métiers</t>
  </si>
  <si>
    <t>Mutalisé avec l'EP UE6.8A</t>
  </si>
  <si>
    <t>UE4.8B</t>
  </si>
  <si>
    <t>Suivi individualisé sur l'orientation professionnelles</t>
  </si>
  <si>
    <t>Total S4</t>
  </si>
  <si>
    <t>L3-P1</t>
  </si>
  <si>
    <t>Semestre 5</t>
  </si>
  <si>
    <t>UE5.1</t>
  </si>
  <si>
    <t>Sciences sociales et méthodes</t>
  </si>
  <si>
    <t>UE5.1A</t>
  </si>
  <si>
    <t>Histoire des sciences sociales</t>
  </si>
  <si>
    <t>C4</t>
  </si>
  <si>
    <t>UE5.1B</t>
  </si>
  <si>
    <t>Pratiques d'enquête 3</t>
  </si>
  <si>
    <t>UE5.2</t>
  </si>
  <si>
    <t>Politique Comparée 2</t>
  </si>
  <si>
    <t>UE5.2A</t>
  </si>
  <si>
    <t>Politique comparée : les Etats post-coloniaux</t>
  </si>
  <si>
    <t>C8-C9</t>
  </si>
  <si>
    <t>UE5.2B</t>
  </si>
  <si>
    <t>UE5.3</t>
  </si>
  <si>
    <t>Socio-histoire de l'Etat</t>
  </si>
  <si>
    <t>UE5.3A</t>
  </si>
  <si>
    <t>Sociologie Historique de l'Etat</t>
  </si>
  <si>
    <t xml:space="preserve">BIDI Droit </t>
  </si>
  <si>
    <t>UE5.3B</t>
  </si>
  <si>
    <t>UE5.4</t>
  </si>
  <si>
    <t>UE5.4A</t>
  </si>
  <si>
    <t>Sociologie de l'humanitaire</t>
  </si>
  <si>
    <t>Parcours "associations et humanitaire"</t>
  </si>
  <si>
    <t>Droit des associations</t>
  </si>
  <si>
    <t>Enseignements d'ouverture</t>
  </si>
  <si>
    <t>Sociologie politique du journalisme</t>
  </si>
  <si>
    <t>Parcours "communication, journalisme"</t>
  </si>
  <si>
    <t xml:space="preserve">Pratiques du journalisme </t>
  </si>
  <si>
    <t>Problèmes de la mondialisation</t>
  </si>
  <si>
    <t>Parcours "politique internationale"</t>
  </si>
  <si>
    <t>Sciences sociales d'aujourd'hui</t>
  </si>
  <si>
    <t>Parcours "sociologie politique et action publique"</t>
  </si>
  <si>
    <t xml:space="preserve">Le politique et ses jeux d'échelles </t>
  </si>
  <si>
    <t>UE5.5</t>
  </si>
  <si>
    <t>UE 5.6</t>
  </si>
  <si>
    <t>UE5.6A</t>
  </si>
  <si>
    <t>Droit des libertés fondamentales 1</t>
  </si>
  <si>
    <t>Droit des collectivités territoriales 1</t>
  </si>
  <si>
    <t>UE5.6B</t>
  </si>
  <si>
    <t>UE5.7</t>
  </si>
  <si>
    <t>UE5.7A</t>
  </si>
  <si>
    <t>UE5.8</t>
  </si>
  <si>
    <t>UE5.8A</t>
  </si>
  <si>
    <t>Les enjeux de l'orientation en Master</t>
  </si>
  <si>
    <t>Total S5</t>
  </si>
  <si>
    <t>Semestre 6</t>
  </si>
  <si>
    <t>UE6.1</t>
  </si>
  <si>
    <t>Mobilisations collectives</t>
  </si>
  <si>
    <t>UE6.1A</t>
  </si>
  <si>
    <t>UE6.1B</t>
  </si>
  <si>
    <t>UE6.1C</t>
  </si>
  <si>
    <t>UE6.1D</t>
  </si>
  <si>
    <t>UE6.2</t>
  </si>
  <si>
    <t>Politique européenne et internationale</t>
  </si>
  <si>
    <t>UE6.2A</t>
  </si>
  <si>
    <t>C6-C10</t>
  </si>
  <si>
    <t>Bloc 2 et 3</t>
  </si>
  <si>
    <t>UE6.2B</t>
  </si>
  <si>
    <t>UE6.3</t>
  </si>
  <si>
    <t>Action publique</t>
  </si>
  <si>
    <t>UE6.3A</t>
  </si>
  <si>
    <t>Sociologie de l'action publique</t>
  </si>
  <si>
    <t>UE6.3B</t>
  </si>
  <si>
    <t>UE6.4</t>
  </si>
  <si>
    <t>UE6.4A</t>
  </si>
  <si>
    <t>Entreprenariat</t>
  </si>
  <si>
    <t>Sociologie des associations</t>
  </si>
  <si>
    <t>Métiers de l'associatif et de l'humanitaire</t>
  </si>
  <si>
    <t>Sociologie de la communication politique</t>
  </si>
  <si>
    <t>Pratiques du journalisme</t>
  </si>
  <si>
    <t>Special Topics in Comparative Politics</t>
  </si>
  <si>
    <t>Parcours "politique internationale" ; mutalisé avec LLCER</t>
  </si>
  <si>
    <t>Enjeux internationaux</t>
  </si>
  <si>
    <t>Pratique d'enquête 4</t>
  </si>
  <si>
    <t>Classiques des sciences sociales</t>
  </si>
  <si>
    <t>UE6.5</t>
  </si>
  <si>
    <t>UE6.6</t>
  </si>
  <si>
    <t>UE6.6A</t>
  </si>
  <si>
    <t>Droit des libertés fondamentales 2</t>
  </si>
  <si>
    <t>BIDI Droit - le choix de ce CM rend obligatoire le choix du TD correspondant. Pas possible de suivre le 2 si on n'a pas suivi le 1 au S5.</t>
  </si>
  <si>
    <t>Droit des collectivités territoriales 2</t>
  </si>
  <si>
    <t>UE6.6B</t>
  </si>
  <si>
    <t>UE6.7</t>
  </si>
  <si>
    <t>UE6.7A</t>
  </si>
  <si>
    <t>UE6.8</t>
  </si>
  <si>
    <t>UE6.8A</t>
  </si>
  <si>
    <t>Mutalisé avec l'EP UE4.8A</t>
  </si>
  <si>
    <t>Nb d'heures d'accomapgnement : par exemple 25h pour 100 étudiants</t>
  </si>
  <si>
    <t>UE6.8B</t>
  </si>
  <si>
    <t>Suivi individualisé sur l'orientation professionnelle</t>
  </si>
  <si>
    <t>Total S6</t>
  </si>
  <si>
    <t>Administration et politique</t>
  </si>
  <si>
    <t>Anglais</t>
  </si>
  <si>
    <t>Parcours 3</t>
  </si>
  <si>
    <t>Associations et humanitaire</t>
  </si>
  <si>
    <t>Parcours 4</t>
  </si>
  <si>
    <t>Communication, journalisme</t>
  </si>
  <si>
    <t>Histoire des sciences sociales d'hier à aujourd'hui et de demain</t>
  </si>
  <si>
    <t>03</t>
  </si>
  <si>
    <t>UE5.1C</t>
  </si>
  <si>
    <t>UE5.1D</t>
  </si>
  <si>
    <t>UE5.2C</t>
  </si>
  <si>
    <t>UE5.2D</t>
  </si>
  <si>
    <t>UE5.3C</t>
  </si>
  <si>
    <t>UE5.3D</t>
  </si>
  <si>
    <t>Spécialisation</t>
  </si>
  <si>
    <t>Politique de l'Union Européenne</t>
  </si>
  <si>
    <t>UE6.2C</t>
  </si>
  <si>
    <t>UE6.2D</t>
  </si>
  <si>
    <t>UE6.3C</t>
  </si>
  <si>
    <t>UE6.3D</t>
  </si>
  <si>
    <t>Certification des compétences 1</t>
  </si>
  <si>
    <t>PROJSUIV</t>
  </si>
  <si>
    <t>Certification des compétences 2</t>
  </si>
  <si>
    <t>PROJCM</t>
  </si>
  <si>
    <t>L3-P2</t>
  </si>
  <si>
    <t>Administration</t>
  </si>
  <si>
    <t>double licence</t>
  </si>
  <si>
    <t>Département d'anglais ?</t>
  </si>
  <si>
    <t>L3-P3</t>
  </si>
  <si>
    <t>Nom de l'UE 5.1 (préciser si accueil de BIDI)</t>
  </si>
  <si>
    <t>Nom de l'UE 5.2 (préciser si accueil de BIDI)</t>
  </si>
  <si>
    <t>Nom de l'UE 5.3 (préciser si accueil de BIDI)</t>
  </si>
  <si>
    <t>Nom de l'UE 6.1 (préciser si accueil de BIDI)</t>
  </si>
  <si>
    <t>Nom de l'UE 6.2 (préciser si accueil de BIDI)</t>
  </si>
  <si>
    <t>Nom de l'UE 6.3 (préciser si accueil de BIDI)</t>
  </si>
  <si>
    <t>L3-P4</t>
  </si>
  <si>
    <t>Types d'enseignements</t>
  </si>
  <si>
    <t>Liste des composantes</t>
  </si>
  <si>
    <t>Liste des enveloppes</t>
  </si>
  <si>
    <t>Sections CNU</t>
  </si>
  <si>
    <t>Capacités</t>
  </si>
  <si>
    <t>Heures effectives</t>
  </si>
  <si>
    <t>HETD</t>
  </si>
  <si>
    <t>A définir dans les commentaires</t>
  </si>
  <si>
    <t>01</t>
  </si>
  <si>
    <t xml:space="preserve">Droit privé et sciences criminelles </t>
  </si>
  <si>
    <t>TP</t>
  </si>
  <si>
    <t>ICOM - Institut de Communication</t>
  </si>
  <si>
    <t xml:space="preserve">Droit public </t>
  </si>
  <si>
    <t>Enseignements transversaux</t>
  </si>
  <si>
    <t>IETL - Institut d'Etudes du Travail de Lyon</t>
  </si>
  <si>
    <t xml:space="preserve">Histoire du droit et des institutions </t>
  </si>
  <si>
    <t>Stage (suivi)</t>
  </si>
  <si>
    <t>STSUIV</t>
  </si>
  <si>
    <t>ISPEF - Institut des Sciences et Pratiques d'Education de la Formation</t>
  </si>
  <si>
    <t xml:space="preserve">Science politique </t>
  </si>
  <si>
    <t>Stage (TD)</t>
  </si>
  <si>
    <t>STTD</t>
  </si>
  <si>
    <t>IUT - Institut Universitaire de Technologie Lumière</t>
  </si>
  <si>
    <t>05</t>
  </si>
  <si>
    <t xml:space="preserve">Sciences économiques </t>
  </si>
  <si>
    <t>Stage (CM)</t>
  </si>
  <si>
    <t>STCM</t>
  </si>
  <si>
    <t>06</t>
  </si>
  <si>
    <t xml:space="preserve">Sciences de gestion et du management </t>
  </si>
  <si>
    <t>Alternance (suivi)</t>
  </si>
  <si>
    <t>ALTSUIV</t>
  </si>
  <si>
    <t>LESLA - Lettres, Sciences du Langage et Arts</t>
  </si>
  <si>
    <t>07</t>
  </si>
  <si>
    <t xml:space="preserve">Sciences du langage </t>
  </si>
  <si>
    <t>Alternance (TD)</t>
  </si>
  <si>
    <t>ALTTD</t>
  </si>
  <si>
    <t>PSYCHO - Institut de psychologie</t>
  </si>
  <si>
    <t>08</t>
  </si>
  <si>
    <t xml:space="preserve">Langues et littératures anciennes </t>
  </si>
  <si>
    <t>Alternance (CM)</t>
  </si>
  <si>
    <t>ALTCM</t>
  </si>
  <si>
    <t>SEG - Sciences Economiques et de Gestion</t>
  </si>
  <si>
    <t>09</t>
  </si>
  <si>
    <t xml:space="preserve">Langue et littérature française </t>
  </si>
  <si>
    <t>Projet (suivi)</t>
  </si>
  <si>
    <t xml:space="preserve">Littératures comparées </t>
  </si>
  <si>
    <t>Projet (TD)</t>
  </si>
  <si>
    <t>PROJTD</t>
  </si>
  <si>
    <t xml:space="preserve">Études anglophones </t>
  </si>
  <si>
    <t>Projet (CM)</t>
  </si>
  <si>
    <t xml:space="preserve">Études germaniques et scandinaves </t>
  </si>
  <si>
    <t>Mémoire de recherche (suivi)</t>
  </si>
  <si>
    <t>MEMSUIV</t>
  </si>
  <si>
    <t xml:space="preserve">Études slaves et baltes </t>
  </si>
  <si>
    <t>Mémoire de recherche (TD)</t>
  </si>
  <si>
    <t>MEMTD</t>
  </si>
  <si>
    <t xml:space="preserve">Études romanes </t>
  </si>
  <si>
    <t>Mémoire de recherche (CM)</t>
  </si>
  <si>
    <t>MEMCM</t>
  </si>
  <si>
    <t xml:space="preserve">Langues, littératures et cultures africaines, asiatiques et d'autres aires linguistiques </t>
  </si>
  <si>
    <t>Formation à distance</t>
  </si>
  <si>
    <t>FOAD</t>
  </si>
  <si>
    <t xml:space="preserve">Psychologie et ergonomie </t>
  </si>
  <si>
    <t>Sortie pédagogique (suivi)</t>
  </si>
  <si>
    <t>SPSUIV</t>
  </si>
  <si>
    <t xml:space="preserve">Philosophie </t>
  </si>
  <si>
    <t>Sortie pédagogique (TD)</t>
  </si>
  <si>
    <t>SPTD</t>
  </si>
  <si>
    <t xml:space="preserve">Architecture (ses théories et ses pratiques), arts appliqués, arts plastiques, arts du spectacle, épistémologie des enseignements artistiques, esthétique, musicologie, musique, sciences de l'art </t>
  </si>
  <si>
    <t>Sortie pédagogique (CM)</t>
  </si>
  <si>
    <t>SPCM</t>
  </si>
  <si>
    <t xml:space="preserve">Sociologie, démographie </t>
  </si>
  <si>
    <t>Journée d'étude (suivi)</t>
  </si>
  <si>
    <t>JESUIV</t>
  </si>
  <si>
    <t xml:space="preserve">Ethnologie, préhistoire, anthropologie biologique </t>
  </si>
  <si>
    <t>Journée d'étude (TD)</t>
  </si>
  <si>
    <t>JETD</t>
  </si>
  <si>
    <t xml:space="preserve">Histoire, civilisations, archéologie et art des mondes anciens et médiévaux </t>
  </si>
  <si>
    <t>Journée d'étude (CM)</t>
  </si>
  <si>
    <t>JECM</t>
  </si>
  <si>
    <t xml:space="preserve">Histoire et civilisations : histoire des mondes modernes, histoire du monde contemporain ; de l'art ; de la musique </t>
  </si>
  <si>
    <t xml:space="preserve">Géographie physique, humaine, économique et régionale </t>
  </si>
  <si>
    <t xml:space="preserve">Aménagement de l'espace, urbanisme </t>
  </si>
  <si>
    <t xml:space="preserve">Mathématiques </t>
  </si>
  <si>
    <t xml:space="preserve">Mathématiques appliquées et applications des mathématiques </t>
  </si>
  <si>
    <t xml:space="preserve">Informatique </t>
  </si>
  <si>
    <t xml:space="preserve">Sciences de l'éducation et de la formation </t>
  </si>
  <si>
    <t xml:space="preserve">Sciences de l'information et de la communication </t>
  </si>
  <si>
    <t xml:space="preserve">Epistémologie, histoire des sciences et des techniques </t>
  </si>
  <si>
    <t xml:space="preserve">Cultures et langues régionales </t>
  </si>
  <si>
    <t xml:space="preserve">Sciences et techniques des activités physiques et sportives </t>
  </si>
  <si>
    <t xml:space="preserve">Théologie catholique </t>
  </si>
  <si>
    <t xml:space="preserve">Théologie protestante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</si>
</sst>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0.0"/>
    <numFmt numFmtId="165" formatCode="#,##0.0"/>
  </numFmts>
  <fonts count="2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48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22"/>
      <name val="Calibri"/>
      <family val="2"/>
      <scheme val="minor"/>
    </font>
    <font>
      <sz val="12"/>
      <color theme="0"/>
      <name val="Calibri"/>
      <family val="2"/>
      <scheme val="minor"/>
    </font>
    <font>
      <sz val="10.5"/>
      <name val="Trebuchet MS"/>
      <family val="2"/>
    </font>
    <font>
      <sz val="10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842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18F8F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8EDEC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6F5E6"/>
        <bgColor indexed="64"/>
      </patternFill>
    </fill>
    <fill>
      <patternFill patternType="solid">
        <fgColor rgb="FFECEACA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7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4">
    <xf numFmtId="0" fontId="0" fillId="0" borderId="0"/>
    <xf numFmtId="44" fontId="3" fillId="0" borderId="0" applyFon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" fillId="0" borderId="0"/>
  </cellStyleXfs>
  <cellXfs count="663">
    <xf numFmtId="0" fontId="0" fillId="0" borderId="0" xfId="0"/>
    <xf numFmtId="0" fontId="0" fillId="2" borderId="0" xfId="0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2" borderId="4" xfId="1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10" fillId="2" borderId="0" xfId="0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/>
    </xf>
    <xf numFmtId="0" fontId="9" fillId="2" borderId="4" xfId="0" applyFont="1" applyFill="1" applyBorder="1" applyAlignment="1">
      <alignment vertical="center"/>
    </xf>
    <xf numFmtId="0" fontId="10" fillId="6" borderId="3" xfId="0" applyFont="1" applyFill="1" applyBorder="1" applyAlignment="1">
      <alignment vertical="center"/>
    </xf>
    <xf numFmtId="0" fontId="10" fillId="6" borderId="1" xfId="0" applyFont="1" applyFill="1" applyBorder="1" applyAlignment="1">
      <alignment vertical="center"/>
    </xf>
    <xf numFmtId="0" fontId="10" fillId="6" borderId="4" xfId="0" applyFont="1" applyFill="1" applyBorder="1" applyAlignment="1">
      <alignment vertical="center"/>
    </xf>
    <xf numFmtId="0" fontId="1" fillId="2" borderId="4" xfId="10" applyFont="1" applyFill="1" applyBorder="1" applyAlignment="1">
      <alignment vertical="center"/>
    </xf>
    <xf numFmtId="0" fontId="9" fillId="2" borderId="0" xfId="0" applyFont="1" applyFill="1" applyAlignment="1">
      <alignment horizontal="left" vertical="center"/>
    </xf>
    <xf numFmtId="0" fontId="11" fillId="2" borderId="0" xfId="10" applyFont="1" applyFill="1" applyAlignment="1">
      <alignment horizontal="left"/>
    </xf>
    <xf numFmtId="0" fontId="11" fillId="2" borderId="0" xfId="10" applyFont="1" applyFill="1"/>
    <xf numFmtId="0" fontId="11" fillId="2" borderId="0" xfId="10" applyFont="1" applyFill="1" applyAlignment="1">
      <alignment wrapText="1"/>
    </xf>
    <xf numFmtId="0" fontId="12" fillId="3" borderId="37" xfId="10" applyFont="1" applyFill="1" applyBorder="1" applyAlignment="1">
      <alignment horizontal="center" vertical="center" wrapText="1"/>
    </xf>
    <xf numFmtId="0" fontId="12" fillId="3" borderId="23" xfId="10" applyFont="1" applyFill="1" applyBorder="1" applyAlignment="1">
      <alignment horizontal="center" vertical="center" wrapText="1"/>
    </xf>
    <xf numFmtId="0" fontId="11" fillId="4" borderId="50" xfId="10" applyFont="1" applyFill="1" applyBorder="1" applyAlignment="1">
      <alignment horizontal="center" vertical="center"/>
    </xf>
    <xf numFmtId="0" fontId="11" fillId="4" borderId="32" xfId="10" applyFont="1" applyFill="1" applyBorder="1" applyAlignment="1">
      <alignment horizontal="center" vertical="center"/>
    </xf>
    <xf numFmtId="0" fontId="11" fillId="4" borderId="35" xfId="10" applyFont="1" applyFill="1" applyBorder="1" applyAlignment="1">
      <alignment horizontal="center" vertical="center"/>
    </xf>
    <xf numFmtId="1" fontId="9" fillId="6" borderId="4" xfId="9" applyNumberFormat="1" applyFont="1" applyFill="1" applyBorder="1" applyAlignment="1" applyProtection="1">
      <alignment horizontal="center" vertical="center"/>
    </xf>
    <xf numFmtId="0" fontId="11" fillId="6" borderId="4" xfId="10" applyFont="1" applyFill="1" applyBorder="1" applyAlignment="1">
      <alignment horizontal="center" vertical="center"/>
    </xf>
    <xf numFmtId="0" fontId="13" fillId="2" borderId="13" xfId="10" applyFont="1" applyFill="1" applyBorder="1" applyAlignment="1">
      <alignment vertical="center"/>
    </xf>
    <xf numFmtId="0" fontId="9" fillId="0" borderId="51" xfId="9" applyNumberFormat="1" applyFont="1" applyBorder="1" applyAlignment="1" applyProtection="1">
      <alignment horizontal="left" vertical="center"/>
    </xf>
    <xf numFmtId="0" fontId="9" fillId="5" borderId="36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vertical="center"/>
    </xf>
    <xf numFmtId="0" fontId="12" fillId="3" borderId="18" xfId="0" applyFont="1" applyFill="1" applyBorder="1" applyAlignment="1">
      <alignment vertical="center"/>
    </xf>
    <xf numFmtId="0" fontId="12" fillId="3" borderId="41" xfId="0" applyFont="1" applyFill="1" applyBorder="1" applyAlignment="1">
      <alignment horizontal="center" vertical="center"/>
    </xf>
    <xf numFmtId="164" fontId="12" fillId="3" borderId="36" xfId="0" applyNumberFormat="1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164" fontId="12" fillId="3" borderId="18" xfId="0" applyNumberFormat="1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left" vertical="center"/>
    </xf>
    <xf numFmtId="1" fontId="12" fillId="3" borderId="18" xfId="0" applyNumberFormat="1" applyFont="1" applyFill="1" applyBorder="1" applyAlignment="1">
      <alignment horizontal="center" vertical="center"/>
    </xf>
    <xf numFmtId="1" fontId="12" fillId="3" borderId="17" xfId="0" applyNumberFormat="1" applyFont="1" applyFill="1" applyBorder="1" applyAlignment="1">
      <alignment horizontal="center" vertical="center"/>
    </xf>
    <xf numFmtId="1" fontId="12" fillId="3" borderId="33" xfId="0" applyNumberFormat="1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11" fillId="4" borderId="40" xfId="10" applyFont="1" applyFill="1" applyBorder="1" applyAlignment="1">
      <alignment horizontal="center" vertical="center"/>
    </xf>
    <xf numFmtId="1" fontId="9" fillId="7" borderId="32" xfId="12" applyNumberFormat="1" applyFont="1" applyFill="1" applyBorder="1" applyAlignment="1" applyProtection="1">
      <alignment horizontal="center" vertical="center"/>
    </xf>
    <xf numFmtId="1" fontId="9" fillId="7" borderId="60" xfId="12" applyNumberFormat="1" applyFont="1" applyFill="1" applyBorder="1" applyAlignment="1" applyProtection="1">
      <alignment horizontal="center" vertical="center"/>
    </xf>
    <xf numFmtId="164" fontId="9" fillId="7" borderId="35" xfId="12" applyNumberFormat="1" applyFont="1" applyFill="1" applyBorder="1" applyAlignment="1" applyProtection="1">
      <alignment horizontal="center" vertical="center"/>
    </xf>
    <xf numFmtId="164" fontId="9" fillId="4" borderId="50" xfId="12" applyNumberFormat="1" applyFont="1" applyFill="1" applyBorder="1" applyAlignment="1" applyProtection="1">
      <alignment horizontal="center" vertical="center"/>
    </xf>
    <xf numFmtId="164" fontId="9" fillId="5" borderId="19" xfId="0" applyNumberFormat="1" applyFont="1" applyFill="1" applyBorder="1" applyAlignment="1">
      <alignment horizontal="center" vertical="center"/>
    </xf>
    <xf numFmtId="164" fontId="12" fillId="3" borderId="19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vertical="center"/>
    </xf>
    <xf numFmtId="0" fontId="9" fillId="2" borderId="14" xfId="0" applyFont="1" applyFill="1" applyBorder="1" applyAlignment="1">
      <alignment vertical="center"/>
    </xf>
    <xf numFmtId="0" fontId="12" fillId="3" borderId="4" xfId="10" applyFont="1" applyFill="1" applyBorder="1" applyAlignment="1">
      <alignment vertical="center" wrapText="1"/>
    </xf>
    <xf numFmtId="0" fontId="7" fillId="3" borderId="4" xfId="10" applyFont="1" applyFill="1" applyBorder="1" applyAlignment="1">
      <alignment horizontal="center" vertical="center" wrapText="1"/>
    </xf>
    <xf numFmtId="0" fontId="10" fillId="6" borderId="5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0" fontId="9" fillId="2" borderId="3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 wrapText="1"/>
    </xf>
    <xf numFmtId="0" fontId="3" fillId="2" borderId="4" xfId="0" quotePrefix="1" applyFont="1" applyFill="1" applyBorder="1" applyAlignment="1">
      <alignment horizontal="left" vertical="center"/>
    </xf>
    <xf numFmtId="0" fontId="3" fillId="2" borderId="4" xfId="0" quotePrefix="1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9" fillId="2" borderId="66" xfId="0" applyFont="1" applyFill="1" applyBorder="1" applyAlignment="1">
      <alignment vertical="center"/>
    </xf>
    <xf numFmtId="0" fontId="9" fillId="2" borderId="61" xfId="0" applyFont="1" applyFill="1" applyBorder="1" applyAlignment="1">
      <alignment vertical="center"/>
    </xf>
    <xf numFmtId="0" fontId="9" fillId="2" borderId="7" xfId="0" applyFont="1" applyFill="1" applyBorder="1" applyAlignment="1">
      <alignment horizontal="center" vertical="center"/>
    </xf>
    <xf numFmtId="3" fontId="9" fillId="2" borderId="4" xfId="0" applyNumberFormat="1" applyFont="1" applyFill="1" applyBorder="1" applyAlignment="1">
      <alignment horizontal="center" vertical="center"/>
    </xf>
    <xf numFmtId="0" fontId="9" fillId="2" borderId="59" xfId="0" applyFont="1" applyFill="1" applyBorder="1" applyAlignment="1">
      <alignment vertical="center"/>
    </xf>
    <xf numFmtId="0" fontId="12" fillId="3" borderId="52" xfId="0" applyFont="1" applyFill="1" applyBorder="1" applyAlignment="1">
      <alignment horizontal="center" vertical="center"/>
    </xf>
    <xf numFmtId="0" fontId="10" fillId="2" borderId="70" xfId="0" applyFont="1" applyFill="1" applyBorder="1" applyAlignment="1">
      <alignment horizontal="center" vertical="center"/>
    </xf>
    <xf numFmtId="0" fontId="10" fillId="2" borderId="58" xfId="0" applyFont="1" applyFill="1" applyBorder="1" applyAlignment="1">
      <alignment horizontal="center" vertical="center"/>
    </xf>
    <xf numFmtId="0" fontId="9" fillId="2" borderId="49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9" fillId="2" borderId="70" xfId="0" applyFont="1" applyFill="1" applyBorder="1" applyAlignment="1">
      <alignment vertical="center"/>
    </xf>
    <xf numFmtId="3" fontId="9" fillId="2" borderId="62" xfId="0" applyNumberFormat="1" applyFont="1" applyFill="1" applyBorder="1" applyAlignment="1">
      <alignment horizontal="center" vertical="center"/>
    </xf>
    <xf numFmtId="3" fontId="9" fillId="2" borderId="23" xfId="0" applyNumberFormat="1" applyFont="1" applyFill="1" applyBorder="1" applyAlignment="1">
      <alignment horizontal="center" vertical="center"/>
    </xf>
    <xf numFmtId="3" fontId="10" fillId="2" borderId="70" xfId="0" applyNumberFormat="1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vertical="center"/>
    </xf>
    <xf numFmtId="3" fontId="9" fillId="2" borderId="7" xfId="0" applyNumberFormat="1" applyFont="1" applyFill="1" applyBorder="1" applyAlignment="1">
      <alignment horizontal="center" vertical="center"/>
    </xf>
    <xf numFmtId="3" fontId="10" fillId="2" borderId="35" xfId="0" applyNumberFormat="1" applyFont="1" applyFill="1" applyBorder="1" applyAlignment="1">
      <alignment horizontal="center" vertical="center"/>
    </xf>
    <xf numFmtId="0" fontId="10" fillId="8" borderId="35" xfId="0" applyFont="1" applyFill="1" applyBorder="1" applyAlignment="1">
      <alignment vertical="center"/>
    </xf>
    <xf numFmtId="3" fontId="10" fillId="8" borderId="71" xfId="0" applyNumberFormat="1" applyFont="1" applyFill="1" applyBorder="1" applyAlignment="1">
      <alignment horizontal="center" vertical="center"/>
    </xf>
    <xf numFmtId="0" fontId="10" fillId="8" borderId="43" xfId="0" applyFont="1" applyFill="1" applyBorder="1" applyAlignment="1">
      <alignment horizontal="left" vertical="center"/>
    </xf>
    <xf numFmtId="3" fontId="10" fillId="8" borderId="58" xfId="0" applyNumberFormat="1" applyFont="1" applyFill="1" applyBorder="1" applyAlignment="1">
      <alignment horizontal="center" vertical="center"/>
    </xf>
    <xf numFmtId="0" fontId="9" fillId="8" borderId="58" xfId="0" applyFont="1" applyFill="1" applyBorder="1" applyAlignment="1">
      <alignment vertical="center"/>
    </xf>
    <xf numFmtId="3" fontId="9" fillId="8" borderId="58" xfId="0" applyNumberFormat="1" applyFont="1" applyFill="1" applyBorder="1" applyAlignment="1">
      <alignment horizontal="center" vertical="center"/>
    </xf>
    <xf numFmtId="3" fontId="11" fillId="2" borderId="21" xfId="0" applyNumberFormat="1" applyFont="1" applyFill="1" applyBorder="1" applyAlignment="1">
      <alignment horizontal="center" vertical="center"/>
    </xf>
    <xf numFmtId="3" fontId="11" fillId="2" borderId="39" xfId="0" applyNumberFormat="1" applyFont="1" applyFill="1" applyBorder="1" applyAlignment="1">
      <alignment horizontal="center" vertical="center"/>
    </xf>
    <xf numFmtId="3" fontId="11" fillId="2" borderId="28" xfId="0" applyNumberFormat="1" applyFont="1" applyFill="1" applyBorder="1" applyAlignment="1">
      <alignment horizontal="center" vertical="center"/>
    </xf>
    <xf numFmtId="3" fontId="9" fillId="8" borderId="5" xfId="0" applyNumberFormat="1" applyFont="1" applyFill="1" applyBorder="1" applyAlignment="1">
      <alignment vertical="center"/>
    </xf>
    <xf numFmtId="164" fontId="9" fillId="4" borderId="1" xfId="12" applyNumberFormat="1" applyFont="1" applyFill="1" applyBorder="1" applyAlignment="1" applyProtection="1">
      <alignment horizontal="center" vertical="center"/>
    </xf>
    <xf numFmtId="164" fontId="9" fillId="4" borderId="40" xfId="12" applyNumberFormat="1" applyFont="1" applyFill="1" applyBorder="1" applyAlignment="1" applyProtection="1">
      <alignment horizontal="center" vertical="center"/>
    </xf>
    <xf numFmtId="0" fontId="11" fillId="0" borderId="4" xfId="10" applyFont="1" applyBorder="1" applyAlignment="1">
      <alignment horizontal="center" vertical="center"/>
    </xf>
    <xf numFmtId="0" fontId="11" fillId="2" borderId="4" xfId="10" applyFont="1" applyFill="1" applyBorder="1" applyAlignment="1">
      <alignment horizontal="left" vertical="center" wrapText="1"/>
    </xf>
    <xf numFmtId="0" fontId="14" fillId="2" borderId="0" xfId="0" applyFont="1" applyFill="1" applyAlignment="1">
      <alignment vertical="center" wrapText="1"/>
    </xf>
    <xf numFmtId="3" fontId="9" fillId="2" borderId="45" xfId="0" applyNumberFormat="1" applyFont="1" applyFill="1" applyBorder="1" applyAlignment="1">
      <alignment horizontal="center" vertical="center"/>
    </xf>
    <xf numFmtId="3" fontId="9" fillId="2" borderId="2" xfId="0" applyNumberFormat="1" applyFont="1" applyFill="1" applyBorder="1" applyAlignment="1">
      <alignment horizontal="center" vertical="center"/>
    </xf>
    <xf numFmtId="3" fontId="11" fillId="2" borderId="46" xfId="0" applyNumberFormat="1" applyFont="1" applyFill="1" applyBorder="1" applyAlignment="1">
      <alignment horizontal="center" vertical="center"/>
    </xf>
    <xf numFmtId="0" fontId="9" fillId="2" borderId="56" xfId="0" applyFont="1" applyFill="1" applyBorder="1" applyAlignment="1">
      <alignment horizontal="center" vertical="center" wrapText="1"/>
    </xf>
    <xf numFmtId="0" fontId="11" fillId="2" borderId="5" xfId="10" applyFont="1" applyFill="1" applyBorder="1" applyAlignment="1" applyProtection="1">
      <alignment horizontal="left" vertical="center" wrapText="1"/>
      <protection locked="0"/>
    </xf>
    <xf numFmtId="0" fontId="13" fillId="2" borderId="4" xfId="10" applyFont="1" applyFill="1" applyBorder="1" applyAlignment="1" applyProtection="1">
      <alignment vertical="center"/>
      <protection locked="0"/>
    </xf>
    <xf numFmtId="1" fontId="9" fillId="0" borderId="4" xfId="9" applyNumberFormat="1" applyFont="1" applyBorder="1" applyAlignment="1" applyProtection="1">
      <alignment horizontal="center" vertical="center"/>
      <protection locked="0"/>
    </xf>
    <xf numFmtId="0" fontId="11" fillId="2" borderId="4" xfId="10" applyFont="1" applyFill="1" applyBorder="1" applyAlignment="1" applyProtection="1">
      <alignment horizontal="center" vertical="center"/>
      <protection locked="0"/>
    </xf>
    <xf numFmtId="0" fontId="13" fillId="2" borderId="22" xfId="10" applyFont="1" applyFill="1" applyBorder="1" applyAlignment="1" applyProtection="1">
      <alignment vertical="center"/>
      <protection locked="0"/>
    </xf>
    <xf numFmtId="0" fontId="9" fillId="0" borderId="12" xfId="9" applyNumberFormat="1" applyFont="1" applyBorder="1" applyAlignment="1" applyProtection="1">
      <alignment horizontal="center" vertical="center"/>
      <protection locked="0"/>
    </xf>
    <xf numFmtId="0" fontId="11" fillId="0" borderId="22" xfId="10" applyFont="1" applyBorder="1" applyAlignment="1" applyProtection="1">
      <alignment horizontal="center" vertical="center"/>
      <protection locked="0"/>
    </xf>
    <xf numFmtId="0" fontId="9" fillId="0" borderId="38" xfId="9" applyNumberFormat="1" applyFont="1" applyBorder="1" applyAlignment="1" applyProtection="1">
      <alignment horizontal="left" vertical="center"/>
      <protection locked="0"/>
    </xf>
    <xf numFmtId="0" fontId="9" fillId="0" borderId="34" xfId="9" applyNumberFormat="1" applyFont="1" applyBorder="1" applyAlignment="1" applyProtection="1">
      <alignment horizontal="left" vertical="center"/>
      <protection locked="0"/>
    </xf>
    <xf numFmtId="0" fontId="9" fillId="0" borderId="7" xfId="9" applyNumberFormat="1" applyFont="1" applyBorder="1" applyAlignment="1" applyProtection="1">
      <alignment horizontal="center" vertical="center"/>
      <protection locked="0"/>
    </xf>
    <xf numFmtId="0" fontId="11" fillId="2" borderId="4" xfId="10" applyFont="1" applyFill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vertical="center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vertical="center"/>
      <protection locked="0"/>
    </xf>
    <xf numFmtId="0" fontId="10" fillId="6" borderId="57" xfId="0" applyFont="1" applyFill="1" applyBorder="1" applyAlignment="1" applyProtection="1">
      <alignment vertical="center"/>
      <protection locked="0"/>
    </xf>
    <xf numFmtId="0" fontId="12" fillId="3" borderId="18" xfId="0" applyFont="1" applyFill="1" applyBorder="1" applyAlignment="1">
      <alignment horizontal="left" vertical="center"/>
    </xf>
    <xf numFmtId="0" fontId="11" fillId="0" borderId="51" xfId="10" applyFont="1" applyBorder="1" applyAlignment="1" applyProtection="1">
      <alignment horizontal="center" vertical="center"/>
      <protection locked="0"/>
    </xf>
    <xf numFmtId="0" fontId="11" fillId="0" borderId="2" xfId="10" applyFont="1" applyBorder="1" applyAlignment="1" applyProtection="1">
      <alignment horizontal="center" vertical="center"/>
      <protection locked="0"/>
    </xf>
    <xf numFmtId="0" fontId="11" fillId="0" borderId="56" xfId="10" applyFont="1" applyBorder="1" applyAlignment="1" applyProtection="1">
      <alignment horizontal="center" vertical="center"/>
      <protection locked="0"/>
    </xf>
    <xf numFmtId="0" fontId="18" fillId="0" borderId="22" xfId="10" applyFont="1" applyBorder="1" applyAlignment="1" applyProtection="1">
      <alignment horizontal="center" vertical="center"/>
      <protection locked="0"/>
    </xf>
    <xf numFmtId="0" fontId="18" fillId="0" borderId="4" xfId="10" applyFont="1" applyBorder="1" applyAlignment="1" applyProtection="1">
      <alignment horizontal="center" vertical="center"/>
      <protection locked="0"/>
    </xf>
    <xf numFmtId="164" fontId="12" fillId="3" borderId="41" xfId="0" applyNumberFormat="1" applyFont="1" applyFill="1" applyBorder="1" applyAlignment="1">
      <alignment horizontal="center" vertical="center"/>
    </xf>
    <xf numFmtId="0" fontId="7" fillId="3" borderId="30" xfId="10" applyFont="1" applyFill="1" applyBorder="1" applyAlignment="1">
      <alignment horizontal="center" vertical="center" wrapText="1"/>
    </xf>
    <xf numFmtId="1" fontId="12" fillId="3" borderId="41" xfId="0" applyNumberFormat="1" applyFont="1" applyFill="1" applyBorder="1" applyAlignment="1">
      <alignment horizontal="center" vertical="center"/>
    </xf>
    <xf numFmtId="0" fontId="11" fillId="0" borderId="3" xfId="10" applyFont="1" applyBorder="1" applyAlignment="1" applyProtection="1">
      <alignment horizontal="center" vertical="center"/>
      <protection locked="0"/>
    </xf>
    <xf numFmtId="0" fontId="18" fillId="0" borderId="22" xfId="10" applyFont="1" applyBorder="1" applyAlignment="1">
      <alignment horizontal="center" vertical="center"/>
    </xf>
    <xf numFmtId="164" fontId="12" fillId="3" borderId="11" xfId="0" applyNumberFormat="1" applyFont="1" applyFill="1" applyBorder="1" applyAlignment="1">
      <alignment horizontal="center" vertical="center"/>
    </xf>
    <xf numFmtId="0" fontId="13" fillId="2" borderId="13" xfId="10" applyFont="1" applyFill="1" applyBorder="1" applyAlignment="1" applyProtection="1">
      <alignment vertical="center"/>
      <protection locked="0"/>
    </xf>
    <xf numFmtId="0" fontId="13" fillId="2" borderId="4" xfId="10" applyFont="1" applyFill="1" applyBorder="1" applyAlignment="1" applyProtection="1">
      <alignment horizontal="center" vertical="center"/>
      <protection locked="0"/>
    </xf>
    <xf numFmtId="0" fontId="9" fillId="0" borderId="0" xfId="9" applyNumberFormat="1" applyFont="1" applyBorder="1" applyAlignment="1" applyProtection="1">
      <alignment horizontal="left" vertical="center"/>
      <protection locked="0"/>
    </xf>
    <xf numFmtId="0" fontId="9" fillId="2" borderId="42" xfId="0" applyFont="1" applyFill="1" applyBorder="1" applyAlignment="1">
      <alignment vertical="center"/>
    </xf>
    <xf numFmtId="3" fontId="9" fillId="2" borderId="37" xfId="0" applyNumberFormat="1" applyFont="1" applyFill="1" applyBorder="1" applyAlignment="1">
      <alignment horizontal="center" vertical="center"/>
    </xf>
    <xf numFmtId="3" fontId="9" fillId="2" borderId="32" xfId="0" applyNumberFormat="1" applyFont="1" applyFill="1" applyBorder="1" applyAlignment="1">
      <alignment horizontal="center" vertical="center"/>
    </xf>
    <xf numFmtId="0" fontId="11" fillId="0" borderId="69" xfId="10" applyFont="1" applyBorder="1" applyAlignment="1" applyProtection="1">
      <alignment horizontal="center" vertical="center"/>
      <protection locked="0"/>
    </xf>
    <xf numFmtId="0" fontId="9" fillId="0" borderId="62" xfId="9" applyNumberFormat="1" applyFont="1" applyBorder="1" applyAlignment="1" applyProtection="1">
      <alignment horizontal="center" vertical="center"/>
      <protection locked="0"/>
    </xf>
    <xf numFmtId="0" fontId="11" fillId="2" borderId="5" xfId="10" applyFont="1" applyFill="1" applyBorder="1" applyAlignment="1">
      <alignment horizontal="left" vertical="center" wrapText="1"/>
    </xf>
    <xf numFmtId="0" fontId="13" fillId="2" borderId="4" xfId="10" applyFont="1" applyFill="1" applyBorder="1" applyAlignment="1">
      <alignment vertical="center"/>
    </xf>
    <xf numFmtId="1" fontId="9" fillId="0" borderId="4" xfId="9" applyNumberFormat="1" applyFont="1" applyBorder="1" applyAlignment="1" applyProtection="1">
      <alignment horizontal="center" vertical="center"/>
    </xf>
    <xf numFmtId="0" fontId="11" fillId="2" borderId="4" xfId="10" applyFont="1" applyFill="1" applyBorder="1" applyAlignment="1">
      <alignment horizontal="center" vertical="center"/>
    </xf>
    <xf numFmtId="0" fontId="11" fillId="0" borderId="51" xfId="10" applyFont="1" applyBorder="1" applyAlignment="1">
      <alignment horizontal="center" vertical="center"/>
    </xf>
    <xf numFmtId="0" fontId="11" fillId="0" borderId="3" xfId="10" applyFont="1" applyBorder="1" applyAlignment="1">
      <alignment horizontal="center" vertical="center"/>
    </xf>
    <xf numFmtId="0" fontId="9" fillId="0" borderId="12" xfId="9" applyNumberFormat="1" applyFont="1" applyBorder="1" applyAlignment="1" applyProtection="1">
      <alignment horizontal="center" vertical="center"/>
    </xf>
    <xf numFmtId="0" fontId="11" fillId="0" borderId="22" xfId="10" applyFont="1" applyBorder="1" applyAlignment="1">
      <alignment horizontal="center" vertical="center"/>
    </xf>
    <xf numFmtId="0" fontId="9" fillId="0" borderId="38" xfId="9" applyNumberFormat="1" applyFont="1" applyBorder="1" applyAlignment="1" applyProtection="1">
      <alignment horizontal="left" vertical="center"/>
    </xf>
    <xf numFmtId="0" fontId="18" fillId="0" borderId="4" xfId="10" applyFont="1" applyBorder="1" applyAlignment="1">
      <alignment horizontal="center" vertical="center"/>
    </xf>
    <xf numFmtId="0" fontId="11" fillId="2" borderId="22" xfId="10" applyFont="1" applyFill="1" applyBorder="1" applyAlignment="1" applyProtection="1">
      <alignment horizontal="left" vertical="center" wrapText="1"/>
      <protection locked="0"/>
    </xf>
    <xf numFmtId="0" fontId="18" fillId="0" borderId="48" xfId="10" applyFont="1" applyBorder="1" applyAlignment="1">
      <alignment horizontal="center" vertical="center"/>
    </xf>
    <xf numFmtId="0" fontId="13" fillId="2" borderId="4" xfId="10" applyFont="1" applyFill="1" applyBorder="1" applyAlignment="1" applyProtection="1">
      <alignment horizontal="left" vertical="center"/>
      <protection locked="0"/>
    </xf>
    <xf numFmtId="1" fontId="9" fillId="2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2" fillId="3" borderId="29" xfId="10" applyFont="1" applyFill="1" applyBorder="1" applyAlignment="1">
      <alignment horizontal="center" vertical="center" wrapText="1"/>
    </xf>
    <xf numFmtId="1" fontId="10" fillId="2" borderId="48" xfId="10" applyNumberFormat="1" applyFont="1" applyFill="1" applyBorder="1" applyAlignment="1">
      <alignment horizontal="center" vertical="center" wrapText="1"/>
    </xf>
    <xf numFmtId="1" fontId="10" fillId="2" borderId="22" xfId="10" applyNumberFormat="1" applyFont="1" applyFill="1" applyBorder="1" applyAlignment="1">
      <alignment horizontal="center" vertical="center" wrapText="1"/>
    </xf>
    <xf numFmtId="1" fontId="10" fillId="2" borderId="72" xfId="10" applyNumberFormat="1" applyFont="1" applyFill="1" applyBorder="1" applyAlignment="1">
      <alignment horizontal="center" vertical="center" wrapText="1"/>
    </xf>
    <xf numFmtId="164" fontId="10" fillId="2" borderId="53" xfId="10" applyNumberFormat="1" applyFont="1" applyFill="1" applyBorder="1" applyAlignment="1">
      <alignment horizontal="center" vertical="center" wrapText="1"/>
    </xf>
    <xf numFmtId="0" fontId="12" fillId="3" borderId="22" xfId="10" applyFont="1" applyFill="1" applyBorder="1" applyAlignment="1">
      <alignment horizontal="center" vertical="center" wrapText="1"/>
    </xf>
    <xf numFmtId="0" fontId="11" fillId="0" borderId="4" xfId="10" applyFont="1" applyBorder="1" applyAlignment="1" applyProtection="1">
      <alignment horizontal="center" vertical="center"/>
      <protection locked="0"/>
    </xf>
    <xf numFmtId="0" fontId="13" fillId="2" borderId="1" xfId="10" applyFont="1" applyFill="1" applyBorder="1" applyAlignment="1" applyProtection="1">
      <alignment vertical="center"/>
      <protection locked="0"/>
    </xf>
    <xf numFmtId="0" fontId="9" fillId="0" borderId="51" xfId="9" applyNumberFormat="1" applyFont="1" applyBorder="1" applyAlignment="1" applyProtection="1">
      <alignment horizontal="left" vertical="center"/>
      <protection locked="0"/>
    </xf>
    <xf numFmtId="164" fontId="9" fillId="4" borderId="25" xfId="12" applyNumberFormat="1" applyFont="1" applyFill="1" applyBorder="1" applyAlignment="1" applyProtection="1">
      <alignment horizontal="center" vertical="center"/>
    </xf>
    <xf numFmtId="0" fontId="0" fillId="2" borderId="4" xfId="0" quotePrefix="1" applyFill="1" applyBorder="1" applyAlignment="1">
      <alignment horizontal="center" vertical="center"/>
    </xf>
    <xf numFmtId="0" fontId="11" fillId="10" borderId="4" xfId="10" applyFont="1" applyFill="1" applyBorder="1" applyAlignment="1">
      <alignment horizontal="center" vertical="center" wrapText="1"/>
    </xf>
    <xf numFmtId="0" fontId="11" fillId="10" borderId="1" xfId="10" applyFont="1" applyFill="1" applyBorder="1" applyAlignment="1">
      <alignment horizontal="center" vertical="center" wrapText="1"/>
    </xf>
    <xf numFmtId="0" fontId="13" fillId="10" borderId="2" xfId="10" applyFont="1" applyFill="1" applyBorder="1" applyAlignment="1">
      <alignment vertical="center"/>
    </xf>
    <xf numFmtId="0" fontId="13" fillId="10" borderId="1" xfId="10" applyFont="1" applyFill="1" applyBorder="1" applyAlignment="1">
      <alignment vertical="center"/>
    </xf>
    <xf numFmtId="1" fontId="9" fillId="10" borderId="4" xfId="9" applyNumberFormat="1" applyFont="1" applyFill="1" applyBorder="1" applyAlignment="1" applyProtection="1">
      <alignment horizontal="center" vertical="center"/>
    </xf>
    <xf numFmtId="0" fontId="11" fillId="10" borderId="22" xfId="10" applyFont="1" applyFill="1" applyBorder="1" applyAlignment="1">
      <alignment horizontal="center" vertical="center"/>
    </xf>
    <xf numFmtId="164" fontId="18" fillId="10" borderId="4" xfId="10" applyNumberFormat="1" applyFont="1" applyFill="1" applyBorder="1" applyAlignment="1">
      <alignment horizontal="center" vertical="center"/>
    </xf>
    <xf numFmtId="0" fontId="11" fillId="10" borderId="2" xfId="10" applyFont="1" applyFill="1" applyBorder="1" applyAlignment="1">
      <alignment horizontal="center" vertical="center"/>
    </xf>
    <xf numFmtId="0" fontId="9" fillId="10" borderId="7" xfId="9" applyNumberFormat="1" applyFont="1" applyFill="1" applyBorder="1" applyAlignment="1" applyProtection="1">
      <alignment horizontal="center" vertical="center"/>
    </xf>
    <xf numFmtId="0" fontId="9" fillId="10" borderId="25" xfId="9" applyNumberFormat="1" applyFont="1" applyFill="1" applyBorder="1" applyAlignment="1" applyProtection="1">
      <alignment horizontal="center" vertical="center"/>
    </xf>
    <xf numFmtId="0" fontId="9" fillId="10" borderId="40" xfId="9" applyNumberFormat="1" applyFont="1" applyFill="1" applyBorder="1" applyAlignment="1" applyProtection="1">
      <alignment horizontal="left" vertical="center"/>
    </xf>
    <xf numFmtId="0" fontId="9" fillId="10" borderId="12" xfId="9" applyNumberFormat="1" applyFont="1" applyFill="1" applyBorder="1" applyAlignment="1" applyProtection="1">
      <alignment horizontal="center" vertical="center"/>
    </xf>
    <xf numFmtId="0" fontId="11" fillId="10" borderId="51" xfId="10" applyFont="1" applyFill="1" applyBorder="1" applyAlignment="1">
      <alignment horizontal="center" vertical="center"/>
    </xf>
    <xf numFmtId="0" fontId="11" fillId="10" borderId="4" xfId="10" applyFont="1" applyFill="1" applyBorder="1" applyAlignment="1">
      <alignment horizontal="center" vertical="center"/>
    </xf>
    <xf numFmtId="0" fontId="11" fillId="10" borderId="5" xfId="10" applyFont="1" applyFill="1" applyBorder="1" applyAlignment="1">
      <alignment horizontal="center" vertical="center"/>
    </xf>
    <xf numFmtId="0" fontId="18" fillId="10" borderId="38" xfId="10" applyFont="1" applyFill="1" applyBorder="1" applyAlignment="1">
      <alignment horizontal="center" vertical="center"/>
    </xf>
    <xf numFmtId="0" fontId="11" fillId="10" borderId="1" xfId="10" applyFont="1" applyFill="1" applyBorder="1" applyAlignment="1">
      <alignment horizontal="left" vertical="center"/>
    </xf>
    <xf numFmtId="0" fontId="11" fillId="10" borderId="25" xfId="10" applyFont="1" applyFill="1" applyBorder="1" applyAlignment="1">
      <alignment horizontal="left" vertical="center"/>
    </xf>
    <xf numFmtId="0" fontId="11" fillId="10" borderId="2" xfId="10" applyFont="1" applyFill="1" applyBorder="1" applyAlignment="1">
      <alignment horizontal="left" vertical="center"/>
    </xf>
    <xf numFmtId="0" fontId="9" fillId="10" borderId="51" xfId="9" applyNumberFormat="1" applyFont="1" applyFill="1" applyBorder="1" applyAlignment="1" applyProtection="1">
      <alignment horizontal="left" vertical="center"/>
    </xf>
    <xf numFmtId="0" fontId="11" fillId="10" borderId="2" xfId="10" applyFont="1" applyFill="1" applyBorder="1" applyAlignment="1">
      <alignment horizontal="center" vertical="center" wrapText="1"/>
    </xf>
    <xf numFmtId="0" fontId="11" fillId="10" borderId="13" xfId="10" applyFont="1" applyFill="1" applyBorder="1" applyAlignment="1">
      <alignment horizontal="center" vertical="center" wrapText="1"/>
    </xf>
    <xf numFmtId="0" fontId="13" fillId="10" borderId="48" xfId="10" applyFont="1" applyFill="1" applyBorder="1" applyAlignment="1">
      <alignment vertical="center"/>
    </xf>
    <xf numFmtId="0" fontId="13" fillId="10" borderId="13" xfId="10" applyFont="1" applyFill="1" applyBorder="1" applyAlignment="1">
      <alignment vertical="center"/>
    </xf>
    <xf numFmtId="0" fontId="18" fillId="10" borderId="34" xfId="10" applyFont="1" applyFill="1" applyBorder="1" applyAlignment="1">
      <alignment horizontal="center" vertical="center"/>
    </xf>
    <xf numFmtId="0" fontId="11" fillId="10" borderId="51" xfId="10" applyFont="1" applyFill="1" applyBorder="1" applyAlignment="1">
      <alignment horizontal="left" vertical="center"/>
    </xf>
    <xf numFmtId="0" fontId="11" fillId="14" borderId="4" xfId="10" applyFont="1" applyFill="1" applyBorder="1" applyAlignment="1">
      <alignment horizontal="center" vertical="center" wrapText="1"/>
    </xf>
    <xf numFmtId="0" fontId="11" fillId="14" borderId="2" xfId="10" applyFont="1" applyFill="1" applyBorder="1" applyAlignment="1">
      <alignment horizontal="center" vertical="center" wrapText="1"/>
    </xf>
    <xf numFmtId="0" fontId="11" fillId="14" borderId="13" xfId="10" applyFont="1" applyFill="1" applyBorder="1" applyAlignment="1">
      <alignment horizontal="center" vertical="center" wrapText="1"/>
    </xf>
    <xf numFmtId="0" fontId="13" fillId="14" borderId="13" xfId="10" applyFont="1" applyFill="1" applyBorder="1" applyAlignment="1">
      <alignment vertical="center"/>
    </xf>
    <xf numFmtId="0" fontId="13" fillId="14" borderId="48" xfId="10" applyFont="1" applyFill="1" applyBorder="1" applyAlignment="1">
      <alignment vertical="center"/>
    </xf>
    <xf numFmtId="1" fontId="9" fillId="14" borderId="4" xfId="9" applyNumberFormat="1" applyFont="1" applyFill="1" applyBorder="1" applyAlignment="1" applyProtection="1">
      <alignment horizontal="center" vertical="center"/>
    </xf>
    <xf numFmtId="0" fontId="11" fillId="14" borderId="4" xfId="10" applyFont="1" applyFill="1" applyBorder="1" applyAlignment="1">
      <alignment horizontal="center" vertical="center"/>
    </xf>
    <xf numFmtId="164" fontId="18" fillId="14" borderId="22" xfId="10" applyNumberFormat="1" applyFont="1" applyFill="1" applyBorder="1" applyAlignment="1">
      <alignment horizontal="center" vertical="center"/>
    </xf>
    <xf numFmtId="0" fontId="11" fillId="14" borderId="2" xfId="10" applyFont="1" applyFill="1" applyBorder="1" applyAlignment="1">
      <alignment horizontal="center" vertical="center"/>
    </xf>
    <xf numFmtId="0" fontId="9" fillId="14" borderId="7" xfId="9" applyNumberFormat="1" applyFont="1" applyFill="1" applyBorder="1" applyAlignment="1" applyProtection="1">
      <alignment horizontal="center" vertical="center"/>
    </xf>
    <xf numFmtId="0" fontId="9" fillId="14" borderId="25" xfId="9" applyNumberFormat="1" applyFont="1" applyFill="1" applyBorder="1" applyAlignment="1" applyProtection="1">
      <alignment horizontal="center" vertical="center"/>
    </xf>
    <xf numFmtId="0" fontId="9" fillId="14" borderId="40" xfId="9" applyNumberFormat="1" applyFont="1" applyFill="1" applyBorder="1" applyAlignment="1" applyProtection="1">
      <alignment horizontal="left" vertical="center"/>
    </xf>
    <xf numFmtId="0" fontId="9" fillId="14" borderId="12" xfId="9" applyNumberFormat="1" applyFont="1" applyFill="1" applyBorder="1" applyAlignment="1" applyProtection="1">
      <alignment horizontal="center" vertical="center"/>
    </xf>
    <xf numFmtId="0" fontId="11" fillId="14" borderId="51" xfId="10" applyFont="1" applyFill="1" applyBorder="1" applyAlignment="1">
      <alignment horizontal="center" vertical="center"/>
    </xf>
    <xf numFmtId="0" fontId="11" fillId="14" borderId="5" xfId="10" applyFont="1" applyFill="1" applyBorder="1" applyAlignment="1">
      <alignment horizontal="center" vertical="center"/>
    </xf>
    <xf numFmtId="0" fontId="18" fillId="14" borderId="38" xfId="10" applyFont="1" applyFill="1" applyBorder="1" applyAlignment="1">
      <alignment horizontal="center" vertical="center"/>
    </xf>
    <xf numFmtId="0" fontId="11" fillId="14" borderId="25" xfId="10" applyFont="1" applyFill="1" applyBorder="1" applyAlignment="1">
      <alignment horizontal="left" vertical="center"/>
    </xf>
    <xf numFmtId="0" fontId="11" fillId="14" borderId="51" xfId="10" applyFont="1" applyFill="1" applyBorder="1" applyAlignment="1">
      <alignment horizontal="left" vertical="center"/>
    </xf>
    <xf numFmtId="0" fontId="9" fillId="14" borderId="51" xfId="9" applyNumberFormat="1" applyFont="1" applyFill="1" applyBorder="1" applyAlignment="1" applyProtection="1">
      <alignment horizontal="left" vertical="center"/>
    </xf>
    <xf numFmtId="0" fontId="11" fillId="11" borderId="51" xfId="10" applyFont="1" applyFill="1" applyBorder="1" applyAlignment="1">
      <alignment horizontal="center" vertical="center"/>
    </xf>
    <xf numFmtId="0" fontId="11" fillId="11" borderId="5" xfId="10" applyFont="1" applyFill="1" applyBorder="1" applyAlignment="1">
      <alignment horizontal="center" vertical="center"/>
    </xf>
    <xf numFmtId="164" fontId="9" fillId="11" borderId="35" xfId="12" applyNumberFormat="1" applyFont="1" applyFill="1" applyBorder="1" applyAlignment="1" applyProtection="1">
      <alignment horizontal="center" vertical="center"/>
    </xf>
    <xf numFmtId="1" fontId="9" fillId="11" borderId="32" xfId="12" applyNumberFormat="1" applyFont="1" applyFill="1" applyBorder="1" applyAlignment="1" applyProtection="1">
      <alignment horizontal="center" vertical="center"/>
    </xf>
    <xf numFmtId="0" fontId="11" fillId="16" borderId="4" xfId="10" applyFont="1" applyFill="1" applyBorder="1" applyAlignment="1">
      <alignment horizontal="center" vertical="center" wrapText="1"/>
    </xf>
    <xf numFmtId="0" fontId="11" fillId="16" borderId="2" xfId="10" applyFont="1" applyFill="1" applyBorder="1" applyAlignment="1">
      <alignment horizontal="center" vertical="center" wrapText="1"/>
    </xf>
    <xf numFmtId="0" fontId="11" fillId="16" borderId="13" xfId="10" applyFont="1" applyFill="1" applyBorder="1" applyAlignment="1">
      <alignment horizontal="center" vertical="center" wrapText="1"/>
    </xf>
    <xf numFmtId="0" fontId="13" fillId="16" borderId="13" xfId="10" applyFont="1" applyFill="1" applyBorder="1" applyAlignment="1">
      <alignment vertical="center"/>
    </xf>
    <xf numFmtId="0" fontId="13" fillId="16" borderId="48" xfId="10" applyFont="1" applyFill="1" applyBorder="1" applyAlignment="1">
      <alignment vertical="center"/>
    </xf>
    <xf numFmtId="1" fontId="9" fillId="16" borderId="4" xfId="9" applyNumberFormat="1" applyFont="1" applyFill="1" applyBorder="1" applyAlignment="1" applyProtection="1">
      <alignment horizontal="center" vertical="center"/>
    </xf>
    <xf numFmtId="0" fontId="11" fillId="16" borderId="4" xfId="10" applyFont="1" applyFill="1" applyBorder="1" applyAlignment="1">
      <alignment horizontal="center" vertical="center"/>
    </xf>
    <xf numFmtId="164" fontId="18" fillId="16" borderId="4" xfId="10" applyNumberFormat="1" applyFont="1" applyFill="1" applyBorder="1" applyAlignment="1">
      <alignment horizontal="center" vertical="center"/>
    </xf>
    <xf numFmtId="0" fontId="11" fillId="16" borderId="2" xfId="10" applyFont="1" applyFill="1" applyBorder="1" applyAlignment="1">
      <alignment horizontal="center" vertical="center"/>
    </xf>
    <xf numFmtId="0" fontId="9" fillId="16" borderId="7" xfId="9" applyNumberFormat="1" applyFont="1" applyFill="1" applyBorder="1" applyAlignment="1" applyProtection="1">
      <alignment horizontal="center" vertical="center"/>
    </xf>
    <xf numFmtId="0" fontId="9" fillId="16" borderId="25" xfId="9" applyNumberFormat="1" applyFont="1" applyFill="1" applyBorder="1" applyAlignment="1" applyProtection="1">
      <alignment horizontal="center" vertical="center"/>
    </xf>
    <xf numFmtId="0" fontId="9" fillId="16" borderId="40" xfId="9" applyNumberFormat="1" applyFont="1" applyFill="1" applyBorder="1" applyAlignment="1" applyProtection="1">
      <alignment horizontal="left" vertical="center"/>
    </xf>
    <xf numFmtId="0" fontId="9" fillId="16" borderId="12" xfId="9" applyNumberFormat="1" applyFont="1" applyFill="1" applyBorder="1" applyAlignment="1" applyProtection="1">
      <alignment horizontal="center" vertical="center"/>
    </xf>
    <xf numFmtId="0" fontId="11" fillId="16" borderId="51" xfId="10" applyFont="1" applyFill="1" applyBorder="1" applyAlignment="1">
      <alignment horizontal="center" vertical="center"/>
    </xf>
    <xf numFmtId="0" fontId="11" fillId="16" borderId="5" xfId="10" applyFont="1" applyFill="1" applyBorder="1" applyAlignment="1">
      <alignment horizontal="center" vertical="center"/>
    </xf>
    <xf numFmtId="0" fontId="18" fillId="16" borderId="34" xfId="10" applyFont="1" applyFill="1" applyBorder="1" applyAlignment="1">
      <alignment horizontal="center" vertical="center"/>
    </xf>
    <xf numFmtId="0" fontId="11" fillId="16" borderId="1" xfId="10" applyFont="1" applyFill="1" applyBorder="1" applyAlignment="1">
      <alignment horizontal="left" vertical="center"/>
    </xf>
    <xf numFmtId="0" fontId="11" fillId="16" borderId="25" xfId="10" applyFont="1" applyFill="1" applyBorder="1" applyAlignment="1">
      <alignment horizontal="left" vertical="center"/>
    </xf>
    <xf numFmtId="0" fontId="11" fillId="16" borderId="2" xfId="10" applyFont="1" applyFill="1" applyBorder="1" applyAlignment="1">
      <alignment horizontal="left" vertical="center"/>
    </xf>
    <xf numFmtId="0" fontId="9" fillId="16" borderId="51" xfId="9" applyNumberFormat="1" applyFont="1" applyFill="1" applyBorder="1" applyAlignment="1" applyProtection="1">
      <alignment horizontal="left" vertical="center"/>
    </xf>
    <xf numFmtId="0" fontId="18" fillId="16" borderId="38" xfId="10" applyFont="1" applyFill="1" applyBorder="1" applyAlignment="1">
      <alignment horizontal="center" vertical="center"/>
    </xf>
    <xf numFmtId="0" fontId="9" fillId="16" borderId="2" xfId="9" applyNumberFormat="1" applyFont="1" applyFill="1" applyBorder="1" applyAlignment="1" applyProtection="1">
      <alignment horizontal="left" vertical="center"/>
    </xf>
    <xf numFmtId="0" fontId="11" fillId="12" borderId="51" xfId="10" applyFont="1" applyFill="1" applyBorder="1" applyAlignment="1">
      <alignment horizontal="center" vertical="center"/>
    </xf>
    <xf numFmtId="0" fontId="11" fillId="12" borderId="5" xfId="10" applyFont="1" applyFill="1" applyBorder="1" applyAlignment="1">
      <alignment horizontal="center" vertical="center"/>
    </xf>
    <xf numFmtId="1" fontId="9" fillId="12" borderId="7" xfId="9" applyNumberFormat="1" applyFont="1" applyFill="1" applyBorder="1" applyAlignment="1" applyProtection="1">
      <alignment horizontal="center" vertical="center"/>
    </xf>
    <xf numFmtId="0" fontId="18" fillId="12" borderId="40" xfId="10" applyFont="1" applyFill="1" applyBorder="1" applyAlignment="1">
      <alignment horizontal="center" vertical="center"/>
    </xf>
    <xf numFmtId="0" fontId="11" fillId="12" borderId="4" xfId="10" applyFont="1" applyFill="1" applyBorder="1" applyAlignment="1">
      <alignment horizontal="center" vertical="center"/>
    </xf>
    <xf numFmtId="0" fontId="18" fillId="12" borderId="1" xfId="10" applyFont="1" applyFill="1" applyBorder="1" applyAlignment="1">
      <alignment horizontal="center" vertical="center"/>
    </xf>
    <xf numFmtId="0" fontId="11" fillId="12" borderId="2" xfId="10" applyFont="1" applyFill="1" applyBorder="1" applyAlignment="1">
      <alignment horizontal="center" vertical="center"/>
    </xf>
    <xf numFmtId="1" fontId="9" fillId="15" borderId="7" xfId="9" applyNumberFormat="1" applyFont="1" applyFill="1" applyBorder="1" applyAlignment="1" applyProtection="1">
      <alignment horizontal="center" vertical="center"/>
    </xf>
    <xf numFmtId="0" fontId="11" fillId="15" borderId="51" xfId="10" applyFont="1" applyFill="1" applyBorder="1" applyAlignment="1">
      <alignment horizontal="center" vertical="center"/>
    </xf>
    <xf numFmtId="0" fontId="11" fillId="15" borderId="5" xfId="10" applyFont="1" applyFill="1" applyBorder="1" applyAlignment="1">
      <alignment horizontal="center" vertical="center"/>
    </xf>
    <xf numFmtId="0" fontId="18" fillId="15" borderId="40" xfId="10" applyFont="1" applyFill="1" applyBorder="1" applyAlignment="1">
      <alignment horizontal="center" vertical="center"/>
    </xf>
    <xf numFmtId="1" fontId="9" fillId="11" borderId="7" xfId="9" applyNumberFormat="1" applyFont="1" applyFill="1" applyBorder="1" applyAlignment="1" applyProtection="1">
      <alignment horizontal="center" vertical="center"/>
    </xf>
    <xf numFmtId="0" fontId="18" fillId="11" borderId="40" xfId="10" applyFont="1" applyFill="1" applyBorder="1" applyAlignment="1">
      <alignment horizontal="center" vertical="center"/>
    </xf>
    <xf numFmtId="1" fontId="9" fillId="15" borderId="12" xfId="9" applyNumberFormat="1" applyFont="1" applyFill="1" applyBorder="1" applyAlignment="1" applyProtection="1">
      <alignment horizontal="center" vertical="center"/>
    </xf>
    <xf numFmtId="0" fontId="11" fillId="15" borderId="22" xfId="10" applyFont="1" applyFill="1" applyBorder="1" applyAlignment="1">
      <alignment horizontal="center" vertical="center"/>
    </xf>
    <xf numFmtId="0" fontId="18" fillId="15" borderId="38" xfId="10" applyFont="1" applyFill="1" applyBorder="1" applyAlignment="1">
      <alignment horizontal="center" vertical="center"/>
    </xf>
    <xf numFmtId="0" fontId="20" fillId="9" borderId="20" xfId="0" applyFont="1" applyFill="1" applyBorder="1" applyAlignment="1">
      <alignment vertical="center"/>
    </xf>
    <xf numFmtId="0" fontId="20" fillId="9" borderId="18" xfId="0" applyFont="1" applyFill="1" applyBorder="1" applyAlignment="1">
      <alignment vertical="center"/>
    </xf>
    <xf numFmtId="0" fontId="20" fillId="9" borderId="11" xfId="0" applyFont="1" applyFill="1" applyBorder="1" applyAlignment="1">
      <alignment horizontal="center" vertical="center"/>
    </xf>
    <xf numFmtId="0" fontId="20" fillId="9" borderId="17" xfId="0" applyFont="1" applyFill="1" applyBorder="1" applyAlignment="1">
      <alignment vertical="center"/>
    </xf>
    <xf numFmtId="0" fontId="20" fillId="9" borderId="41" xfId="0" applyFont="1" applyFill="1" applyBorder="1" applyAlignment="1">
      <alignment vertical="center"/>
    </xf>
    <xf numFmtId="164" fontId="12" fillId="9" borderId="11" xfId="0" applyNumberFormat="1" applyFont="1" applyFill="1" applyBorder="1" applyAlignment="1">
      <alignment horizontal="center" vertical="center"/>
    </xf>
    <xf numFmtId="0" fontId="20" fillId="9" borderId="18" xfId="0" applyFont="1" applyFill="1" applyBorder="1" applyAlignment="1">
      <alignment horizontal="center" vertical="center"/>
    </xf>
    <xf numFmtId="164" fontId="20" fillId="9" borderId="18" xfId="0" applyNumberFormat="1" applyFont="1" applyFill="1" applyBorder="1" applyAlignment="1">
      <alignment horizontal="center" vertical="center"/>
    </xf>
    <xf numFmtId="0" fontId="20" fillId="9" borderId="6" xfId="0" applyFont="1" applyFill="1" applyBorder="1" applyAlignment="1">
      <alignment horizontal="center" vertical="center"/>
    </xf>
    <xf numFmtId="0" fontId="20" fillId="9" borderId="36" xfId="0" applyFont="1" applyFill="1" applyBorder="1" applyAlignment="1">
      <alignment horizontal="left" vertical="center"/>
    </xf>
    <xf numFmtId="0" fontId="20" fillId="9" borderId="10" xfId="0" applyFont="1" applyFill="1" applyBorder="1" applyAlignment="1">
      <alignment horizontal="center" vertical="center"/>
    </xf>
    <xf numFmtId="0" fontId="20" fillId="9" borderId="41" xfId="0" applyFont="1" applyFill="1" applyBorder="1" applyAlignment="1">
      <alignment horizontal="center" vertical="center"/>
    </xf>
    <xf numFmtId="0" fontId="12" fillId="9" borderId="33" xfId="0" applyFont="1" applyFill="1" applyBorder="1" applyAlignment="1">
      <alignment horizontal="center" vertical="center"/>
    </xf>
    <xf numFmtId="0" fontId="20" fillId="9" borderId="18" xfId="0" applyFont="1" applyFill="1" applyBorder="1" applyAlignment="1">
      <alignment horizontal="left" vertical="center"/>
    </xf>
    <xf numFmtId="0" fontId="20" fillId="9" borderId="41" xfId="0" applyFont="1" applyFill="1" applyBorder="1" applyAlignment="1">
      <alignment horizontal="left" vertical="center"/>
    </xf>
    <xf numFmtId="0" fontId="20" fillId="13" borderId="20" xfId="0" applyFont="1" applyFill="1" applyBorder="1" applyAlignment="1">
      <alignment vertical="center"/>
    </xf>
    <xf numFmtId="0" fontId="20" fillId="13" borderId="18" xfId="0" applyFont="1" applyFill="1" applyBorder="1" applyAlignment="1">
      <alignment vertical="center"/>
    </xf>
    <xf numFmtId="0" fontId="20" fillId="13" borderId="41" xfId="0" applyFont="1" applyFill="1" applyBorder="1" applyAlignment="1">
      <alignment vertical="center"/>
    </xf>
    <xf numFmtId="0" fontId="20" fillId="13" borderId="11" xfId="0" applyFont="1" applyFill="1" applyBorder="1" applyAlignment="1">
      <alignment horizontal="center" vertical="center"/>
    </xf>
    <xf numFmtId="0" fontId="20" fillId="13" borderId="17" xfId="0" applyFont="1" applyFill="1" applyBorder="1" applyAlignment="1">
      <alignment vertical="center"/>
    </xf>
    <xf numFmtId="164" fontId="12" fillId="13" borderId="11" xfId="0" applyNumberFormat="1" applyFont="1" applyFill="1" applyBorder="1" applyAlignment="1">
      <alignment horizontal="center" vertical="center"/>
    </xf>
    <xf numFmtId="0" fontId="20" fillId="13" borderId="18" xfId="0" applyFont="1" applyFill="1" applyBorder="1" applyAlignment="1">
      <alignment horizontal="center" vertical="center"/>
    </xf>
    <xf numFmtId="164" fontId="20" fillId="13" borderId="18" xfId="0" applyNumberFormat="1" applyFont="1" applyFill="1" applyBorder="1" applyAlignment="1">
      <alignment horizontal="center" vertical="center"/>
    </xf>
    <xf numFmtId="0" fontId="20" fillId="13" borderId="24" xfId="0" applyFont="1" applyFill="1" applyBorder="1" applyAlignment="1">
      <alignment horizontal="center" vertical="center"/>
    </xf>
    <xf numFmtId="0" fontId="20" fillId="13" borderId="18" xfId="0" applyFont="1" applyFill="1" applyBorder="1" applyAlignment="1">
      <alignment horizontal="left" vertical="center"/>
    </xf>
    <xf numFmtId="0" fontId="20" fillId="13" borderId="20" xfId="0" applyFont="1" applyFill="1" applyBorder="1" applyAlignment="1">
      <alignment horizontal="center" vertical="center"/>
    </xf>
    <xf numFmtId="0" fontId="12" fillId="13" borderId="33" xfId="0" applyFont="1" applyFill="1" applyBorder="1" applyAlignment="1">
      <alignment horizontal="center" vertical="center"/>
    </xf>
    <xf numFmtId="0" fontId="20" fillId="13" borderId="41" xfId="0" applyFont="1" applyFill="1" applyBorder="1" applyAlignment="1">
      <alignment horizontal="left" vertical="center"/>
    </xf>
    <xf numFmtId="0" fontId="20" fillId="13" borderId="36" xfId="0" applyFont="1" applyFill="1" applyBorder="1" applyAlignment="1">
      <alignment horizontal="left" vertical="center"/>
    </xf>
    <xf numFmtId="1" fontId="9" fillId="17" borderId="7" xfId="9" applyNumberFormat="1" applyFont="1" applyFill="1" applyBorder="1" applyAlignment="1" applyProtection="1">
      <alignment horizontal="center" vertical="center"/>
    </xf>
    <xf numFmtId="0" fontId="11" fillId="17" borderId="51" xfId="10" applyFont="1" applyFill="1" applyBorder="1" applyAlignment="1">
      <alignment horizontal="center" vertical="center"/>
    </xf>
    <xf numFmtId="0" fontId="11" fillId="17" borderId="5" xfId="10" applyFont="1" applyFill="1" applyBorder="1" applyAlignment="1">
      <alignment horizontal="center" vertical="center"/>
    </xf>
    <xf numFmtId="0" fontId="18" fillId="17" borderId="40" xfId="10" applyFont="1" applyFill="1" applyBorder="1" applyAlignment="1">
      <alignment horizontal="center" vertical="center"/>
    </xf>
    <xf numFmtId="0" fontId="11" fillId="18" borderId="4" xfId="10" applyFont="1" applyFill="1" applyBorder="1" applyAlignment="1">
      <alignment horizontal="center" vertical="center" wrapText="1"/>
    </xf>
    <xf numFmtId="0" fontId="11" fillId="18" borderId="2" xfId="10" applyFont="1" applyFill="1" applyBorder="1" applyAlignment="1">
      <alignment horizontal="center" vertical="center" wrapText="1"/>
    </xf>
    <xf numFmtId="0" fontId="11" fillId="18" borderId="13" xfId="10" applyFont="1" applyFill="1" applyBorder="1" applyAlignment="1">
      <alignment horizontal="center" vertical="center" wrapText="1"/>
    </xf>
    <xf numFmtId="0" fontId="13" fillId="18" borderId="13" xfId="10" applyFont="1" applyFill="1" applyBorder="1" applyAlignment="1">
      <alignment vertical="center"/>
    </xf>
    <xf numFmtId="0" fontId="13" fillId="18" borderId="48" xfId="10" applyFont="1" applyFill="1" applyBorder="1" applyAlignment="1">
      <alignment vertical="center"/>
    </xf>
    <xf numFmtId="1" fontId="9" fillId="18" borderId="4" xfId="9" applyNumberFormat="1" applyFont="1" applyFill="1" applyBorder="1" applyAlignment="1" applyProtection="1">
      <alignment horizontal="center" vertical="center"/>
    </xf>
    <xf numFmtId="0" fontId="11" fillId="18" borderId="4" xfId="10" applyFont="1" applyFill="1" applyBorder="1" applyAlignment="1">
      <alignment horizontal="center" vertical="center"/>
    </xf>
    <xf numFmtId="164" fontId="18" fillId="18" borderId="22" xfId="10" applyNumberFormat="1" applyFont="1" applyFill="1" applyBorder="1" applyAlignment="1">
      <alignment horizontal="center" vertical="center"/>
    </xf>
    <xf numFmtId="0" fontId="11" fillId="18" borderId="2" xfId="10" applyFont="1" applyFill="1" applyBorder="1" applyAlignment="1">
      <alignment horizontal="center" vertical="center"/>
    </xf>
    <xf numFmtId="0" fontId="9" fillId="18" borderId="7" xfId="9" applyNumberFormat="1" applyFont="1" applyFill="1" applyBorder="1" applyAlignment="1" applyProtection="1">
      <alignment horizontal="center" vertical="center"/>
    </xf>
    <xf numFmtId="0" fontId="9" fillId="18" borderId="25" xfId="9" applyNumberFormat="1" applyFont="1" applyFill="1" applyBorder="1" applyAlignment="1" applyProtection="1">
      <alignment horizontal="center" vertical="center"/>
    </xf>
    <xf numFmtId="0" fontId="9" fillId="18" borderId="40" xfId="9" applyNumberFormat="1" applyFont="1" applyFill="1" applyBorder="1" applyAlignment="1" applyProtection="1">
      <alignment horizontal="left" vertical="center"/>
    </xf>
    <xf numFmtId="0" fontId="9" fillId="18" borderId="12" xfId="9" applyNumberFormat="1" applyFont="1" applyFill="1" applyBorder="1" applyAlignment="1" applyProtection="1">
      <alignment horizontal="center" vertical="center"/>
    </xf>
    <xf numFmtId="0" fontId="11" fillId="18" borderId="51" xfId="10" applyFont="1" applyFill="1" applyBorder="1" applyAlignment="1">
      <alignment horizontal="center" vertical="center"/>
    </xf>
    <xf numFmtId="0" fontId="11" fillId="18" borderId="5" xfId="10" applyFont="1" applyFill="1" applyBorder="1" applyAlignment="1">
      <alignment horizontal="center" vertical="center"/>
    </xf>
    <xf numFmtId="0" fontId="18" fillId="18" borderId="38" xfId="10" applyFont="1" applyFill="1" applyBorder="1" applyAlignment="1">
      <alignment horizontal="center" vertical="center"/>
    </xf>
    <xf numFmtId="0" fontId="11" fillId="18" borderId="25" xfId="10" applyFont="1" applyFill="1" applyBorder="1" applyAlignment="1">
      <alignment horizontal="left" vertical="center"/>
    </xf>
    <xf numFmtId="0" fontId="11" fillId="18" borderId="51" xfId="10" applyFont="1" applyFill="1" applyBorder="1" applyAlignment="1">
      <alignment horizontal="left" vertical="center"/>
    </xf>
    <xf numFmtId="0" fontId="9" fillId="18" borderId="51" xfId="9" applyNumberFormat="1" applyFont="1" applyFill="1" applyBorder="1" applyAlignment="1" applyProtection="1">
      <alignment horizontal="left" vertical="center"/>
    </xf>
    <xf numFmtId="0" fontId="11" fillId="17" borderId="22" xfId="10" applyFont="1" applyFill="1" applyBorder="1" applyAlignment="1" applyProtection="1">
      <alignment horizontal="center" vertical="center"/>
      <protection locked="0"/>
    </xf>
    <xf numFmtId="0" fontId="11" fillId="10" borderId="22" xfId="10" applyFont="1" applyFill="1" applyBorder="1" applyAlignment="1">
      <alignment horizontal="center" vertical="center" wrapText="1"/>
    </xf>
    <xf numFmtId="0" fontId="13" fillId="10" borderId="4" xfId="10" applyFont="1" applyFill="1" applyBorder="1" applyAlignment="1">
      <alignment vertical="center"/>
    </xf>
    <xf numFmtId="0" fontId="13" fillId="10" borderId="48" xfId="10" applyFont="1" applyFill="1" applyBorder="1" applyAlignment="1">
      <alignment horizontal="center" vertical="center"/>
    </xf>
    <xf numFmtId="0" fontId="9" fillId="10" borderId="51" xfId="9" applyNumberFormat="1" applyFont="1" applyFill="1" applyBorder="1" applyAlignment="1" applyProtection="1">
      <alignment horizontal="center" vertical="center"/>
    </xf>
    <xf numFmtId="0" fontId="9" fillId="10" borderId="61" xfId="9" applyNumberFormat="1" applyFont="1" applyFill="1" applyBorder="1" applyAlignment="1" applyProtection="1">
      <alignment horizontal="left" vertical="center"/>
    </xf>
    <xf numFmtId="0" fontId="9" fillId="10" borderId="1" xfId="9" applyNumberFormat="1" applyFont="1" applyFill="1" applyBorder="1" applyAlignment="1" applyProtection="1">
      <alignment horizontal="left" vertical="center"/>
    </xf>
    <xf numFmtId="0" fontId="9" fillId="10" borderId="2" xfId="9" applyNumberFormat="1" applyFont="1" applyFill="1" applyBorder="1" applyAlignment="1" applyProtection="1">
      <alignment horizontal="left" vertical="center"/>
    </xf>
    <xf numFmtId="0" fontId="9" fillId="10" borderId="25" xfId="9" applyNumberFormat="1" applyFont="1" applyFill="1" applyBorder="1" applyAlignment="1" applyProtection="1">
      <alignment horizontal="left" vertical="center"/>
    </xf>
    <xf numFmtId="0" fontId="9" fillId="10" borderId="38" xfId="9" applyNumberFormat="1" applyFont="1" applyFill="1" applyBorder="1" applyAlignment="1" applyProtection="1">
      <alignment horizontal="left" vertical="center"/>
    </xf>
    <xf numFmtId="164" fontId="9" fillId="10" borderId="32" xfId="12" applyNumberFormat="1" applyFont="1" applyFill="1" applyBorder="1" applyAlignment="1" applyProtection="1">
      <alignment horizontal="center" vertical="center"/>
    </xf>
    <xf numFmtId="1" fontId="9" fillId="10" borderId="35" xfId="12" applyNumberFormat="1" applyFont="1" applyFill="1" applyBorder="1" applyAlignment="1" applyProtection="1">
      <alignment horizontal="center" vertical="center"/>
    </xf>
    <xf numFmtId="0" fontId="11" fillId="20" borderId="4" xfId="10" applyFont="1" applyFill="1" applyBorder="1" applyAlignment="1">
      <alignment horizontal="center" vertical="center" wrapText="1"/>
    </xf>
    <xf numFmtId="0" fontId="11" fillId="20" borderId="2" xfId="10" applyFont="1" applyFill="1" applyBorder="1" applyAlignment="1">
      <alignment horizontal="center" vertical="center" wrapText="1"/>
    </xf>
    <xf numFmtId="0" fontId="11" fillId="20" borderId="22" xfId="10" applyFont="1" applyFill="1" applyBorder="1" applyAlignment="1">
      <alignment horizontal="center" vertical="center" wrapText="1"/>
    </xf>
    <xf numFmtId="0" fontId="13" fillId="20" borderId="22" xfId="10" applyFont="1" applyFill="1" applyBorder="1" applyAlignment="1">
      <alignment vertical="center"/>
    </xf>
    <xf numFmtId="0" fontId="13" fillId="20" borderId="48" xfId="10" applyFont="1" applyFill="1" applyBorder="1" applyAlignment="1">
      <alignment horizontal="center" vertical="center"/>
    </xf>
    <xf numFmtId="0" fontId="13" fillId="20" borderId="13" xfId="10" applyFont="1" applyFill="1" applyBorder="1" applyAlignment="1">
      <alignment vertical="center"/>
    </xf>
    <xf numFmtId="1" fontId="9" fillId="20" borderId="4" xfId="9" applyNumberFormat="1" applyFont="1" applyFill="1" applyBorder="1" applyAlignment="1" applyProtection="1">
      <alignment horizontal="center" vertical="center"/>
    </xf>
    <xf numFmtId="0" fontId="11" fillId="20" borderId="4" xfId="10" applyFont="1" applyFill="1" applyBorder="1" applyAlignment="1">
      <alignment horizontal="center" vertical="center"/>
    </xf>
    <xf numFmtId="164" fontId="18" fillId="20" borderId="22" xfId="10" applyNumberFormat="1" applyFont="1" applyFill="1" applyBorder="1" applyAlignment="1">
      <alignment horizontal="center" vertical="center"/>
    </xf>
    <xf numFmtId="0" fontId="11" fillId="20" borderId="2" xfId="10" applyFont="1" applyFill="1" applyBorder="1" applyAlignment="1">
      <alignment horizontal="center" vertical="center"/>
    </xf>
    <xf numFmtId="0" fontId="9" fillId="20" borderId="12" xfId="9" applyNumberFormat="1" applyFont="1" applyFill="1" applyBorder="1" applyAlignment="1" applyProtection="1">
      <alignment horizontal="center" vertical="center"/>
    </xf>
    <xf numFmtId="0" fontId="9" fillId="20" borderId="25" xfId="9" applyNumberFormat="1" applyFont="1" applyFill="1" applyBorder="1" applyAlignment="1" applyProtection="1">
      <alignment horizontal="center" vertical="center"/>
    </xf>
    <xf numFmtId="0" fontId="9" fillId="20" borderId="40" xfId="9" applyNumberFormat="1" applyFont="1" applyFill="1" applyBorder="1" applyAlignment="1" applyProtection="1">
      <alignment horizontal="left" vertical="center"/>
    </xf>
    <xf numFmtId="0" fontId="9" fillId="20" borderId="51" xfId="9" applyNumberFormat="1" applyFont="1" applyFill="1" applyBorder="1" applyAlignment="1" applyProtection="1">
      <alignment horizontal="center" vertical="center"/>
    </xf>
    <xf numFmtId="0" fontId="11" fillId="20" borderId="51" xfId="10" applyFont="1" applyFill="1" applyBorder="1" applyAlignment="1">
      <alignment horizontal="center" vertical="center"/>
    </xf>
    <xf numFmtId="0" fontId="11" fillId="20" borderId="5" xfId="10" applyFont="1" applyFill="1" applyBorder="1" applyAlignment="1">
      <alignment horizontal="center" vertical="center"/>
    </xf>
    <xf numFmtId="0" fontId="18" fillId="20" borderId="38" xfId="10" applyFont="1" applyFill="1" applyBorder="1" applyAlignment="1">
      <alignment horizontal="center" vertical="center"/>
    </xf>
    <xf numFmtId="0" fontId="9" fillId="20" borderId="61" xfId="9" applyNumberFormat="1" applyFont="1" applyFill="1" applyBorder="1" applyAlignment="1" applyProtection="1">
      <alignment horizontal="left" vertical="center"/>
    </xf>
    <xf numFmtId="0" fontId="9" fillId="20" borderId="1" xfId="9" applyNumberFormat="1" applyFont="1" applyFill="1" applyBorder="1" applyAlignment="1" applyProtection="1">
      <alignment horizontal="left" vertical="center"/>
    </xf>
    <xf numFmtId="0" fontId="9" fillId="20" borderId="2" xfId="9" applyNumberFormat="1" applyFont="1" applyFill="1" applyBorder="1" applyAlignment="1" applyProtection="1">
      <alignment horizontal="left" vertical="center"/>
    </xf>
    <xf numFmtId="0" fontId="9" fillId="20" borderId="25" xfId="9" applyNumberFormat="1" applyFont="1" applyFill="1" applyBorder="1" applyAlignment="1" applyProtection="1">
      <alignment horizontal="left" vertical="center"/>
    </xf>
    <xf numFmtId="0" fontId="9" fillId="20" borderId="38" xfId="9" applyNumberFormat="1" applyFont="1" applyFill="1" applyBorder="1" applyAlignment="1" applyProtection="1">
      <alignment horizontal="left" vertical="center"/>
    </xf>
    <xf numFmtId="164" fontId="9" fillId="20" borderId="32" xfId="12" applyNumberFormat="1" applyFont="1" applyFill="1" applyBorder="1" applyAlignment="1" applyProtection="1">
      <alignment horizontal="center" vertical="center"/>
    </xf>
    <xf numFmtId="1" fontId="9" fillId="20" borderId="35" xfId="12" applyNumberFormat="1" applyFont="1" applyFill="1" applyBorder="1" applyAlignment="1" applyProtection="1">
      <alignment horizontal="center" vertical="center"/>
    </xf>
    <xf numFmtId="0" fontId="11" fillId="16" borderId="22" xfId="10" applyFont="1" applyFill="1" applyBorder="1" applyAlignment="1">
      <alignment horizontal="center" vertical="center" wrapText="1"/>
    </xf>
    <xf numFmtId="0" fontId="13" fillId="16" borderId="4" xfId="10" applyFont="1" applyFill="1" applyBorder="1" applyAlignment="1">
      <alignment vertical="center"/>
    </xf>
    <xf numFmtId="0" fontId="13" fillId="16" borderId="48" xfId="10" applyFont="1" applyFill="1" applyBorder="1" applyAlignment="1">
      <alignment horizontal="center" vertical="center"/>
    </xf>
    <xf numFmtId="0" fontId="13" fillId="16" borderId="1" xfId="10" applyFont="1" applyFill="1" applyBorder="1" applyAlignment="1">
      <alignment vertical="center"/>
    </xf>
    <xf numFmtId="0" fontId="9" fillId="16" borderId="51" xfId="9" applyNumberFormat="1" applyFont="1" applyFill="1" applyBorder="1" applyAlignment="1" applyProtection="1">
      <alignment horizontal="center" vertical="center"/>
    </xf>
    <xf numFmtId="0" fontId="9" fillId="16" borderId="61" xfId="9" applyNumberFormat="1" applyFont="1" applyFill="1" applyBorder="1" applyAlignment="1" applyProtection="1">
      <alignment horizontal="left" vertical="center"/>
    </xf>
    <xf numFmtId="0" fontId="9" fillId="16" borderId="1" xfId="9" applyNumberFormat="1" applyFont="1" applyFill="1" applyBorder="1" applyAlignment="1" applyProtection="1">
      <alignment horizontal="left" vertical="center"/>
    </xf>
    <xf numFmtId="0" fontId="9" fillId="16" borderId="25" xfId="9" applyNumberFormat="1" applyFont="1" applyFill="1" applyBorder="1" applyAlignment="1" applyProtection="1">
      <alignment horizontal="left" vertical="center"/>
    </xf>
    <xf numFmtId="0" fontId="9" fillId="16" borderId="38" xfId="9" applyNumberFormat="1" applyFont="1" applyFill="1" applyBorder="1" applyAlignment="1" applyProtection="1">
      <alignment horizontal="left" vertical="center"/>
    </xf>
    <xf numFmtId="164" fontId="9" fillId="16" borderId="32" xfId="12" applyNumberFormat="1" applyFont="1" applyFill="1" applyBorder="1" applyAlignment="1" applyProtection="1">
      <alignment horizontal="center" vertical="center"/>
    </xf>
    <xf numFmtId="1" fontId="9" fillId="16" borderId="35" xfId="12" applyNumberFormat="1" applyFont="1" applyFill="1" applyBorder="1" applyAlignment="1" applyProtection="1">
      <alignment horizontal="center" vertical="center"/>
    </xf>
    <xf numFmtId="0" fontId="9" fillId="19" borderId="4" xfId="9" applyNumberFormat="1" applyFont="1" applyFill="1" applyBorder="1" applyAlignment="1" applyProtection="1">
      <alignment horizontal="center" vertical="center"/>
    </xf>
    <xf numFmtId="1" fontId="9" fillId="19" borderId="51" xfId="9" applyNumberFormat="1" applyFont="1" applyFill="1" applyBorder="1" applyAlignment="1" applyProtection="1">
      <alignment horizontal="center" vertical="center"/>
    </xf>
    <xf numFmtId="0" fontId="11" fillId="19" borderId="51" xfId="10" applyFont="1" applyFill="1" applyBorder="1" applyAlignment="1">
      <alignment horizontal="center" vertical="center"/>
    </xf>
    <xf numFmtId="0" fontId="18" fillId="19" borderId="40" xfId="10" applyFont="1" applyFill="1" applyBorder="1" applyAlignment="1">
      <alignment horizontal="center" vertical="center"/>
    </xf>
    <xf numFmtId="0" fontId="9" fillId="19" borderId="51" xfId="9" applyNumberFormat="1" applyFont="1" applyFill="1" applyBorder="1" applyAlignment="1" applyProtection="1">
      <alignment horizontal="center" vertical="center"/>
    </xf>
    <xf numFmtId="0" fontId="20" fillId="9" borderId="17" xfId="0" applyFont="1" applyFill="1" applyBorder="1" applyAlignment="1">
      <alignment horizontal="center" vertical="center"/>
    </xf>
    <xf numFmtId="0" fontId="20" fillId="9" borderId="20" xfId="0" applyFont="1" applyFill="1" applyBorder="1" applyAlignment="1">
      <alignment horizontal="center" vertical="center"/>
    </xf>
    <xf numFmtId="0" fontId="20" fillId="9" borderId="20" xfId="0" applyFont="1" applyFill="1" applyBorder="1" applyAlignment="1">
      <alignment horizontal="left" vertical="center"/>
    </xf>
    <xf numFmtId="0" fontId="20" fillId="9" borderId="33" xfId="0" applyFont="1" applyFill="1" applyBorder="1" applyAlignment="1">
      <alignment horizontal="left" vertical="center"/>
    </xf>
    <xf numFmtId="164" fontId="20" fillId="9" borderId="36" xfId="0" applyNumberFormat="1" applyFont="1" applyFill="1" applyBorder="1" applyAlignment="1">
      <alignment horizontal="center" vertical="center"/>
    </xf>
    <xf numFmtId="0" fontId="20" fillId="9" borderId="19" xfId="0" applyFont="1" applyFill="1" applyBorder="1" applyAlignment="1">
      <alignment horizontal="center" vertical="center"/>
    </xf>
    <xf numFmtId="0" fontId="9" fillId="18" borderId="29" xfId="9" applyNumberFormat="1" applyFont="1" applyFill="1" applyBorder="1" applyAlignment="1" applyProtection="1">
      <alignment horizontal="center" vertical="center"/>
    </xf>
    <xf numFmtId="0" fontId="9" fillId="18" borderId="8" xfId="9" applyNumberFormat="1" applyFont="1" applyFill="1" applyBorder="1" applyAlignment="1" applyProtection="1">
      <alignment horizontal="center" vertical="center"/>
    </xf>
    <xf numFmtId="0" fontId="11" fillId="18" borderId="22" xfId="10" applyFont="1" applyFill="1" applyBorder="1" applyAlignment="1">
      <alignment horizontal="center" vertical="center" wrapText="1"/>
    </xf>
    <xf numFmtId="0" fontId="13" fillId="18" borderId="48" xfId="10" applyFont="1" applyFill="1" applyBorder="1" applyAlignment="1">
      <alignment horizontal="center" vertical="center"/>
    </xf>
    <xf numFmtId="0" fontId="9" fillId="18" borderId="51" xfId="9" applyNumberFormat="1" applyFont="1" applyFill="1" applyBorder="1" applyAlignment="1" applyProtection="1">
      <alignment horizontal="center" vertical="center"/>
    </xf>
    <xf numFmtId="0" fontId="9" fillId="18" borderId="61" xfId="9" applyNumberFormat="1" applyFont="1" applyFill="1" applyBorder="1" applyAlignment="1" applyProtection="1">
      <alignment horizontal="left" vertical="center"/>
    </xf>
    <xf numFmtId="0" fontId="9" fillId="18" borderId="1" xfId="9" applyNumberFormat="1" applyFont="1" applyFill="1" applyBorder="1" applyAlignment="1" applyProtection="1">
      <alignment horizontal="left" vertical="center"/>
    </xf>
    <xf numFmtId="0" fontId="9" fillId="18" borderId="2" xfId="9" applyNumberFormat="1" applyFont="1" applyFill="1" applyBorder="1" applyAlignment="1" applyProtection="1">
      <alignment horizontal="left" vertical="center"/>
    </xf>
    <xf numFmtId="0" fontId="9" fillId="18" borderId="25" xfId="9" applyNumberFormat="1" applyFont="1" applyFill="1" applyBorder="1" applyAlignment="1" applyProtection="1">
      <alignment horizontal="left" vertical="center"/>
    </xf>
    <xf numFmtId="0" fontId="9" fillId="18" borderId="38" xfId="9" applyNumberFormat="1" applyFont="1" applyFill="1" applyBorder="1" applyAlignment="1" applyProtection="1">
      <alignment horizontal="left" vertical="center"/>
    </xf>
    <xf numFmtId="164" fontId="9" fillId="18" borderId="32" xfId="12" applyNumberFormat="1" applyFont="1" applyFill="1" applyBorder="1" applyAlignment="1" applyProtection="1">
      <alignment horizontal="center" vertical="center"/>
    </xf>
    <xf numFmtId="1" fontId="9" fillId="18" borderId="35" xfId="12" applyNumberFormat="1" applyFont="1" applyFill="1" applyBorder="1" applyAlignment="1" applyProtection="1">
      <alignment horizontal="center" vertical="center"/>
    </xf>
    <xf numFmtId="164" fontId="12" fillId="13" borderId="41" xfId="0" applyNumberFormat="1" applyFont="1" applyFill="1" applyBorder="1" applyAlignment="1">
      <alignment horizontal="center" vertical="center"/>
    </xf>
    <xf numFmtId="0" fontId="20" fillId="13" borderId="41" xfId="0" applyFont="1" applyFill="1" applyBorder="1" applyAlignment="1">
      <alignment horizontal="center" vertical="center"/>
    </xf>
    <xf numFmtId="0" fontId="20" fillId="13" borderId="20" xfId="0" applyFont="1" applyFill="1" applyBorder="1" applyAlignment="1">
      <alignment horizontal="left" vertical="center"/>
    </xf>
    <xf numFmtId="0" fontId="20" fillId="13" borderId="33" xfId="0" applyFont="1" applyFill="1" applyBorder="1" applyAlignment="1">
      <alignment horizontal="left" vertical="center"/>
    </xf>
    <xf numFmtId="164" fontId="20" fillId="13" borderId="36" xfId="0" applyNumberFormat="1" applyFont="1" applyFill="1" applyBorder="1" applyAlignment="1">
      <alignment horizontal="center" vertical="center"/>
    </xf>
    <xf numFmtId="0" fontId="20" fillId="13" borderId="36" xfId="0" applyFont="1" applyFill="1" applyBorder="1" applyAlignment="1">
      <alignment horizontal="center" vertical="center"/>
    </xf>
    <xf numFmtId="0" fontId="9" fillId="17" borderId="4" xfId="9" applyNumberFormat="1" applyFont="1" applyFill="1" applyBorder="1" applyAlignment="1" applyProtection="1">
      <alignment horizontal="center" vertical="center"/>
    </xf>
    <xf numFmtId="1" fontId="9" fillId="17" borderId="51" xfId="9" applyNumberFormat="1" applyFont="1" applyFill="1" applyBorder="1" applyAlignment="1" applyProtection="1">
      <alignment horizontal="center" vertical="center"/>
    </xf>
    <xf numFmtId="0" fontId="11" fillId="14" borderId="22" xfId="10" applyFont="1" applyFill="1" applyBorder="1" applyAlignment="1">
      <alignment horizontal="center" vertical="center" wrapText="1"/>
    </xf>
    <xf numFmtId="0" fontId="9" fillId="14" borderId="51" xfId="9" applyNumberFormat="1" applyFont="1" applyFill="1" applyBorder="1" applyAlignment="1" applyProtection="1">
      <alignment horizontal="center" vertical="center"/>
    </xf>
    <xf numFmtId="0" fontId="9" fillId="14" borderId="61" xfId="9" applyNumberFormat="1" applyFont="1" applyFill="1" applyBorder="1" applyAlignment="1" applyProtection="1">
      <alignment horizontal="left" vertical="center"/>
    </xf>
    <xf numFmtId="0" fontId="9" fillId="14" borderId="1" xfId="9" applyNumberFormat="1" applyFont="1" applyFill="1" applyBorder="1" applyAlignment="1" applyProtection="1">
      <alignment horizontal="left" vertical="center"/>
    </xf>
    <xf numFmtId="0" fontId="9" fillId="14" borderId="2" xfId="9" applyNumberFormat="1" applyFont="1" applyFill="1" applyBorder="1" applyAlignment="1" applyProtection="1">
      <alignment horizontal="left" vertical="center"/>
    </xf>
    <xf numFmtId="0" fontId="9" fillId="14" borderId="25" xfId="9" applyNumberFormat="1" applyFont="1" applyFill="1" applyBorder="1" applyAlignment="1" applyProtection="1">
      <alignment horizontal="left" vertical="center"/>
    </xf>
    <xf numFmtId="0" fontId="9" fillId="14" borderId="38" xfId="9" applyNumberFormat="1" applyFont="1" applyFill="1" applyBorder="1" applyAlignment="1" applyProtection="1">
      <alignment horizontal="left" vertical="center"/>
    </xf>
    <xf numFmtId="164" fontId="9" fillId="14" borderId="32" xfId="12" applyNumberFormat="1" applyFont="1" applyFill="1" applyBorder="1" applyAlignment="1" applyProtection="1">
      <alignment horizontal="center" vertical="center"/>
    </xf>
    <xf numFmtId="1" fontId="9" fillId="14" borderId="35" xfId="12" applyNumberFormat="1" applyFont="1" applyFill="1" applyBorder="1" applyAlignment="1" applyProtection="1">
      <alignment horizontal="center" vertical="center"/>
    </xf>
    <xf numFmtId="0" fontId="13" fillId="14" borderId="48" xfId="10" applyFont="1" applyFill="1" applyBorder="1" applyAlignment="1">
      <alignment horizontal="center" vertical="center"/>
    </xf>
    <xf numFmtId="3" fontId="9" fillId="2" borderId="62" xfId="0" applyNumberFormat="1" applyFont="1" applyFill="1" applyBorder="1" applyAlignment="1" applyProtection="1">
      <alignment horizontal="center" vertical="center"/>
      <protection locked="0"/>
    </xf>
    <xf numFmtId="3" fontId="9" fillId="2" borderId="7" xfId="0" applyNumberFormat="1" applyFont="1" applyFill="1" applyBorder="1" applyAlignment="1" applyProtection="1">
      <alignment horizontal="center" vertical="center"/>
      <protection locked="0"/>
    </xf>
    <xf numFmtId="165" fontId="9" fillId="2" borderId="8" xfId="0" applyNumberFormat="1" applyFont="1" applyFill="1" applyBorder="1" applyAlignment="1" applyProtection="1">
      <alignment horizontal="center" vertical="center"/>
      <protection locked="0"/>
    </xf>
    <xf numFmtId="165" fontId="9" fillId="2" borderId="9" xfId="0" applyNumberFormat="1" applyFont="1" applyFill="1" applyBorder="1" applyAlignment="1">
      <alignment horizontal="center" vertical="center"/>
    </xf>
    <xf numFmtId="165" fontId="9" fillId="2" borderId="60" xfId="0" applyNumberFormat="1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vertical="center"/>
    </xf>
    <xf numFmtId="0" fontId="9" fillId="2" borderId="25" xfId="0" applyFont="1" applyFill="1" applyBorder="1" applyAlignment="1">
      <alignment vertical="center"/>
    </xf>
    <xf numFmtId="0" fontId="9" fillId="19" borderId="2" xfId="9" applyNumberFormat="1" applyFont="1" applyFill="1" applyBorder="1" applyAlignment="1" applyProtection="1">
      <alignment horizontal="center" vertical="center"/>
      <protection locked="0"/>
    </xf>
    <xf numFmtId="0" fontId="9" fillId="19" borderId="4" xfId="9" applyNumberFormat="1" applyFont="1" applyFill="1" applyBorder="1" applyAlignment="1" applyProtection="1">
      <alignment horizontal="center" vertical="center"/>
      <protection locked="0"/>
    </xf>
    <xf numFmtId="0" fontId="11" fillId="19" borderId="57" xfId="10" applyFont="1" applyFill="1" applyBorder="1" applyAlignment="1" applyProtection="1">
      <alignment horizontal="center" vertical="center"/>
      <protection locked="0"/>
    </xf>
    <xf numFmtId="0" fontId="9" fillId="19" borderId="7" xfId="9" applyNumberFormat="1" applyFont="1" applyFill="1" applyBorder="1" applyAlignment="1" applyProtection="1">
      <alignment horizontal="center" vertical="center"/>
      <protection locked="0"/>
    </xf>
    <xf numFmtId="0" fontId="11" fillId="19" borderId="3" xfId="10" applyFont="1" applyFill="1" applyBorder="1" applyAlignment="1" applyProtection="1">
      <alignment horizontal="center" vertical="center"/>
      <protection locked="0"/>
    </xf>
    <xf numFmtId="0" fontId="13" fillId="19" borderId="4" xfId="10" applyFont="1" applyFill="1" applyBorder="1" applyAlignment="1" applyProtection="1">
      <alignment horizontal="center" vertical="center"/>
      <protection locked="0"/>
    </xf>
    <xf numFmtId="0" fontId="9" fillId="17" borderId="2" xfId="9" applyNumberFormat="1" applyFont="1" applyFill="1" applyBorder="1" applyAlignment="1" applyProtection="1">
      <alignment horizontal="center" vertical="center"/>
      <protection locked="0"/>
    </xf>
    <xf numFmtId="0" fontId="9" fillId="17" borderId="4" xfId="9" applyNumberFormat="1" applyFont="1" applyFill="1" applyBorder="1" applyAlignment="1" applyProtection="1">
      <alignment horizontal="center" vertical="center"/>
      <protection locked="0"/>
    </xf>
    <xf numFmtId="0" fontId="11" fillId="17" borderId="57" xfId="10" applyFont="1" applyFill="1" applyBorder="1" applyAlignment="1" applyProtection="1">
      <alignment horizontal="center" vertical="center"/>
      <protection locked="0"/>
    </xf>
    <xf numFmtId="0" fontId="9" fillId="17" borderId="7" xfId="9" applyNumberFormat="1" applyFont="1" applyFill="1" applyBorder="1" applyAlignment="1" applyProtection="1">
      <alignment horizontal="center" vertical="center"/>
      <protection locked="0"/>
    </xf>
    <xf numFmtId="0" fontId="13" fillId="17" borderId="4" xfId="10" applyFont="1" applyFill="1" applyBorder="1" applyAlignment="1" applyProtection="1">
      <alignment horizontal="center" vertical="center"/>
      <protection locked="0"/>
    </xf>
    <xf numFmtId="0" fontId="13" fillId="15" borderId="4" xfId="10" applyFont="1" applyFill="1" applyBorder="1" applyAlignment="1" applyProtection="1">
      <alignment horizontal="center" vertical="center"/>
      <protection locked="0"/>
    </xf>
    <xf numFmtId="0" fontId="9" fillId="15" borderId="2" xfId="9" applyNumberFormat="1" applyFont="1" applyFill="1" applyBorder="1" applyAlignment="1" applyProtection="1">
      <alignment horizontal="left" vertical="center"/>
      <protection locked="0"/>
    </xf>
    <xf numFmtId="0" fontId="9" fillId="15" borderId="4" xfId="9" applyNumberFormat="1" applyFont="1" applyFill="1" applyBorder="1" applyAlignment="1" applyProtection="1">
      <alignment horizontal="center" vertical="center"/>
      <protection locked="0"/>
    </xf>
    <xf numFmtId="0" fontId="11" fillId="15" borderId="4" xfId="10" applyFont="1" applyFill="1" applyBorder="1" applyAlignment="1" applyProtection="1">
      <alignment horizontal="center" vertical="center"/>
      <protection locked="0"/>
    </xf>
    <xf numFmtId="0" fontId="11" fillId="15" borderId="13" xfId="10" applyFont="1" applyFill="1" applyBorder="1" applyAlignment="1" applyProtection="1">
      <alignment horizontal="center" vertical="center"/>
      <protection locked="0"/>
    </xf>
    <xf numFmtId="0" fontId="9" fillId="15" borderId="7" xfId="9" applyNumberFormat="1" applyFont="1" applyFill="1" applyBorder="1" applyAlignment="1" applyProtection="1">
      <alignment horizontal="center" vertical="center"/>
      <protection locked="0"/>
    </xf>
    <xf numFmtId="0" fontId="13" fillId="17" borderId="13" xfId="10" applyFont="1" applyFill="1" applyBorder="1" applyAlignment="1" applyProtection="1">
      <alignment vertical="center"/>
      <protection locked="0"/>
    </xf>
    <xf numFmtId="0" fontId="11" fillId="17" borderId="13" xfId="10" applyFont="1" applyFill="1" applyBorder="1" applyAlignment="1" applyProtection="1">
      <alignment horizontal="center" vertical="center"/>
      <protection locked="0"/>
    </xf>
    <xf numFmtId="0" fontId="11" fillId="2" borderId="2" xfId="10" applyFont="1" applyFill="1" applyBorder="1" applyAlignment="1" applyProtection="1">
      <alignment horizontal="center" vertical="center"/>
      <protection locked="0"/>
    </xf>
    <xf numFmtId="0" fontId="9" fillId="0" borderId="40" xfId="9" applyNumberFormat="1" applyFont="1" applyBorder="1" applyAlignment="1" applyProtection="1">
      <alignment horizontal="left" vertical="center"/>
    </xf>
    <xf numFmtId="0" fontId="9" fillId="21" borderId="4" xfId="0" applyFont="1" applyFill="1" applyBorder="1" applyAlignment="1" applyProtection="1">
      <alignment horizontal="center" vertical="center"/>
      <protection locked="0"/>
    </xf>
    <xf numFmtId="3" fontId="9" fillId="2" borderId="70" xfId="0" applyNumberFormat="1" applyFont="1" applyFill="1" applyBorder="1" applyAlignment="1">
      <alignment horizontal="center" vertical="center"/>
    </xf>
    <xf numFmtId="3" fontId="9" fillId="2" borderId="35" xfId="0" applyNumberFormat="1" applyFont="1" applyFill="1" applyBorder="1" applyAlignment="1">
      <alignment horizontal="center" vertical="center"/>
    </xf>
    <xf numFmtId="0" fontId="10" fillId="6" borderId="3" xfId="0" applyFont="1" applyFill="1" applyBorder="1" applyAlignment="1" applyProtection="1">
      <alignment vertical="center"/>
      <protection locked="0"/>
    </xf>
    <xf numFmtId="0" fontId="10" fillId="6" borderId="1" xfId="0" applyFont="1" applyFill="1" applyBorder="1" applyAlignment="1" applyProtection="1">
      <alignment vertical="center"/>
      <protection locked="0"/>
    </xf>
    <xf numFmtId="0" fontId="9" fillId="2" borderId="1" xfId="0" applyFont="1" applyFill="1" applyBorder="1" applyAlignment="1" applyProtection="1">
      <alignment vertical="center"/>
      <protection locked="0"/>
    </xf>
    <xf numFmtId="0" fontId="9" fillId="2" borderId="3" xfId="0" applyFont="1" applyFill="1" applyBorder="1" applyAlignment="1" applyProtection="1">
      <alignment vertical="center"/>
      <protection locked="0"/>
    </xf>
    <xf numFmtId="0" fontId="9" fillId="2" borderId="2" xfId="0" applyFont="1" applyFill="1" applyBorder="1" applyAlignment="1" applyProtection="1">
      <alignment vertical="center"/>
      <protection locked="0"/>
    </xf>
    <xf numFmtId="0" fontId="11" fillId="2" borderId="2" xfId="10" applyFont="1" applyFill="1" applyBorder="1" applyAlignment="1" applyProtection="1">
      <alignment horizontal="center" vertical="center" wrapText="1"/>
      <protection locked="0"/>
    </xf>
    <xf numFmtId="0" fontId="1" fillId="2" borderId="5" xfId="10" applyFont="1" applyFill="1" applyBorder="1" applyAlignment="1">
      <alignment vertical="center"/>
    </xf>
    <xf numFmtId="0" fontId="13" fillId="21" borderId="4" xfId="10" applyFont="1" applyFill="1" applyBorder="1" applyAlignment="1" applyProtection="1">
      <alignment vertical="center"/>
      <protection locked="0"/>
    </xf>
    <xf numFmtId="0" fontId="11" fillId="21" borderId="4" xfId="10" applyFont="1" applyFill="1" applyBorder="1" applyAlignment="1" applyProtection="1">
      <alignment horizontal="left" vertical="center" wrapText="1"/>
      <protection locked="0"/>
    </xf>
    <xf numFmtId="0" fontId="13" fillId="21" borderId="4" xfId="10" applyFont="1" applyFill="1" applyBorder="1" applyAlignment="1" applyProtection="1">
      <alignment horizontal="left" vertical="center"/>
      <protection locked="0"/>
    </xf>
    <xf numFmtId="0" fontId="9" fillId="2" borderId="0" xfId="0" applyFont="1" applyFill="1" applyAlignment="1">
      <alignment horizontal="center" vertical="center"/>
    </xf>
    <xf numFmtId="0" fontId="9" fillId="0" borderId="57" xfId="0" applyFont="1" applyBorder="1" applyAlignment="1" applyProtection="1">
      <alignment vertical="center"/>
      <protection locked="0"/>
    </xf>
    <xf numFmtId="0" fontId="11" fillId="21" borderId="53" xfId="10" applyFont="1" applyFill="1" applyBorder="1" applyAlignment="1" applyProtection="1">
      <alignment horizontal="center" vertical="center" wrapText="1"/>
      <protection locked="0"/>
    </xf>
    <xf numFmtId="0" fontId="11" fillId="22" borderId="5" xfId="10" applyFont="1" applyFill="1" applyBorder="1" applyAlignment="1" applyProtection="1">
      <alignment horizontal="left" vertical="center" wrapText="1"/>
      <protection locked="0"/>
    </xf>
    <xf numFmtId="0" fontId="13" fillId="22" borderId="4" xfId="10" applyFont="1" applyFill="1" applyBorder="1" applyAlignment="1" applyProtection="1">
      <alignment vertical="center"/>
      <protection locked="0"/>
    </xf>
    <xf numFmtId="0" fontId="9" fillId="2" borderId="4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1" xfId="0" applyFont="1" applyFill="1" applyBorder="1" applyAlignment="1" applyProtection="1">
      <alignment horizontal="left" vertical="center"/>
      <protection locked="0"/>
    </xf>
    <xf numFmtId="0" fontId="10" fillId="2" borderId="4" xfId="0" applyFont="1" applyFill="1" applyBorder="1" applyAlignment="1">
      <alignment horizontal="center" vertical="center"/>
    </xf>
    <xf numFmtId="0" fontId="9" fillId="0" borderId="1" xfId="9" applyNumberFormat="1" applyFont="1" applyBorder="1" applyAlignment="1" applyProtection="1">
      <alignment horizontal="left" vertical="center"/>
      <protection locked="0"/>
    </xf>
    <xf numFmtId="0" fontId="9" fillId="0" borderId="1" xfId="9" applyNumberFormat="1" applyFont="1" applyBorder="1" applyAlignment="1" applyProtection="1">
      <alignment horizontal="left" vertical="center"/>
    </xf>
    <xf numFmtId="0" fontId="11" fillId="2" borderId="4" xfId="10" applyFont="1" applyFill="1" applyBorder="1" applyAlignment="1">
      <alignment horizontal="center" vertical="center" wrapText="1"/>
    </xf>
    <xf numFmtId="0" fontId="11" fillId="2" borderId="22" xfId="10" applyFont="1" applyFill="1" applyBorder="1" applyAlignment="1">
      <alignment horizontal="center" vertical="center" wrapText="1"/>
    </xf>
    <xf numFmtId="0" fontId="11" fillId="2" borderId="4" xfId="10" applyFont="1" applyFill="1" applyBorder="1" applyAlignment="1" applyProtection="1">
      <alignment horizontal="center" vertical="center" wrapText="1"/>
      <protection locked="0"/>
    </xf>
    <xf numFmtId="0" fontId="11" fillId="2" borderId="53" xfId="10" applyFont="1" applyFill="1" applyBorder="1" applyAlignment="1" applyProtection="1">
      <alignment horizontal="center" vertical="center" wrapText="1"/>
      <protection locked="0"/>
    </xf>
    <xf numFmtId="0" fontId="11" fillId="2" borderId="5" xfId="10" applyFont="1" applyFill="1" applyBorder="1" applyAlignment="1" applyProtection="1">
      <alignment horizontal="center" vertical="center" wrapText="1"/>
      <protection locked="0"/>
    </xf>
    <xf numFmtId="0" fontId="11" fillId="2" borderId="22" xfId="10" applyFont="1" applyFill="1" applyBorder="1" applyAlignment="1" applyProtection="1">
      <alignment horizontal="center" vertical="center" wrapText="1"/>
      <protection locked="0"/>
    </xf>
    <xf numFmtId="0" fontId="11" fillId="2" borderId="5" xfId="10" applyFont="1" applyFill="1" applyBorder="1" applyAlignment="1">
      <alignment horizontal="center" vertical="center" wrapText="1"/>
    </xf>
    <xf numFmtId="0" fontId="10" fillId="2" borderId="57" xfId="0" applyFont="1" applyFill="1" applyBorder="1" applyAlignment="1">
      <alignment horizontal="center" vertical="center"/>
    </xf>
    <xf numFmtId="0" fontId="9" fillId="2" borderId="2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>
      <alignment horizontal="center" vertical="center"/>
    </xf>
    <xf numFmtId="0" fontId="11" fillId="22" borderId="4" xfId="10" applyFont="1" applyFill="1" applyBorder="1" applyAlignment="1" applyProtection="1">
      <alignment horizontal="center" vertical="center" wrapText="1"/>
      <protection locked="0"/>
    </xf>
    <xf numFmtId="0" fontId="13" fillId="22" borderId="4" xfId="10" applyFont="1" applyFill="1" applyBorder="1" applyAlignment="1" applyProtection="1">
      <alignment horizontal="center" vertical="center"/>
      <protection locked="0"/>
    </xf>
    <xf numFmtId="0" fontId="13" fillId="22" borderId="13" xfId="10" applyFont="1" applyFill="1" applyBorder="1" applyAlignment="1" applyProtection="1">
      <alignment vertical="center"/>
      <protection locked="0"/>
    </xf>
    <xf numFmtId="1" fontId="9" fillId="22" borderId="4" xfId="9" applyNumberFormat="1" applyFont="1" applyFill="1" applyBorder="1" applyAlignment="1" applyProtection="1">
      <alignment horizontal="center" vertical="center"/>
      <protection locked="0"/>
    </xf>
    <xf numFmtId="0" fontId="11" fillId="22" borderId="4" xfId="10" applyFont="1" applyFill="1" applyBorder="1" applyAlignment="1" applyProtection="1">
      <alignment horizontal="center" vertical="center"/>
      <protection locked="0"/>
    </xf>
    <xf numFmtId="0" fontId="11" fillId="0" borderId="4" xfId="10" applyFont="1" applyBorder="1" applyAlignment="1" applyProtection="1">
      <alignment horizontal="left" vertical="center" wrapText="1"/>
      <protection locked="0"/>
    </xf>
    <xf numFmtId="0" fontId="13" fillId="0" borderId="4" xfId="10" applyFont="1" applyBorder="1" applyAlignment="1" applyProtection="1">
      <alignment vertical="center"/>
      <protection locked="0"/>
    </xf>
    <xf numFmtId="0" fontId="11" fillId="0" borderId="5" xfId="10" applyFont="1" applyBorder="1" applyAlignment="1" applyProtection="1">
      <alignment horizontal="left" vertical="center" wrapText="1"/>
      <protection locked="0"/>
    </xf>
    <xf numFmtId="0" fontId="13" fillId="0" borderId="4" xfId="10" applyFont="1" applyBorder="1" applyAlignment="1" applyProtection="1">
      <alignment horizontal="left" vertical="center"/>
      <protection locked="0"/>
    </xf>
    <xf numFmtId="0" fontId="11" fillId="0" borderId="4" xfId="10" applyFont="1" applyBorder="1" applyAlignment="1" applyProtection="1">
      <alignment horizontal="center" vertical="center" wrapText="1"/>
      <protection locked="0"/>
    </xf>
    <xf numFmtId="0" fontId="9" fillId="2" borderId="2" xfId="9" applyNumberFormat="1" applyFont="1" applyFill="1" applyBorder="1" applyAlignment="1" applyProtection="1">
      <alignment horizontal="left" vertical="center"/>
      <protection locked="0"/>
    </xf>
    <xf numFmtId="0" fontId="9" fillId="2" borderId="4" xfId="9" applyNumberFormat="1" applyFont="1" applyFill="1" applyBorder="1" applyAlignment="1" applyProtection="1">
      <alignment horizontal="center" vertical="center"/>
      <protection locked="0"/>
    </xf>
    <xf numFmtId="0" fontId="18" fillId="2" borderId="22" xfId="10" applyFont="1" applyFill="1" applyBorder="1" applyAlignment="1" applyProtection="1">
      <alignment horizontal="center" vertical="center"/>
      <protection locked="0"/>
    </xf>
    <xf numFmtId="0" fontId="11" fillId="2" borderId="13" xfId="10" applyFont="1" applyFill="1" applyBorder="1" applyAlignment="1" applyProtection="1">
      <alignment horizontal="center" vertical="center"/>
      <protection locked="0"/>
    </xf>
    <xf numFmtId="1" fontId="9" fillId="2" borderId="4" xfId="9" applyNumberFormat="1" applyFont="1" applyFill="1" applyBorder="1" applyAlignment="1" applyProtection="1">
      <alignment horizontal="center" vertical="center"/>
      <protection locked="0"/>
    </xf>
    <xf numFmtId="0" fontId="11" fillId="2" borderId="51" xfId="10" applyFont="1" applyFill="1" applyBorder="1" applyAlignment="1" applyProtection="1">
      <alignment horizontal="center" vertical="center"/>
      <protection locked="0"/>
    </xf>
    <xf numFmtId="0" fontId="11" fillId="2" borderId="1" xfId="10" applyFont="1" applyFill="1" applyBorder="1" applyAlignment="1">
      <alignment horizontal="left" vertical="center"/>
    </xf>
    <xf numFmtId="0" fontId="11" fillId="2" borderId="2" xfId="10" applyFont="1" applyFill="1" applyBorder="1" applyAlignment="1">
      <alignment horizontal="left" vertical="center"/>
    </xf>
    <xf numFmtId="0" fontId="13" fillId="0" borderId="13" xfId="10" applyFont="1" applyBorder="1" applyAlignment="1" applyProtection="1">
      <alignment vertical="center"/>
      <protection locked="0"/>
    </xf>
    <xf numFmtId="0" fontId="13" fillId="0" borderId="4" xfId="10" applyFont="1" applyBorder="1" applyAlignment="1" applyProtection="1">
      <alignment horizontal="center" vertical="center"/>
      <protection locked="0"/>
    </xf>
    <xf numFmtId="0" fontId="9" fillId="0" borderId="2" xfId="9" applyNumberFormat="1" applyFont="1" applyFill="1" applyBorder="1" applyAlignment="1" applyProtection="1">
      <alignment horizontal="left" vertical="center"/>
      <protection locked="0"/>
    </xf>
    <xf numFmtId="0" fontId="9" fillId="0" borderId="4" xfId="9" applyNumberFormat="1" applyFont="1" applyFill="1" applyBorder="1" applyAlignment="1" applyProtection="1">
      <alignment horizontal="center" vertical="center"/>
      <protection locked="0"/>
    </xf>
    <xf numFmtId="0" fontId="11" fillId="0" borderId="13" xfId="10" applyFont="1" applyBorder="1" applyAlignment="1" applyProtection="1">
      <alignment horizontal="center" vertical="center"/>
      <protection locked="0"/>
    </xf>
    <xf numFmtId="0" fontId="9" fillId="0" borderId="2" xfId="9" applyNumberFormat="1" applyFont="1" applyFill="1" applyBorder="1" applyAlignment="1" applyProtection="1">
      <alignment horizontal="center" vertical="center"/>
      <protection locked="0"/>
    </xf>
    <xf numFmtId="0" fontId="13" fillId="0" borderId="2" xfId="10" applyFont="1" applyBorder="1" applyAlignment="1" applyProtection="1">
      <alignment vertical="center"/>
      <protection locked="0"/>
    </xf>
    <xf numFmtId="0" fontId="13" fillId="2" borderId="2" xfId="10" applyFont="1" applyFill="1" applyBorder="1" applyAlignment="1" applyProtection="1">
      <alignment vertical="center"/>
      <protection locked="0"/>
    </xf>
    <xf numFmtId="0" fontId="13" fillId="22" borderId="2" xfId="10" applyFont="1" applyFill="1" applyBorder="1" applyAlignment="1" applyProtection="1">
      <alignment vertical="center"/>
      <protection locked="0"/>
    </xf>
    <xf numFmtId="0" fontId="11" fillId="22" borderId="4" xfId="10" applyFont="1" applyFill="1" applyBorder="1" applyAlignment="1" applyProtection="1">
      <alignment horizontal="left" vertical="center" wrapText="1"/>
      <protection locked="0"/>
    </xf>
    <xf numFmtId="0" fontId="13" fillId="2" borderId="2" xfId="10" applyFont="1" applyFill="1" applyBorder="1" applyAlignment="1" applyProtection="1">
      <alignment horizontal="left" vertical="center"/>
      <protection locked="0"/>
    </xf>
    <xf numFmtId="0" fontId="12" fillId="3" borderId="6" xfId="0" applyFont="1" applyFill="1" applyBorder="1" applyAlignment="1">
      <alignment horizontal="center" vertical="center" wrapText="1"/>
    </xf>
    <xf numFmtId="0" fontId="12" fillId="3" borderId="68" xfId="0" applyFont="1" applyFill="1" applyBorder="1" applyAlignment="1">
      <alignment horizontal="center" vertical="center" wrapText="1"/>
    </xf>
    <xf numFmtId="0" fontId="9" fillId="2" borderId="75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64" xfId="0" applyFont="1" applyFill="1" applyBorder="1" applyAlignment="1">
      <alignment horizontal="center" vertical="center"/>
    </xf>
    <xf numFmtId="0" fontId="21" fillId="0" borderId="4" xfId="0" applyFont="1" applyBorder="1" applyProtection="1">
      <protection locked="0"/>
    </xf>
    <xf numFmtId="0" fontId="21" fillId="0" borderId="0" xfId="0" applyFont="1"/>
    <xf numFmtId="0" fontId="21" fillId="0" borderId="4" xfId="0" applyFont="1" applyBorder="1"/>
    <xf numFmtId="0" fontId="11" fillId="0" borderId="57" xfId="10" applyFont="1" applyBorder="1" applyAlignment="1" applyProtection="1">
      <alignment horizontal="center" vertical="center"/>
      <protection locked="0"/>
    </xf>
    <xf numFmtId="0" fontId="22" fillId="2" borderId="32" xfId="0" applyFont="1" applyFill="1" applyBorder="1" applyAlignment="1" applyProtection="1">
      <alignment horizontal="center" vertical="center" wrapText="1"/>
      <protection locked="0"/>
    </xf>
    <xf numFmtId="0" fontId="9" fillId="0" borderId="38" xfId="9" applyNumberFormat="1" applyFont="1" applyBorder="1" applyAlignment="1" applyProtection="1">
      <alignment horizontal="center" vertical="center"/>
      <protection locked="0"/>
    </xf>
    <xf numFmtId="0" fontId="22" fillId="2" borderId="4" xfId="0" applyFont="1" applyFill="1" applyBorder="1" applyAlignment="1" applyProtection="1">
      <alignment horizontal="center" vertical="center" wrapText="1"/>
      <protection locked="0"/>
    </xf>
    <xf numFmtId="0" fontId="9" fillId="2" borderId="62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3" fillId="22" borderId="4" xfId="10" applyFont="1" applyFill="1" applyBorder="1" applyAlignment="1" applyProtection="1">
      <alignment horizontal="left" vertical="center"/>
      <protection locked="0"/>
    </xf>
    <xf numFmtId="1" fontId="9" fillId="0" borderId="4" xfId="12" applyNumberFormat="1" applyFont="1" applyBorder="1" applyAlignment="1" applyProtection="1">
      <alignment horizontal="center" vertical="center"/>
      <protection locked="0"/>
    </xf>
    <xf numFmtId="0" fontId="13" fillId="0" borderId="0" xfId="0" applyFont="1"/>
    <xf numFmtId="0" fontId="9" fillId="0" borderId="0" xfId="0" applyFont="1" applyAlignment="1">
      <alignment horizontal="justify" vertical="center"/>
    </xf>
    <xf numFmtId="0" fontId="9" fillId="0" borderId="7" xfId="9" applyNumberFormat="1" applyFont="1" applyFill="1" applyBorder="1" applyAlignment="1" applyProtection="1">
      <alignment horizontal="center" vertical="center"/>
      <protection locked="0"/>
    </xf>
    <xf numFmtId="0" fontId="9" fillId="2" borderId="15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19" fillId="2" borderId="10" xfId="0" applyFont="1" applyFill="1" applyBorder="1" applyAlignment="1" applyProtection="1">
      <alignment horizontal="center" vertical="center"/>
      <protection locked="0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19" fillId="2" borderId="33" xfId="0" applyFont="1" applyFill="1" applyBorder="1" applyAlignment="1" applyProtection="1">
      <alignment horizontal="center" vertical="center"/>
      <protection locked="0"/>
    </xf>
    <xf numFmtId="0" fontId="12" fillId="3" borderId="14" xfId="0" applyFont="1" applyFill="1" applyBorder="1" applyAlignment="1">
      <alignment horizontal="center" vertical="center"/>
    </xf>
    <xf numFmtId="0" fontId="12" fillId="3" borderId="26" xfId="0" applyFont="1" applyFill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/>
    </xf>
    <xf numFmtId="0" fontId="9" fillId="2" borderId="62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45" xfId="0" applyFont="1" applyFill="1" applyBorder="1" applyAlignment="1">
      <alignment horizontal="center" vertical="center"/>
    </xf>
    <xf numFmtId="0" fontId="9" fillId="2" borderId="67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 wrapText="1"/>
    </xf>
    <xf numFmtId="0" fontId="9" fillId="2" borderId="55" xfId="0" applyFont="1" applyFill="1" applyBorder="1" applyAlignment="1">
      <alignment horizontal="left" vertical="center" wrapText="1"/>
    </xf>
    <xf numFmtId="0" fontId="9" fillId="2" borderId="74" xfId="0" applyFont="1" applyFill="1" applyBorder="1" applyAlignment="1">
      <alignment horizontal="center" vertical="center"/>
    </xf>
    <xf numFmtId="0" fontId="9" fillId="2" borderId="60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left" vertical="center"/>
    </xf>
    <xf numFmtId="0" fontId="11" fillId="2" borderId="36" xfId="0" applyFont="1" applyFill="1" applyBorder="1" applyAlignment="1">
      <alignment horizontal="left" vertical="center"/>
    </xf>
    <xf numFmtId="3" fontId="10" fillId="8" borderId="54" xfId="0" applyNumberFormat="1" applyFont="1" applyFill="1" applyBorder="1" applyAlignment="1">
      <alignment horizontal="center" vertical="center"/>
    </xf>
    <xf numFmtId="3" fontId="10" fillId="8" borderId="48" xfId="0" applyNumberFormat="1" applyFont="1" applyFill="1" applyBorder="1" applyAlignment="1">
      <alignment horizontal="center" vertical="center"/>
    </xf>
    <xf numFmtId="3" fontId="10" fillId="8" borderId="13" xfId="0" applyNumberFormat="1" applyFont="1" applyFill="1" applyBorder="1" applyAlignment="1">
      <alignment horizontal="center" vertical="center"/>
    </xf>
    <xf numFmtId="3" fontId="10" fillId="8" borderId="74" xfId="0" applyNumberFormat="1" applyFont="1" applyFill="1" applyBorder="1" applyAlignment="1">
      <alignment horizontal="center" vertical="center"/>
    </xf>
    <xf numFmtId="3" fontId="10" fillId="8" borderId="60" xfId="0" applyNumberFormat="1" applyFont="1" applyFill="1" applyBorder="1" applyAlignment="1">
      <alignment horizontal="center" vertical="center"/>
    </xf>
    <xf numFmtId="0" fontId="9" fillId="2" borderId="52" xfId="0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3" fontId="10" fillId="8" borderId="61" xfId="0" applyNumberFormat="1" applyFont="1" applyFill="1" applyBorder="1" applyAlignment="1">
      <alignment horizontal="center" vertical="center"/>
    </xf>
    <xf numFmtId="3" fontId="10" fillId="8" borderId="2" xfId="0" applyNumberFormat="1" applyFont="1" applyFill="1" applyBorder="1" applyAlignment="1">
      <alignment horizontal="center" vertical="center"/>
    </xf>
    <xf numFmtId="3" fontId="10" fillId="8" borderId="1" xfId="0" applyNumberFormat="1" applyFont="1" applyFill="1" applyBorder="1" applyAlignment="1">
      <alignment horizontal="center" vertical="center"/>
    </xf>
    <xf numFmtId="3" fontId="10" fillId="8" borderId="32" xfId="0" applyNumberFormat="1" applyFont="1" applyFill="1" applyBorder="1" applyAlignment="1">
      <alignment horizontal="center" vertical="center"/>
    </xf>
    <xf numFmtId="3" fontId="9" fillId="8" borderId="24" xfId="0" applyNumberFormat="1" applyFont="1" applyFill="1" applyBorder="1" applyAlignment="1">
      <alignment horizontal="center" vertical="center"/>
    </xf>
    <xf numFmtId="3" fontId="9" fillId="8" borderId="44" xfId="0" applyNumberFormat="1" applyFont="1" applyFill="1" applyBorder="1" applyAlignment="1">
      <alignment horizontal="center" vertical="center"/>
    </xf>
    <xf numFmtId="3" fontId="9" fillId="8" borderId="46" xfId="0" applyNumberFormat="1" applyFont="1" applyFill="1" applyBorder="1" applyAlignment="1">
      <alignment horizontal="center" vertical="center"/>
    </xf>
    <xf numFmtId="3" fontId="9" fillId="8" borderId="65" xfId="0" applyNumberFormat="1" applyFont="1" applyFill="1" applyBorder="1" applyAlignment="1">
      <alignment horizontal="center" vertical="center"/>
    </xf>
    <xf numFmtId="0" fontId="9" fillId="8" borderId="69" xfId="0" applyFont="1" applyFill="1" applyBorder="1" applyAlignment="1">
      <alignment horizontal="center" vertical="center"/>
    </xf>
    <xf numFmtId="0" fontId="9" fillId="8" borderId="4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65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10" fillId="6" borderId="3" xfId="0" applyFont="1" applyFill="1" applyBorder="1" applyAlignment="1" applyProtection="1">
      <alignment horizontal="left" vertical="center"/>
      <protection locked="0"/>
    </xf>
    <xf numFmtId="0" fontId="10" fillId="6" borderId="1" xfId="0" applyFont="1" applyFill="1" applyBorder="1" applyAlignment="1" applyProtection="1">
      <alignment horizontal="left" vertical="center"/>
      <protection locked="0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1" xfId="0" applyFont="1" applyFill="1" applyBorder="1" applyAlignment="1" applyProtection="1">
      <alignment horizontal="left" vertical="center"/>
      <protection locked="0"/>
    </xf>
    <xf numFmtId="0" fontId="10" fillId="2" borderId="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 applyProtection="1">
      <alignment horizontal="left" vertical="center"/>
      <protection locked="0"/>
    </xf>
    <xf numFmtId="0" fontId="10" fillId="6" borderId="4" xfId="0" applyFont="1" applyFill="1" applyBorder="1" applyAlignment="1" applyProtection="1">
      <alignment horizontal="left" vertical="center"/>
      <protection locked="0"/>
    </xf>
    <xf numFmtId="0" fontId="10" fillId="6" borderId="4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 applyProtection="1">
      <alignment horizontal="center" vertical="center"/>
      <protection locked="0"/>
    </xf>
    <xf numFmtId="0" fontId="10" fillId="6" borderId="2" xfId="0" applyFont="1" applyFill="1" applyBorder="1" applyAlignment="1" applyProtection="1">
      <alignment horizontal="center" vertical="center"/>
      <protection locked="0"/>
    </xf>
    <xf numFmtId="0" fontId="9" fillId="0" borderId="61" xfId="9" applyNumberFormat="1" applyFont="1" applyBorder="1" applyAlignment="1" applyProtection="1">
      <alignment horizontal="left" vertical="center"/>
      <protection locked="0"/>
    </xf>
    <xf numFmtId="0" fontId="9" fillId="0" borderId="1" xfId="9" applyNumberFormat="1" applyFont="1" applyBorder="1" applyAlignment="1" applyProtection="1">
      <alignment horizontal="left" vertical="center"/>
      <protection locked="0"/>
    </xf>
    <xf numFmtId="0" fontId="9" fillId="0" borderId="2" xfId="9" applyNumberFormat="1" applyFont="1" applyBorder="1" applyAlignment="1" applyProtection="1">
      <alignment horizontal="left" vertical="center"/>
      <protection locked="0"/>
    </xf>
    <xf numFmtId="0" fontId="9" fillId="0" borderId="61" xfId="9" applyNumberFormat="1" applyFont="1" applyBorder="1" applyAlignment="1" applyProtection="1">
      <alignment horizontal="left" vertical="center"/>
    </xf>
    <xf numFmtId="0" fontId="9" fillId="0" borderId="1" xfId="9" applyNumberFormat="1" applyFont="1" applyBorder="1" applyAlignment="1" applyProtection="1">
      <alignment horizontal="left" vertical="center"/>
    </xf>
    <xf numFmtId="0" fontId="9" fillId="0" borderId="2" xfId="9" applyNumberFormat="1" applyFont="1" applyBorder="1" applyAlignment="1" applyProtection="1">
      <alignment horizontal="left" vertical="center"/>
    </xf>
    <xf numFmtId="0" fontId="9" fillId="2" borderId="4" xfId="0" applyFont="1" applyFill="1" applyBorder="1" applyAlignment="1">
      <alignment horizontal="center" vertical="center" wrapText="1"/>
    </xf>
    <xf numFmtId="0" fontId="12" fillId="3" borderId="26" xfId="10" applyFont="1" applyFill="1" applyBorder="1" applyAlignment="1">
      <alignment horizontal="center" vertical="center" wrapText="1"/>
    </xf>
    <xf numFmtId="0" fontId="12" fillId="3" borderId="14" xfId="10" applyFont="1" applyFill="1" applyBorder="1" applyAlignment="1">
      <alignment horizontal="center" vertical="center" wrapText="1"/>
    </xf>
    <xf numFmtId="0" fontId="12" fillId="3" borderId="27" xfId="10" applyFont="1" applyFill="1" applyBorder="1" applyAlignment="1">
      <alignment horizontal="center" vertical="center" wrapText="1"/>
    </xf>
    <xf numFmtId="0" fontId="12" fillId="3" borderId="0" xfId="10" applyFont="1" applyFill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0" borderId="3" xfId="9" applyNumberFormat="1" applyFont="1" applyBorder="1" applyAlignment="1" applyProtection="1">
      <alignment horizontal="left" vertical="center"/>
      <protection locked="0"/>
    </xf>
    <xf numFmtId="0" fontId="9" fillId="0" borderId="32" xfId="9" applyNumberFormat="1" applyFont="1" applyBorder="1" applyAlignment="1" applyProtection="1">
      <alignment horizontal="left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12" fillId="3" borderId="16" xfId="10" applyFont="1" applyFill="1" applyBorder="1" applyAlignment="1">
      <alignment horizontal="center" vertical="center" wrapText="1"/>
    </xf>
    <xf numFmtId="0" fontId="12" fillId="3" borderId="47" xfId="10" applyFont="1" applyFill="1" applyBorder="1" applyAlignment="1">
      <alignment horizontal="center" vertical="center" wrapText="1"/>
    </xf>
    <xf numFmtId="0" fontId="12" fillId="3" borderId="73" xfId="10" applyFont="1" applyFill="1" applyBorder="1" applyAlignment="1">
      <alignment horizontal="center" vertical="center" wrapText="1"/>
    </xf>
    <xf numFmtId="0" fontId="12" fillId="3" borderId="55" xfId="10" applyFont="1" applyFill="1" applyBorder="1" applyAlignment="1">
      <alignment horizontal="center" vertical="center" wrapText="1"/>
    </xf>
    <xf numFmtId="0" fontId="12" fillId="3" borderId="30" xfId="10" applyFont="1" applyFill="1" applyBorder="1" applyAlignment="1">
      <alignment horizontal="center" vertical="center" wrapText="1"/>
    </xf>
    <xf numFmtId="0" fontId="12" fillId="3" borderId="56" xfId="1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/>
    </xf>
    <xf numFmtId="0" fontId="12" fillId="3" borderId="4" xfId="10" applyFont="1" applyFill="1" applyBorder="1" applyAlignment="1">
      <alignment horizontal="center" vertical="center" wrapText="1"/>
    </xf>
    <xf numFmtId="0" fontId="9" fillId="0" borderId="3" xfId="9" applyNumberFormat="1" applyFont="1" applyBorder="1" applyAlignment="1" applyProtection="1">
      <alignment horizontal="left" vertical="center"/>
    </xf>
    <xf numFmtId="0" fontId="9" fillId="0" borderId="32" xfId="9" applyNumberFormat="1" applyFont="1" applyBorder="1" applyAlignment="1" applyProtection="1">
      <alignment horizontal="left" vertical="center"/>
    </xf>
    <xf numFmtId="0" fontId="12" fillId="9" borderId="52" xfId="10" applyFont="1" applyFill="1" applyBorder="1" applyAlignment="1">
      <alignment horizontal="center" vertical="center" wrapText="1"/>
    </xf>
    <xf numFmtId="0" fontId="12" fillId="9" borderId="43" xfId="10" applyFont="1" applyFill="1" applyBorder="1" applyAlignment="1">
      <alignment horizontal="center" vertical="center" wrapText="1"/>
    </xf>
    <xf numFmtId="0" fontId="12" fillId="9" borderId="28" xfId="10" applyFont="1" applyFill="1" applyBorder="1" applyAlignment="1">
      <alignment horizontal="center" vertical="center" wrapText="1"/>
    </xf>
    <xf numFmtId="0" fontId="11" fillId="2" borderId="4" xfId="10" applyFont="1" applyFill="1" applyBorder="1" applyAlignment="1">
      <alignment horizontal="center" vertical="center" wrapText="1"/>
    </xf>
    <xf numFmtId="0" fontId="11" fillId="2" borderId="22" xfId="10" applyFont="1" applyFill="1" applyBorder="1" applyAlignment="1">
      <alignment horizontal="center" vertical="center" wrapText="1"/>
    </xf>
    <xf numFmtId="0" fontId="11" fillId="2" borderId="4" xfId="10" applyFont="1" applyFill="1" applyBorder="1" applyAlignment="1" applyProtection="1">
      <alignment horizontal="center" vertical="center" wrapText="1"/>
      <protection locked="0"/>
    </xf>
    <xf numFmtId="0" fontId="11" fillId="2" borderId="53" xfId="10" applyFont="1" applyFill="1" applyBorder="1" applyAlignment="1" applyProtection="1">
      <alignment horizontal="center" vertical="center" wrapText="1"/>
      <protection locked="0"/>
    </xf>
    <xf numFmtId="0" fontId="11" fillId="2" borderId="5" xfId="10" applyFont="1" applyFill="1" applyBorder="1" applyAlignment="1" applyProtection="1">
      <alignment horizontal="center" vertical="center" wrapText="1"/>
      <protection locked="0"/>
    </xf>
    <xf numFmtId="0" fontId="11" fillId="2" borderId="22" xfId="10" applyFont="1" applyFill="1" applyBorder="1" applyAlignment="1" applyProtection="1">
      <alignment horizontal="center" vertical="center" wrapText="1"/>
      <protection locked="0"/>
    </xf>
    <xf numFmtId="0" fontId="11" fillId="16" borderId="29" xfId="10" applyFont="1" applyFill="1" applyBorder="1" applyAlignment="1">
      <alignment horizontal="center" vertical="center" wrapText="1"/>
    </xf>
    <xf numFmtId="0" fontId="11" fillId="16" borderId="49" xfId="10" applyFont="1" applyFill="1" applyBorder="1" applyAlignment="1">
      <alignment horizontal="center" vertical="center" wrapText="1"/>
    </xf>
    <xf numFmtId="0" fontId="11" fillId="16" borderId="21" xfId="10" applyFont="1" applyFill="1" applyBorder="1" applyAlignment="1">
      <alignment horizontal="center" vertical="center" wrapText="1"/>
    </xf>
    <xf numFmtId="0" fontId="12" fillId="3" borderId="68" xfId="10" applyFont="1" applyFill="1" applyBorder="1" applyAlignment="1">
      <alignment horizontal="center" vertical="center" wrapText="1"/>
    </xf>
    <xf numFmtId="0" fontId="12" fillId="3" borderId="38" xfId="10" applyFont="1" applyFill="1" applyBorder="1" applyAlignment="1">
      <alignment horizontal="center" vertical="center" wrapText="1"/>
    </xf>
    <xf numFmtId="0" fontId="12" fillId="3" borderId="52" xfId="10" applyFont="1" applyFill="1" applyBorder="1" applyAlignment="1">
      <alignment horizontal="center" vertical="center" wrapText="1"/>
    </xf>
    <xf numFmtId="0" fontId="12" fillId="3" borderId="50" xfId="10" applyFont="1" applyFill="1" applyBorder="1" applyAlignment="1">
      <alignment horizontal="center" vertical="center" wrapText="1"/>
    </xf>
    <xf numFmtId="0" fontId="12" fillId="3" borderId="51" xfId="10" applyFont="1" applyFill="1" applyBorder="1" applyAlignment="1">
      <alignment horizontal="center" vertical="center" wrapText="1"/>
    </xf>
    <xf numFmtId="0" fontId="12" fillId="3" borderId="31" xfId="10" applyFont="1" applyFill="1" applyBorder="1" applyAlignment="1">
      <alignment horizontal="center" vertical="center" wrapText="1"/>
    </xf>
    <xf numFmtId="0" fontId="12" fillId="3" borderId="5" xfId="10" applyFont="1" applyFill="1" applyBorder="1" applyAlignment="1">
      <alignment horizontal="center" vertical="center" wrapText="1"/>
    </xf>
    <xf numFmtId="0" fontId="12" fillId="3" borderId="53" xfId="10" applyFont="1" applyFill="1" applyBorder="1" applyAlignment="1">
      <alignment horizontal="center" vertical="center" wrapText="1"/>
    </xf>
    <xf numFmtId="0" fontId="12" fillId="3" borderId="31" xfId="10" applyFont="1" applyFill="1" applyBorder="1" applyAlignment="1">
      <alignment horizontal="center" vertical="center"/>
    </xf>
    <xf numFmtId="0" fontId="12" fillId="3" borderId="53" xfId="10" applyFont="1" applyFill="1" applyBorder="1" applyAlignment="1">
      <alignment horizontal="center" vertical="center"/>
    </xf>
    <xf numFmtId="0" fontId="12" fillId="3" borderId="3" xfId="10" applyFont="1" applyFill="1" applyBorder="1" applyAlignment="1">
      <alignment horizontal="center" vertical="center" wrapText="1"/>
    </xf>
    <xf numFmtId="0" fontId="12" fillId="3" borderId="2" xfId="10" applyFont="1" applyFill="1" applyBorder="1" applyAlignment="1">
      <alignment horizontal="center" vertical="center" wrapText="1"/>
    </xf>
    <xf numFmtId="0" fontId="11" fillId="10" borderId="29" xfId="10" applyFont="1" applyFill="1" applyBorder="1" applyAlignment="1">
      <alignment horizontal="center" vertical="center" wrapText="1"/>
    </xf>
    <xf numFmtId="0" fontId="11" fillId="10" borderId="49" xfId="10" applyFont="1" applyFill="1" applyBorder="1" applyAlignment="1">
      <alignment horizontal="center" vertical="center" wrapText="1"/>
    </xf>
    <xf numFmtId="0" fontId="11" fillId="10" borderId="12" xfId="10" applyFont="1" applyFill="1" applyBorder="1" applyAlignment="1">
      <alignment horizontal="center" vertical="center" wrapText="1"/>
    </xf>
    <xf numFmtId="0" fontId="11" fillId="20" borderId="29" xfId="10" applyFont="1" applyFill="1" applyBorder="1" applyAlignment="1">
      <alignment horizontal="center" vertical="center" wrapText="1"/>
    </xf>
    <xf numFmtId="0" fontId="11" fillId="20" borderId="49" xfId="10" applyFont="1" applyFill="1" applyBorder="1" applyAlignment="1">
      <alignment horizontal="center" vertical="center" wrapText="1"/>
    </xf>
    <xf numFmtId="0" fontId="11" fillId="20" borderId="12" xfId="10" applyFont="1" applyFill="1" applyBorder="1" applyAlignment="1">
      <alignment horizontal="center" vertical="center" wrapText="1"/>
    </xf>
    <xf numFmtId="0" fontId="12" fillId="3" borderId="6" xfId="10" applyFont="1" applyFill="1" applyBorder="1" applyAlignment="1">
      <alignment horizontal="center" vertical="center" wrapText="1"/>
    </xf>
    <xf numFmtId="0" fontId="12" fillId="3" borderId="49" xfId="10" applyFont="1" applyFill="1" applyBorder="1" applyAlignment="1">
      <alignment horizontal="center" vertical="center" wrapText="1"/>
    </xf>
    <xf numFmtId="0" fontId="11" fillId="2" borderId="53" xfId="10" applyFont="1" applyFill="1" applyBorder="1" applyAlignment="1">
      <alignment horizontal="center" vertical="center" wrapText="1"/>
    </xf>
    <xf numFmtId="0" fontId="11" fillId="2" borderId="5" xfId="10" applyFont="1" applyFill="1" applyBorder="1" applyAlignment="1">
      <alignment horizontal="center" vertical="center" wrapText="1"/>
    </xf>
    <xf numFmtId="0" fontId="11" fillId="18" borderId="49" xfId="10" applyFont="1" applyFill="1" applyBorder="1" applyAlignment="1">
      <alignment horizontal="center" vertical="center" wrapText="1"/>
    </xf>
    <xf numFmtId="0" fontId="11" fillId="18" borderId="21" xfId="10" applyFont="1" applyFill="1" applyBorder="1" applyAlignment="1">
      <alignment horizontal="center" vertical="center" wrapText="1"/>
    </xf>
    <xf numFmtId="0" fontId="11" fillId="2" borderId="9" xfId="10" applyFont="1" applyFill="1" applyBorder="1" applyAlignment="1">
      <alignment horizontal="center" vertical="center" wrapText="1"/>
    </xf>
    <xf numFmtId="0" fontId="11" fillId="14" borderId="6" xfId="10" applyFont="1" applyFill="1" applyBorder="1" applyAlignment="1">
      <alignment horizontal="center" vertical="center" wrapText="1"/>
    </xf>
    <xf numFmtId="0" fontId="11" fillId="14" borderId="49" xfId="10" applyFont="1" applyFill="1" applyBorder="1" applyAlignment="1">
      <alignment horizontal="center" vertical="center" wrapText="1"/>
    </xf>
    <xf numFmtId="0" fontId="11" fillId="14" borderId="12" xfId="10" applyFont="1" applyFill="1" applyBorder="1" applyAlignment="1">
      <alignment horizontal="center" vertical="center" wrapText="1"/>
    </xf>
    <xf numFmtId="0" fontId="12" fillId="13" borderId="52" xfId="10" applyFont="1" applyFill="1" applyBorder="1" applyAlignment="1">
      <alignment horizontal="center" vertical="center" wrapText="1"/>
    </xf>
    <xf numFmtId="0" fontId="12" fillId="13" borderId="43" xfId="1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0" fillId="6" borderId="4" xfId="0" applyFont="1" applyFill="1" applyBorder="1" applyAlignment="1" applyProtection="1">
      <alignment horizontal="center" vertical="center"/>
      <protection locked="0"/>
    </xf>
    <xf numFmtId="0" fontId="10" fillId="6" borderId="2" xfId="0" applyFont="1" applyFill="1" applyBorder="1" applyAlignment="1" applyProtection="1">
      <alignment horizontal="left" vertical="center"/>
      <protection locked="0"/>
    </xf>
    <xf numFmtId="0" fontId="10" fillId="2" borderId="57" xfId="0" applyFont="1" applyFill="1" applyBorder="1" applyAlignment="1">
      <alignment horizontal="center" vertical="center"/>
    </xf>
    <xf numFmtId="0" fontId="10" fillId="2" borderId="48" xfId="0" applyFont="1" applyFill="1" applyBorder="1" applyAlignment="1">
      <alignment horizontal="center" vertical="center"/>
    </xf>
    <xf numFmtId="0" fontId="10" fillId="2" borderId="63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9" fillId="0" borderId="3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2" borderId="2" xfId="0" applyFont="1" applyFill="1" applyBorder="1" applyAlignment="1" applyProtection="1">
      <alignment horizontal="left" vertical="center"/>
      <protection locked="0"/>
    </xf>
    <xf numFmtId="0" fontId="12" fillId="3" borderId="66" xfId="10" applyFont="1" applyFill="1" applyBorder="1" applyAlignment="1">
      <alignment horizontal="center" vertical="center" wrapText="1"/>
    </xf>
    <xf numFmtId="0" fontId="12" fillId="3" borderId="67" xfId="10" applyFont="1" applyFill="1" applyBorder="1" applyAlignment="1">
      <alignment horizontal="center" vertical="center" wrapText="1"/>
    </xf>
    <xf numFmtId="0" fontId="12" fillId="3" borderId="45" xfId="10" applyFont="1" applyFill="1" applyBorder="1" applyAlignment="1">
      <alignment horizontal="center" vertical="center" wrapText="1"/>
    </xf>
    <xf numFmtId="0" fontId="12" fillId="3" borderId="5" xfId="10" applyFont="1" applyFill="1" applyBorder="1" applyAlignment="1">
      <alignment horizontal="center" vertical="center"/>
    </xf>
    <xf numFmtId="0" fontId="12" fillId="3" borderId="28" xfId="10" applyFont="1" applyFill="1" applyBorder="1" applyAlignment="1">
      <alignment horizontal="center" vertical="center" wrapText="1"/>
    </xf>
    <xf numFmtId="0" fontId="12" fillId="3" borderId="44" xfId="10" applyFont="1" applyFill="1" applyBorder="1" applyAlignment="1">
      <alignment horizontal="center" vertical="center" wrapText="1"/>
    </xf>
    <xf numFmtId="0" fontId="12" fillId="3" borderId="12" xfId="10" applyFont="1" applyFill="1" applyBorder="1" applyAlignment="1">
      <alignment horizontal="center" vertical="center" wrapText="1"/>
    </xf>
    <xf numFmtId="0" fontId="12" fillId="3" borderId="63" xfId="10" applyFont="1" applyFill="1" applyBorder="1" applyAlignment="1">
      <alignment horizontal="center" vertical="center" wrapText="1"/>
    </xf>
    <xf numFmtId="0" fontId="12" fillId="3" borderId="25" xfId="10" applyFont="1" applyFill="1" applyBorder="1" applyAlignment="1">
      <alignment horizontal="center" vertical="center" wrapText="1"/>
    </xf>
    <xf numFmtId="0" fontId="12" fillId="3" borderId="40" xfId="10" applyFont="1" applyFill="1" applyBorder="1" applyAlignment="1">
      <alignment horizontal="center" vertical="center" wrapText="1"/>
    </xf>
    <xf numFmtId="0" fontId="12" fillId="3" borderId="42" xfId="10" applyFont="1" applyFill="1" applyBorder="1" applyAlignment="1">
      <alignment horizontal="center" vertical="center" wrapText="1"/>
    </xf>
    <xf numFmtId="0" fontId="11" fillId="2" borderId="1" xfId="10" applyFont="1" applyFill="1" applyBorder="1" applyAlignment="1">
      <alignment horizontal="left" vertical="center"/>
    </xf>
    <xf numFmtId="0" fontId="11" fillId="2" borderId="2" xfId="10" applyFont="1" applyFill="1" applyBorder="1" applyAlignment="1">
      <alignment horizontal="left" vertical="center"/>
    </xf>
    <xf numFmtId="0" fontId="9" fillId="0" borderId="25" xfId="9" applyNumberFormat="1" applyFont="1" applyBorder="1" applyAlignment="1" applyProtection="1">
      <alignment horizontal="left" vertical="center"/>
      <protection locked="0"/>
    </xf>
    <xf numFmtId="0" fontId="9" fillId="0" borderId="40" xfId="9" applyNumberFormat="1" applyFont="1" applyBorder="1" applyAlignment="1" applyProtection="1">
      <alignment horizontal="left" vertical="center"/>
      <protection locked="0"/>
    </xf>
    <xf numFmtId="0" fontId="9" fillId="0" borderId="3" xfId="12" applyNumberFormat="1" applyFont="1" applyBorder="1" applyAlignment="1" applyProtection="1">
      <alignment horizontal="left" vertical="center"/>
      <protection locked="0"/>
    </xf>
    <xf numFmtId="0" fontId="9" fillId="0" borderId="1" xfId="12" applyNumberFormat="1" applyFont="1" applyBorder="1" applyAlignment="1" applyProtection="1">
      <alignment horizontal="left" vertical="center"/>
      <protection locked="0"/>
    </xf>
    <xf numFmtId="0" fontId="9" fillId="0" borderId="32" xfId="12" applyNumberFormat="1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10" fillId="6" borderId="3" xfId="0" applyFont="1" applyFill="1" applyBorder="1" applyAlignment="1" applyProtection="1">
      <alignment horizontal="center" vertical="center"/>
      <protection locked="0"/>
    </xf>
    <xf numFmtId="0" fontId="9" fillId="2" borderId="73" xfId="0" applyFont="1" applyFill="1" applyBorder="1" applyAlignment="1">
      <alignment horizontal="center" vertical="center"/>
    </xf>
    <xf numFmtId="0" fontId="9" fillId="2" borderId="63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14">
    <cellStyle name="Euro" xfId="1" xr:uid="{00000000-0005-0000-0000-000000000000}"/>
    <cellStyle name="Lien hypertexte" xfId="7" builtinId="8" hidden="1"/>
    <cellStyle name="Lien hypertexte" xfId="5" builtinId="8" hidden="1"/>
    <cellStyle name="Lien hypertexte" xfId="3" builtinId="8" hidden="1"/>
    <cellStyle name="Lien hypertexte visité" xfId="8" builtinId="9" hidden="1"/>
    <cellStyle name="Lien hypertexte visité" xfId="6" builtinId="9" hidden="1"/>
    <cellStyle name="Lien hypertexte visité" xfId="4" builtinId="9" hidden="1"/>
    <cellStyle name="Normal" xfId="0" builtinId="0"/>
    <cellStyle name="Normal 2" xfId="2" xr:uid="{00000000-0005-0000-0000-000008000000}"/>
    <cellStyle name="Normal 3" xfId="10" xr:uid="{00000000-0005-0000-0000-000009000000}"/>
    <cellStyle name="Normal 4" xfId="13" xr:uid="{00000000-0005-0000-0000-00000A000000}"/>
    <cellStyle name="Pourcentage" xfId="9" builtinId="5"/>
    <cellStyle name="Pourcentage 2" xfId="11" xr:uid="{00000000-0005-0000-0000-00000C000000}"/>
    <cellStyle name="Pourcentage 3" xfId="12" xr:uid="{00000000-0005-0000-0000-00000D000000}"/>
  </cellStyles>
  <dxfs count="2849">
    <dxf>
      <font>
        <color rgb="FFE84242"/>
      </font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ont>
        <color rgb="FFE84242"/>
      </font>
    </dxf>
    <dxf>
      <font>
        <color rgb="FF009A46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ont>
        <color rgb="FFE84242"/>
      </font>
    </dxf>
    <dxf>
      <font>
        <color rgb="FF009A46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ont>
        <color rgb="FFE84242"/>
      </font>
    </dxf>
    <dxf>
      <font>
        <color rgb="FF009A46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ont>
        <color rgb="FFE84242"/>
      </font>
    </dxf>
    <dxf>
      <font>
        <color rgb="FF009A46"/>
      </font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ont>
        <color rgb="FFE84242"/>
      </font>
    </dxf>
    <dxf>
      <font>
        <color rgb="FF009A46"/>
      </font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ont>
        <color rgb="FFE84242"/>
      </font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009A46"/>
      </font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F6F5E6"/>
      <color rgb="FFECEACA"/>
      <color rgb="FFF0EFD5"/>
      <color rgb="FFF2F8EE"/>
      <color rgb="FFDFEED6"/>
      <color rgb="FFD7EACC"/>
      <color rgb="FFCBE4BC"/>
      <color rgb="FFAFE3C4"/>
      <color rgb="FF9FDDB8"/>
      <color rgb="FFE0F4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764180</xdr:colOff>
      <xdr:row>26</xdr:row>
      <xdr:rowOff>89647</xdr:rowOff>
    </xdr:from>
    <xdr:ext cx="6304483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 rot="19040981">
          <a:off x="15326000" y="5880847"/>
          <a:ext cx="6304483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400" b="1" cap="none" spc="0">
              <a:ln w="10160">
                <a:solidFill>
                  <a:srgbClr val="E84242">
                    <a:alpha val="42000"/>
                  </a:srgbClr>
                </a:solidFill>
                <a:prstDash val="solid"/>
              </a:ln>
              <a:noFill/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VERSION</a:t>
          </a:r>
          <a:r>
            <a:rPr lang="fr-FR" sz="5400" b="1" cap="none" spc="0" baseline="0">
              <a:ln w="10160">
                <a:solidFill>
                  <a:srgbClr val="E84242">
                    <a:alpha val="42000"/>
                  </a:srgbClr>
                </a:solidFill>
                <a:prstDash val="solid"/>
              </a:ln>
              <a:noFill/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 DE TRAVAIL</a:t>
          </a:r>
          <a:endParaRPr lang="fr-FR" sz="5400" b="1" cap="none" spc="0">
            <a:ln w="10160">
              <a:solidFill>
                <a:srgbClr val="E84242">
                  <a:alpha val="42000"/>
                </a:srgbClr>
              </a:solidFill>
              <a:prstDash val="solid"/>
            </a:ln>
            <a:noFill/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764180</xdr:colOff>
      <xdr:row>26</xdr:row>
      <xdr:rowOff>89647</xdr:rowOff>
    </xdr:from>
    <xdr:ext cx="6304483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 rot="19040981">
          <a:off x="14022980" y="5911327"/>
          <a:ext cx="6304483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400" b="1" cap="none" spc="0">
              <a:ln w="10160">
                <a:solidFill>
                  <a:srgbClr val="E84242">
                    <a:alpha val="42000"/>
                  </a:srgbClr>
                </a:solidFill>
                <a:prstDash val="solid"/>
              </a:ln>
              <a:noFill/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VERSION</a:t>
          </a:r>
          <a:r>
            <a:rPr lang="fr-FR" sz="5400" b="1" cap="none" spc="0" baseline="0">
              <a:ln w="10160">
                <a:solidFill>
                  <a:srgbClr val="E84242">
                    <a:alpha val="42000"/>
                  </a:srgbClr>
                </a:solidFill>
                <a:prstDash val="solid"/>
              </a:ln>
              <a:noFill/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 DE TRAVAIL</a:t>
          </a:r>
          <a:endParaRPr lang="fr-FR" sz="5400" b="1" cap="none" spc="0">
            <a:ln w="10160">
              <a:solidFill>
                <a:srgbClr val="E84242">
                  <a:alpha val="42000"/>
                </a:srgbClr>
              </a:solidFill>
              <a:prstDash val="solid"/>
            </a:ln>
            <a:noFill/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764180</xdr:colOff>
      <xdr:row>26</xdr:row>
      <xdr:rowOff>89647</xdr:rowOff>
    </xdr:from>
    <xdr:ext cx="6304483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 rot="19040981">
          <a:off x="15326000" y="5819887"/>
          <a:ext cx="6304483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400" b="1" cap="none" spc="0">
              <a:ln w="10160">
                <a:solidFill>
                  <a:srgbClr val="E84242">
                    <a:alpha val="42000"/>
                  </a:srgbClr>
                </a:solidFill>
                <a:prstDash val="solid"/>
              </a:ln>
              <a:noFill/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VERSION</a:t>
          </a:r>
          <a:r>
            <a:rPr lang="fr-FR" sz="5400" b="1" cap="none" spc="0" baseline="0">
              <a:ln w="10160">
                <a:solidFill>
                  <a:srgbClr val="E84242">
                    <a:alpha val="42000"/>
                  </a:srgbClr>
                </a:solidFill>
                <a:prstDash val="solid"/>
              </a:ln>
              <a:noFill/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 DE TRAVAIL</a:t>
          </a:r>
          <a:endParaRPr lang="fr-FR" sz="5400" b="1" cap="none" spc="0">
            <a:ln w="10160">
              <a:solidFill>
                <a:srgbClr val="E84242">
                  <a:alpha val="42000"/>
                </a:srgbClr>
              </a:solidFill>
              <a:prstDash val="solid"/>
            </a:ln>
            <a:noFill/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764180</xdr:colOff>
      <xdr:row>25</xdr:row>
      <xdr:rowOff>89647</xdr:rowOff>
    </xdr:from>
    <xdr:ext cx="6304483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 rot="19040981">
          <a:off x="15351037" y="5837304"/>
          <a:ext cx="6304483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400" b="1" cap="none" spc="0">
              <a:ln w="10160">
                <a:solidFill>
                  <a:srgbClr val="E84242">
                    <a:alpha val="42000"/>
                  </a:srgbClr>
                </a:solidFill>
                <a:prstDash val="solid"/>
              </a:ln>
              <a:noFill/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VERSION</a:t>
          </a:r>
          <a:r>
            <a:rPr lang="fr-FR" sz="5400" b="1" cap="none" spc="0" baseline="0">
              <a:ln w="10160">
                <a:solidFill>
                  <a:srgbClr val="E84242">
                    <a:alpha val="42000"/>
                  </a:srgbClr>
                </a:solidFill>
                <a:prstDash val="solid"/>
              </a:ln>
              <a:noFill/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 DE TRAVAIL</a:t>
          </a:r>
          <a:endParaRPr lang="fr-FR" sz="5400" b="1" cap="none" spc="0">
            <a:ln w="10160">
              <a:solidFill>
                <a:srgbClr val="E84242">
                  <a:alpha val="42000"/>
                </a:srgbClr>
              </a:solidFill>
              <a:prstDash val="solid"/>
            </a:ln>
            <a:noFill/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764180</xdr:colOff>
      <xdr:row>25</xdr:row>
      <xdr:rowOff>89647</xdr:rowOff>
    </xdr:from>
    <xdr:ext cx="6304483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 rot="19040981">
          <a:off x="15356480" y="5850367"/>
          <a:ext cx="6304483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400" b="1" cap="none" spc="0">
              <a:ln w="10160">
                <a:solidFill>
                  <a:srgbClr val="E84242">
                    <a:alpha val="42000"/>
                  </a:srgbClr>
                </a:solidFill>
                <a:prstDash val="solid"/>
              </a:ln>
              <a:noFill/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VERSION</a:t>
          </a:r>
          <a:r>
            <a:rPr lang="fr-FR" sz="5400" b="1" cap="none" spc="0" baseline="0">
              <a:ln w="10160">
                <a:solidFill>
                  <a:srgbClr val="E84242">
                    <a:alpha val="42000"/>
                  </a:srgbClr>
                </a:solidFill>
                <a:prstDash val="solid"/>
              </a:ln>
              <a:noFill/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 DE TRAVAIL</a:t>
          </a:r>
          <a:endParaRPr lang="fr-FR" sz="5400" b="1" cap="none" spc="0">
            <a:ln w="10160">
              <a:solidFill>
                <a:srgbClr val="E84242">
                  <a:alpha val="42000"/>
                </a:srgbClr>
              </a:solidFill>
              <a:prstDash val="solid"/>
            </a:ln>
            <a:noFill/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37"/>
  <sheetViews>
    <sheetView zoomScale="85" zoomScaleNormal="85" workbookViewId="0">
      <selection activeCell="M10" sqref="M10"/>
    </sheetView>
  </sheetViews>
  <sheetFormatPr defaultColWidth="11.42578125" defaultRowHeight="15.6"/>
  <cols>
    <col min="1" max="1" width="10.42578125" style="11" customWidth="1"/>
    <col min="2" max="2" width="14.42578125" style="11" customWidth="1"/>
    <col min="3" max="3" width="31.42578125" style="11" bestFit="1" customWidth="1"/>
    <col min="4" max="8" width="9.85546875" style="11" customWidth="1"/>
    <col min="9" max="9" width="10.42578125" style="11" customWidth="1"/>
    <col min="10" max="10" width="9.85546875" style="11" customWidth="1"/>
    <col min="11" max="12" width="8" style="11" customWidth="1"/>
    <col min="13" max="16384" width="11.42578125" style="11"/>
  </cols>
  <sheetData>
    <row r="2" spans="2:10" ht="16.149999999999999" thickBot="1"/>
    <row r="3" spans="2:10" ht="29.45" thickBot="1">
      <c r="B3" s="504" t="s">
        <v>0</v>
      </c>
      <c r="C3" s="505"/>
      <c r="D3" s="505"/>
      <c r="E3" s="505"/>
      <c r="F3" s="505"/>
      <c r="G3" s="505"/>
      <c r="H3" s="505"/>
      <c r="I3" s="505"/>
      <c r="J3" s="506"/>
    </row>
    <row r="4" spans="2:10" ht="16.149999999999999" thickBot="1"/>
    <row r="5" spans="2:10" ht="16.149999999999999" thickBot="1">
      <c r="D5" s="63" t="s">
        <v>1</v>
      </c>
      <c r="E5" s="64" t="s">
        <v>2</v>
      </c>
      <c r="F5" s="65" t="s">
        <v>3</v>
      </c>
    </row>
    <row r="6" spans="2:10">
      <c r="C6" s="66" t="s">
        <v>4</v>
      </c>
      <c r="D6" s="392">
        <v>642</v>
      </c>
      <c r="E6" s="78">
        <f>J12</f>
        <v>642</v>
      </c>
      <c r="F6" s="134">
        <f>D6-E6</f>
        <v>0</v>
      </c>
    </row>
    <row r="7" spans="2:10">
      <c r="C7" s="67" t="s">
        <v>5</v>
      </c>
      <c r="D7" s="393">
        <v>4290</v>
      </c>
      <c r="E7" s="69">
        <f ca="1">J19</f>
        <v>3724</v>
      </c>
      <c r="F7" s="135">
        <f ca="1">D7-E7</f>
        <v>566</v>
      </c>
    </row>
    <row r="8" spans="2:10" ht="16.149999999999999" thickBot="1">
      <c r="C8" s="70" t="s">
        <v>6</v>
      </c>
      <c r="D8" s="394">
        <f>IF(D6="","",D7/D6)</f>
        <v>6.6822429906542054</v>
      </c>
      <c r="E8" s="395">
        <f ca="1">J20</f>
        <v>5.8006230529595015</v>
      </c>
      <c r="F8" s="396">
        <f ca="1">IF(D6="",0,D8-E8)</f>
        <v>0.88161993769470381</v>
      </c>
    </row>
    <row r="10" spans="2:10" ht="16.149999999999999" thickBot="1"/>
    <row r="11" spans="2:10" ht="16.149999999999999" thickBot="1">
      <c r="D11" s="508" t="s">
        <v>7</v>
      </c>
      <c r="E11" s="509"/>
      <c r="F11" s="507" t="s">
        <v>8</v>
      </c>
      <c r="G11" s="509"/>
      <c r="H11" s="507" t="s">
        <v>9</v>
      </c>
      <c r="I11" s="507"/>
      <c r="J11" s="71" t="s">
        <v>10</v>
      </c>
    </row>
    <row r="12" spans="2:10">
      <c r="C12" s="66" t="s">
        <v>11</v>
      </c>
      <c r="D12" s="510">
        <f>ROUND('L1'!M3*36/60+('L1'!M3+'L1'!M12)*12/60,0)</f>
        <v>262</v>
      </c>
      <c r="E12" s="511"/>
      <c r="F12" s="512">
        <f>+'L2'!N4</f>
        <v>200</v>
      </c>
      <c r="G12" s="511"/>
      <c r="H12" s="513">
        <f>+L3P1!N4</f>
        <v>180</v>
      </c>
      <c r="I12" s="513"/>
      <c r="J12" s="72">
        <f>+D12+F12+H12</f>
        <v>642</v>
      </c>
    </row>
    <row r="13" spans="2:10" ht="16.149999999999999" thickBot="1">
      <c r="C13" s="70" t="s">
        <v>12</v>
      </c>
      <c r="D13" s="541">
        <f>+'L1'!M16</f>
        <v>386.3</v>
      </c>
      <c r="E13" s="503"/>
      <c r="F13" s="502">
        <f>+'L2'!M16</f>
        <v>445</v>
      </c>
      <c r="G13" s="503"/>
      <c r="H13" s="516">
        <f>+L3P1!M19</f>
        <v>490.5</v>
      </c>
      <c r="I13" s="517"/>
      <c r="J13" s="73">
        <f>+D13+F13+H13</f>
        <v>1321.8</v>
      </c>
    </row>
    <row r="14" spans="2:10" ht="47.45" thickBot="1">
      <c r="D14" s="74" t="s">
        <v>13</v>
      </c>
      <c r="E14" s="75" t="s">
        <v>14</v>
      </c>
      <c r="F14" s="101" t="s">
        <v>13</v>
      </c>
      <c r="G14" s="75" t="s">
        <v>14</v>
      </c>
      <c r="H14" s="101" t="s">
        <v>13</v>
      </c>
      <c r="I14" s="75" t="s">
        <v>14</v>
      </c>
      <c r="J14" s="438" t="s">
        <v>14</v>
      </c>
    </row>
    <row r="15" spans="2:10" ht="13.5" customHeight="1">
      <c r="B15" s="525" t="s">
        <v>15</v>
      </c>
      <c r="C15" s="76" t="s">
        <v>16</v>
      </c>
      <c r="D15" s="77">
        <f>'L1'!U3</f>
        <v>54</v>
      </c>
      <c r="E15" s="78">
        <f ca="1">'L1'!V3</f>
        <v>1324</v>
      </c>
      <c r="F15" s="98">
        <f>+'L2'!U3</f>
        <v>33</v>
      </c>
      <c r="G15" s="78">
        <f>+'L2'!V3</f>
        <v>839</v>
      </c>
      <c r="H15" s="98">
        <f>+L3P1!U3</f>
        <v>38</v>
      </c>
      <c r="I15" s="98">
        <f>+L3P1!V3</f>
        <v>944</v>
      </c>
      <c r="J15" s="79">
        <f ca="1">+I15+G15+E15</f>
        <v>3107</v>
      </c>
    </row>
    <row r="16" spans="2:10">
      <c r="B16" s="526"/>
      <c r="C16" s="80" t="s">
        <v>17</v>
      </c>
      <c r="D16" s="81">
        <f>'L1'!U4</f>
        <v>0</v>
      </c>
      <c r="E16" s="69">
        <f ca="1">'L1'!V4</f>
        <v>0</v>
      </c>
      <c r="F16" s="99">
        <f>+'L2'!U4</f>
        <v>0</v>
      </c>
      <c r="G16" s="69">
        <f>+'L2'!V4</f>
        <v>0</v>
      </c>
      <c r="H16" s="99">
        <f>+L3P1!U4</f>
        <v>7</v>
      </c>
      <c r="I16" s="99">
        <f>+L3P1!V4</f>
        <v>109</v>
      </c>
      <c r="J16" s="82">
        <f ca="1">+I18+G18+E18</f>
        <v>483</v>
      </c>
    </row>
    <row r="17" spans="2:10">
      <c r="B17" s="526"/>
      <c r="C17" s="80" t="s">
        <v>18</v>
      </c>
      <c r="D17" s="81">
        <f>'L1'!U5</f>
        <v>1</v>
      </c>
      <c r="E17" s="69">
        <f ca="1">'L1'!V5</f>
        <v>25</v>
      </c>
      <c r="F17" s="99">
        <f>+'L2'!U5</f>
        <v>0</v>
      </c>
      <c r="G17" s="69">
        <f>+'L2'!V5</f>
        <v>0</v>
      </c>
      <c r="H17" s="99">
        <f>+L3P1!U5</f>
        <v>0</v>
      </c>
      <c r="I17" s="99">
        <f>+L3P1!V5</f>
        <v>0</v>
      </c>
      <c r="J17" s="82">
        <f ca="1">+I17+G17+E17</f>
        <v>25</v>
      </c>
    </row>
    <row r="18" spans="2:10">
      <c r="B18" s="526"/>
      <c r="C18" s="80" t="s">
        <v>19</v>
      </c>
      <c r="D18" s="81">
        <f>'L1'!U6</f>
        <v>0</v>
      </c>
      <c r="E18" s="69">
        <f ca="1">'L1'!V6</f>
        <v>0</v>
      </c>
      <c r="F18" s="99">
        <f>+'L2'!U6</f>
        <v>0</v>
      </c>
      <c r="G18" s="69">
        <f>+'L2'!V6</f>
        <v>0</v>
      </c>
      <c r="H18" s="99">
        <f>+L3P1!U6</f>
        <v>16</v>
      </c>
      <c r="I18" s="99">
        <f>+L3P1!V6</f>
        <v>483</v>
      </c>
      <c r="J18" s="82">
        <f ca="1">+I18+G18+E18</f>
        <v>483</v>
      </c>
    </row>
    <row r="19" spans="2:10">
      <c r="B19" s="526"/>
      <c r="C19" s="83" t="s">
        <v>20</v>
      </c>
      <c r="D19" s="528">
        <f ca="1">SUM(E15:E18)</f>
        <v>1349</v>
      </c>
      <c r="E19" s="529"/>
      <c r="F19" s="530">
        <f>SUM(G15:G18)</f>
        <v>839</v>
      </c>
      <c r="G19" s="529"/>
      <c r="H19" s="530">
        <f>SUM(I15:I18)</f>
        <v>1536</v>
      </c>
      <c r="I19" s="531"/>
      <c r="J19" s="84">
        <f ca="1">D19+F19+H19</f>
        <v>3724</v>
      </c>
    </row>
    <row r="20" spans="2:10" ht="16.149999999999999" thickBot="1">
      <c r="B20" s="527"/>
      <c r="C20" s="85" t="s">
        <v>21</v>
      </c>
      <c r="D20" s="520">
        <f ca="1">IF(D12=0,0,D19/D12)</f>
        <v>5.1488549618320612</v>
      </c>
      <c r="E20" s="521"/>
      <c r="F20" s="522">
        <f>IF(F12=0,0,F19/F12)</f>
        <v>4.1950000000000003</v>
      </c>
      <c r="G20" s="521"/>
      <c r="H20" s="523">
        <f>IF(H12=0,0,H19/H12)</f>
        <v>8.5333333333333332</v>
      </c>
      <c r="I20" s="524"/>
      <c r="J20" s="86">
        <f ca="1">IF(J12=0,0,J19/J12)</f>
        <v>5.8006230529595015</v>
      </c>
    </row>
    <row r="21" spans="2:10" ht="15.75" customHeight="1">
      <c r="B21" s="538" t="s">
        <v>22</v>
      </c>
      <c r="C21" s="66" t="s">
        <v>23</v>
      </c>
      <c r="D21" s="77">
        <f>'L1'!U7</f>
        <v>24</v>
      </c>
      <c r="E21" s="78">
        <f>'L1'!V7</f>
        <v>600</v>
      </c>
      <c r="F21" s="78">
        <f>+'L2'!U7</f>
        <v>17</v>
      </c>
      <c r="G21" s="78">
        <f>+'L2'!V7</f>
        <v>425</v>
      </c>
      <c r="H21" s="78">
        <f>+L3P1!U7</f>
        <v>16</v>
      </c>
      <c r="I21" s="78">
        <f>+L3P1!V7</f>
        <v>400</v>
      </c>
      <c r="J21" s="421">
        <f t="shared" ref="J21:J26" si="0">+I21+G21+E21</f>
        <v>1425</v>
      </c>
    </row>
    <row r="22" spans="2:10" ht="15.75" customHeight="1">
      <c r="B22" s="539"/>
      <c r="C22" s="133" t="s">
        <v>24</v>
      </c>
      <c r="D22" s="81">
        <f>'L1'!U8</f>
        <v>8</v>
      </c>
      <c r="E22" s="69">
        <f>'L1'!V8</f>
        <v>200</v>
      </c>
      <c r="F22" s="69">
        <f>+'L2'!U8</f>
        <v>0</v>
      </c>
      <c r="G22" s="69">
        <f>+'L2'!V8</f>
        <v>0</v>
      </c>
      <c r="H22" s="69">
        <f>+L3P1!U8</f>
        <v>0</v>
      </c>
      <c r="I22" s="69">
        <f>+L3P1!V8</f>
        <v>0</v>
      </c>
      <c r="J22" s="422">
        <f t="shared" si="0"/>
        <v>200</v>
      </c>
    </row>
    <row r="23" spans="2:10">
      <c r="B23" s="539"/>
      <c r="C23" s="67" t="s">
        <v>25</v>
      </c>
      <c r="D23" s="81">
        <f>'L1'!U9</f>
        <v>0</v>
      </c>
      <c r="E23" s="69">
        <f>'L1'!V9</f>
        <v>0</v>
      </c>
      <c r="F23" s="69">
        <f>+'L2'!U9</f>
        <v>0</v>
      </c>
      <c r="G23" s="69">
        <f>+'L2'!V9</f>
        <v>0</v>
      </c>
      <c r="H23" s="69">
        <f>+L3P1!U9</f>
        <v>0</v>
      </c>
      <c r="I23" s="69">
        <f>+L3P1!V9</f>
        <v>0</v>
      </c>
      <c r="J23" s="422">
        <f t="shared" si="0"/>
        <v>0</v>
      </c>
    </row>
    <row r="24" spans="2:10">
      <c r="B24" s="539"/>
      <c r="C24" s="67" t="s">
        <v>26</v>
      </c>
      <c r="D24" s="81">
        <f>'L1'!U10</f>
        <v>12</v>
      </c>
      <c r="E24" s="69">
        <f>'L1'!V10</f>
        <v>300</v>
      </c>
      <c r="F24" s="69">
        <f>+'L2'!U10</f>
        <v>8</v>
      </c>
      <c r="G24" s="69">
        <f>+'L2'!V10</f>
        <v>200</v>
      </c>
      <c r="H24" s="69">
        <f>+L3P1!U10</f>
        <v>0</v>
      </c>
      <c r="I24" s="69">
        <f>+L3P1!V10</f>
        <v>0</v>
      </c>
      <c r="J24" s="422">
        <f t="shared" si="0"/>
        <v>500</v>
      </c>
    </row>
    <row r="25" spans="2:10">
      <c r="B25" s="539"/>
      <c r="C25" s="67" t="s">
        <v>27</v>
      </c>
      <c r="D25" s="81">
        <f>'L1'!U11</f>
        <v>0</v>
      </c>
      <c r="E25" s="69">
        <f>'L1'!V11</f>
        <v>0</v>
      </c>
      <c r="F25" s="69">
        <f>+'L2'!U11</f>
        <v>0</v>
      </c>
      <c r="G25" s="69">
        <f>+'L2'!V11</f>
        <v>0</v>
      </c>
      <c r="H25" s="69">
        <f>+L3P1!U11</f>
        <v>0</v>
      </c>
      <c r="I25" s="69">
        <f>+L3P1!V11</f>
        <v>0</v>
      </c>
      <c r="J25" s="422">
        <f t="shared" si="0"/>
        <v>0</v>
      </c>
    </row>
    <row r="26" spans="2:10">
      <c r="B26" s="539"/>
      <c r="C26" s="67" t="s">
        <v>28</v>
      </c>
      <c r="D26" s="81">
        <f>'L1'!U12</f>
        <v>0</v>
      </c>
      <c r="E26" s="69">
        <f>'L1'!V12</f>
        <v>0</v>
      </c>
      <c r="F26" s="69">
        <f>+'L2'!U12</f>
        <v>0</v>
      </c>
      <c r="G26" s="69">
        <f>+'L2'!V12</f>
        <v>0</v>
      </c>
      <c r="H26" s="69">
        <f>+L3P1!U12</f>
        <v>0</v>
      </c>
      <c r="I26" s="69">
        <f>+L3P1!V12</f>
        <v>0</v>
      </c>
      <c r="J26" s="422">
        <f t="shared" si="0"/>
        <v>0</v>
      </c>
    </row>
    <row r="27" spans="2:10" ht="16.149999999999999" thickBot="1">
      <c r="B27" s="540"/>
      <c r="C27" s="87" t="s">
        <v>29</v>
      </c>
      <c r="D27" s="535">
        <f>SUM(E21:E26)</f>
        <v>1100</v>
      </c>
      <c r="E27" s="534"/>
      <c r="F27" s="532">
        <f>SUM(G21:G26)</f>
        <v>625</v>
      </c>
      <c r="G27" s="534"/>
      <c r="H27" s="532">
        <f>SUM(I21:I26)</f>
        <v>400</v>
      </c>
      <c r="I27" s="533"/>
      <c r="J27" s="88">
        <f>D27+F27+H27</f>
        <v>2125</v>
      </c>
    </row>
    <row r="28" spans="2:10" ht="16.149999999999999" thickBot="1">
      <c r="B28" s="518" t="s">
        <v>30</v>
      </c>
      <c r="C28" s="519"/>
      <c r="D28" s="89">
        <f>'L1'!U13</f>
        <v>0</v>
      </c>
      <c r="E28" s="90">
        <f>'L1'!V13</f>
        <v>0</v>
      </c>
      <c r="F28" s="100">
        <f>+'L2'!U13</f>
        <v>0</v>
      </c>
      <c r="G28" s="90">
        <f>+'L2'!V13</f>
        <v>0</v>
      </c>
      <c r="H28" s="100">
        <f>+L3P1!U13</f>
        <v>0</v>
      </c>
      <c r="I28" s="100">
        <f>+L3P1!V13</f>
        <v>0</v>
      </c>
      <c r="J28" s="91">
        <f>+I28+G28+E28</f>
        <v>0</v>
      </c>
    </row>
    <row r="29" spans="2:10" hidden="1">
      <c r="B29" s="536" t="s">
        <v>10</v>
      </c>
      <c r="C29" s="537"/>
      <c r="D29" s="92"/>
      <c r="E29" s="92">
        <f>SUM(E19:E28)</f>
        <v>1100</v>
      </c>
      <c r="F29" s="92"/>
      <c r="G29" s="92">
        <f>SUM(G19:G28)</f>
        <v>625</v>
      </c>
      <c r="H29" s="92"/>
      <c r="I29" s="92">
        <f>SUM(I19:I28)</f>
        <v>400</v>
      </c>
      <c r="J29" s="92">
        <f ca="1">SUM(J19:J28)</f>
        <v>7979.8006230529591</v>
      </c>
    </row>
    <row r="31" spans="2:10" ht="16.149999999999999" thickBot="1"/>
    <row r="32" spans="2:10" ht="63" thickBot="1">
      <c r="B32" s="514" t="s">
        <v>31</v>
      </c>
      <c r="C32" s="515"/>
      <c r="D32" s="483" t="s">
        <v>12</v>
      </c>
      <c r="E32" s="484" t="s">
        <v>5</v>
      </c>
    </row>
    <row r="33" spans="3:5">
      <c r="C33" s="66" t="s">
        <v>32</v>
      </c>
      <c r="D33" s="495">
        <f>'L1'!Z4+'L2'!Z4+L3P1!Z4</f>
        <v>442</v>
      </c>
      <c r="E33" s="485">
        <f>'L1'!AA4+'L2'!AA4+L3P1!AA4</f>
        <v>741</v>
      </c>
    </row>
    <row r="34" spans="3:5">
      <c r="C34" s="67" t="s">
        <v>33</v>
      </c>
      <c r="D34" s="68">
        <f>'L1'!Z5+'L2'!Z5+L3P1!Z5</f>
        <v>286</v>
      </c>
      <c r="E34" s="486">
        <f>'L1'!AA5+'L2'!AA5+L3P1!AA5</f>
        <v>2046</v>
      </c>
    </row>
    <row r="35" spans="3:5" ht="16.149999999999999" thickBot="1">
      <c r="C35" s="70" t="s">
        <v>34</v>
      </c>
      <c r="D35" s="496">
        <f>'L1'!Z6+'L2'!Z6+L3P1!Z6</f>
        <v>0</v>
      </c>
      <c r="E35" s="487">
        <f>'L1'!AA6+'L2'!AA6+L3P1!AA6</f>
        <v>0</v>
      </c>
    </row>
    <row r="37" spans="3:5" ht="15.75" customHeight="1"/>
  </sheetData>
  <sheetProtection algorithmName="SHA-512" hashValue="2UFFCTa6YOao+Oaao/A/6g9aX5elxnm98bMTLSkRG2pdRTXhW/X/ZtgHN0WVSwKrlhFhFbtyIT8j3KnhAMxx8Q==" saltValue="UQyCZe4668MFz1Oka65v7w==" spinCount="100000" sheet="1" objects="1" scenarios="1"/>
  <mergeCells count="24">
    <mergeCell ref="B32:C32"/>
    <mergeCell ref="H13:I13"/>
    <mergeCell ref="B28:C28"/>
    <mergeCell ref="D20:E20"/>
    <mergeCell ref="F20:G20"/>
    <mergeCell ref="H20:I20"/>
    <mergeCell ref="B15:B20"/>
    <mergeCell ref="D19:E19"/>
    <mergeCell ref="F19:G19"/>
    <mergeCell ref="H19:I19"/>
    <mergeCell ref="H27:I27"/>
    <mergeCell ref="F27:G27"/>
    <mergeCell ref="D27:E27"/>
    <mergeCell ref="B29:C29"/>
    <mergeCell ref="B21:B27"/>
    <mergeCell ref="D13:E13"/>
    <mergeCell ref="F13:G13"/>
    <mergeCell ref="B3:J3"/>
    <mergeCell ref="H11:I11"/>
    <mergeCell ref="D11:E11"/>
    <mergeCell ref="F11:G11"/>
    <mergeCell ref="D12:E12"/>
    <mergeCell ref="F12:G12"/>
    <mergeCell ref="H12:I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3">
    <pageSetUpPr fitToPage="1"/>
  </sheetPr>
  <dimension ref="A1:AR140"/>
  <sheetViews>
    <sheetView tabSelected="1" zoomScale="70" zoomScaleNormal="70" workbookViewId="0">
      <pane xSplit="8" ySplit="16" topLeftCell="I64" activePane="bottomRight" state="frozen"/>
      <selection pane="bottomRight" activeCell="O76" sqref="O76"/>
      <selection pane="bottomLeft" activeCell="A16" sqref="A16"/>
      <selection pane="topRight" activeCell="I1" sqref="I1"/>
    </sheetView>
  </sheetViews>
  <sheetFormatPr defaultColWidth="11.42578125" defaultRowHeight="15.6" outlineLevelCol="1"/>
  <cols>
    <col min="1" max="1" width="11.42578125" style="10"/>
    <col min="2" max="2" width="14.42578125" style="10" customWidth="1"/>
    <col min="3" max="3" width="8.85546875" style="10" customWidth="1"/>
    <col min="4" max="4" width="22.42578125" style="10" customWidth="1"/>
    <col min="5" max="6" width="8.85546875" style="10" customWidth="1"/>
    <col min="7" max="7" width="29.140625" style="10" customWidth="1"/>
    <col min="8" max="8" width="31.85546875" style="11" customWidth="1"/>
    <col min="9" max="9" width="11.85546875" style="11" customWidth="1"/>
    <col min="10" max="10" width="13" style="11" customWidth="1"/>
    <col min="11" max="11" width="9.42578125" style="11" customWidth="1"/>
    <col min="12" max="13" width="10" style="11" customWidth="1"/>
    <col min="14" max="16" width="11.42578125" style="11" customWidth="1"/>
    <col min="17" max="20" width="12.42578125" style="11" customWidth="1"/>
    <col min="21" max="21" width="11.85546875" style="17" customWidth="1"/>
    <col min="22" max="27" width="12.42578125" style="11" customWidth="1"/>
    <col min="28" max="28" width="34" style="11" customWidth="1"/>
    <col min="29" max="30" width="51.140625" style="11" customWidth="1"/>
    <col min="31" max="31" width="11.140625" style="11" hidden="1" customWidth="1" outlineLevel="1"/>
    <col min="32" max="32" width="10.85546875" style="11" hidden="1" customWidth="1" outlineLevel="1"/>
    <col min="33" max="43" width="11.42578125" style="11" hidden="1" customWidth="1" outlineLevel="1"/>
    <col min="44" max="44" width="11.42578125" style="11" collapsed="1"/>
    <col min="45" max="16384" width="11.42578125" style="11"/>
  </cols>
  <sheetData>
    <row r="1" spans="1:32" ht="6" customHeight="1">
      <c r="M1" s="397"/>
      <c r="N1" s="398"/>
    </row>
    <row r="2" spans="1:32" ht="18" customHeight="1">
      <c r="E2" s="547" t="s">
        <v>35</v>
      </c>
      <c r="F2" s="548"/>
      <c r="G2" s="549"/>
      <c r="H2" s="451" t="s">
        <v>36</v>
      </c>
      <c r="I2" s="546" t="s">
        <v>37</v>
      </c>
      <c r="J2" s="546"/>
      <c r="K2" s="546"/>
      <c r="L2" s="546"/>
      <c r="M2" s="546" t="s">
        <v>38</v>
      </c>
      <c r="N2" s="546"/>
      <c r="O2" s="546"/>
      <c r="P2" s="546"/>
      <c r="Q2" s="55"/>
      <c r="U2" s="59" t="s">
        <v>39</v>
      </c>
      <c r="V2" s="59" t="s">
        <v>40</v>
      </c>
      <c r="Z2" s="561" t="s">
        <v>41</v>
      </c>
      <c r="AA2" s="561" t="s">
        <v>42</v>
      </c>
    </row>
    <row r="3" spans="1:32" ht="18" customHeight="1">
      <c r="D3" s="15" t="s">
        <v>36</v>
      </c>
      <c r="E3" s="542" t="s">
        <v>43</v>
      </c>
      <c r="F3" s="543"/>
      <c r="G3" s="543"/>
      <c r="H3" s="423" t="str">
        <f>Synthèse!B3</f>
        <v>Science politique</v>
      </c>
      <c r="I3" s="551" t="s">
        <v>44</v>
      </c>
      <c r="J3" s="551"/>
      <c r="K3" s="551"/>
      <c r="L3" s="551"/>
      <c r="M3" s="553">
        <v>270</v>
      </c>
      <c r="N3" s="553"/>
      <c r="O3" s="553"/>
      <c r="P3" s="554"/>
      <c r="Q3" s="55"/>
      <c r="S3" s="566" t="s">
        <v>16</v>
      </c>
      <c r="T3" s="567"/>
      <c r="U3" s="59">
        <f>ROUND(SUMIFS($U$17:$U$138,$G$17:$G$138,Paramétrage!$I6,$P$17:$P$138,"&lt;&gt;Mut+ext"),0)</f>
        <v>54</v>
      </c>
      <c r="V3" s="59">
        <f ca="1">ROUND(SUMIF($G$17:$G$158,Paramétrage!$I6,$Y$17:$Y$137),0)</f>
        <v>1324</v>
      </c>
      <c r="Z3" s="561"/>
      <c r="AA3" s="561"/>
    </row>
    <row r="4" spans="1:32" ht="18" customHeight="1">
      <c r="B4" s="11"/>
      <c r="C4" s="11"/>
      <c r="D4" s="13" t="s">
        <v>45</v>
      </c>
      <c r="E4" s="14"/>
      <c r="F4" s="14"/>
      <c r="G4" s="14"/>
      <c r="H4" s="424"/>
      <c r="I4" s="424"/>
      <c r="J4" s="424"/>
      <c r="K4" s="424"/>
      <c r="L4" s="424"/>
      <c r="M4" s="552" t="s">
        <v>46</v>
      </c>
      <c r="N4" s="552"/>
      <c r="O4" s="552" t="s">
        <v>47</v>
      </c>
      <c r="P4" s="552"/>
      <c r="S4" s="566" t="s">
        <v>17</v>
      </c>
      <c r="T4" s="567"/>
      <c r="U4" s="59">
        <f>ROUND(SUMIFS($U$17:$U$138,$G$17:$G$138,Paramétrage!$I7,$P$17:$P$138,"&lt;&gt;Mut+ext"),0)</f>
        <v>0</v>
      </c>
      <c r="V4" s="59">
        <f ca="1">ROUND(SUMIF($G$17:$G$158,Paramétrage!$I7,$Y$17:$Y$137),0)</f>
        <v>0</v>
      </c>
      <c r="X4" s="566" t="s">
        <v>32</v>
      </c>
      <c r="Y4" s="566"/>
      <c r="Z4" s="59">
        <f>SUMIF('L1'!$L$17:$L$33,Paramétrage!$C6,'L1'!$M$17:$M$33)+SUMIF('L1'!$L$66:$L$92,Paramétrage!$C6,'L1'!$M$66:$M$92)</f>
        <v>156</v>
      </c>
      <c r="AA4" s="59">
        <f>SUMIF('L1'!$L$17:$L$33,Paramétrage!$C6,'L1'!$Y$17:$Y$33)+SUMIF('L1'!$L$66:$L$92,Paramétrage!$C6,'L1'!$Y$66:$Y$92)</f>
        <v>312</v>
      </c>
    </row>
    <row r="5" spans="1:32" ht="18" customHeight="1">
      <c r="A5" s="624" t="s">
        <v>7</v>
      </c>
      <c r="B5" s="624"/>
      <c r="C5" s="11"/>
      <c r="D5" s="56"/>
      <c r="E5" s="57"/>
      <c r="F5" s="57"/>
      <c r="G5" s="57"/>
      <c r="H5" s="425"/>
      <c r="I5" s="426"/>
      <c r="J5" s="425"/>
      <c r="K5" s="425"/>
      <c r="L5" s="427"/>
      <c r="M5" s="441" t="s">
        <v>48</v>
      </c>
      <c r="N5" s="441" t="s">
        <v>49</v>
      </c>
      <c r="O5" s="441" t="s">
        <v>48</v>
      </c>
      <c r="P5" s="441" t="s">
        <v>49</v>
      </c>
      <c r="Q5" s="60" t="s">
        <v>50</v>
      </c>
      <c r="S5" s="566" t="s">
        <v>18</v>
      </c>
      <c r="T5" s="567"/>
      <c r="U5" s="59">
        <f>ROUND(SUMIFS($U$17:$U$138,$G$17:$G$138,Paramétrage!$I8,$P$17:$P$138,"&lt;&gt;Mut+ext"),0)</f>
        <v>1</v>
      </c>
      <c r="V5" s="59">
        <f ca="1">ROUND(SUMIF($G$17:$G$158,Paramétrage!$I8,$Y$17:$Y$137),0)</f>
        <v>25</v>
      </c>
      <c r="X5" s="566" t="s">
        <v>33</v>
      </c>
      <c r="Y5" s="566"/>
      <c r="Z5" s="59">
        <f>SUMIF('L1'!$L$17:$L$33,Paramétrage!$C7,'L1'!$M$17:$M$33)+SUMIF('L1'!$L$66:$L$92,Paramétrage!$C7,'L1'!$M$66:$M$92)</f>
        <v>88</v>
      </c>
      <c r="AA5" s="59">
        <f>SUMIF('L1'!$L$17:$L$33,Paramétrage!$C7,'L1'!$Y$17:$Y$33)+SUMIF('L1'!$L$66:$L$92,Paramétrage!$C7,'L1'!$Y$66:$Y$92)</f>
        <v>1012</v>
      </c>
    </row>
    <row r="6" spans="1:32" ht="18" customHeight="1">
      <c r="A6" s="624"/>
      <c r="B6" s="624"/>
      <c r="C6" s="11"/>
      <c r="D6" s="114" t="s">
        <v>51</v>
      </c>
      <c r="E6" s="544" t="s">
        <v>52</v>
      </c>
      <c r="F6" s="545"/>
      <c r="G6" s="545"/>
      <c r="H6" s="426" t="s">
        <v>53</v>
      </c>
      <c r="I6" s="550" t="s">
        <v>54</v>
      </c>
      <c r="J6" s="550"/>
      <c r="K6" s="550"/>
      <c r="L6" s="550"/>
      <c r="M6" s="113">
        <v>50</v>
      </c>
      <c r="N6" s="115">
        <v>55</v>
      </c>
      <c r="O6" s="113">
        <v>0</v>
      </c>
      <c r="P6" s="113">
        <v>30</v>
      </c>
      <c r="Q6" s="115"/>
      <c r="S6" s="566" t="s">
        <v>19</v>
      </c>
      <c r="T6" s="567"/>
      <c r="U6" s="59">
        <f>ROUND(SUMIFS($U$17:$U$138,$G$17:$G$138,Paramétrage!$I9,$P$17:$P$138,"&lt;&gt;Mut+ext"),0)</f>
        <v>0</v>
      </c>
      <c r="V6" s="59">
        <f ca="1">ROUND(SUMIF($G$17:$G$158,Paramétrage!$I9,$Y$17:$Y$137),0)</f>
        <v>0</v>
      </c>
      <c r="X6" s="566" t="s">
        <v>34</v>
      </c>
      <c r="Y6" s="566"/>
      <c r="Z6" s="59">
        <f>SUMIF('L1'!$L$17:$L$33,Paramétrage!$C8,'L1'!$M$17:$M$33)+SUMIF('L1'!$L$66:$L$92,Paramétrage!$C8,'L1'!$M$66:$M$92)</f>
        <v>0</v>
      </c>
      <c r="AA6" s="59">
        <f>SUMIF('L1'!$L$17:$L$33,Paramétrage!$C8,'L1'!$Y$17:$Y$33)+SUMIF('L1'!$L$66:$L$92,Paramétrage!$C8,'L1'!$Y$66:$Y$92)</f>
        <v>0</v>
      </c>
    </row>
    <row r="7" spans="1:32" ht="18" customHeight="1">
      <c r="A7" s="624"/>
      <c r="B7" s="624"/>
      <c r="C7" s="11"/>
      <c r="D7" s="114" t="s">
        <v>55</v>
      </c>
      <c r="E7" s="544" t="s">
        <v>56</v>
      </c>
      <c r="F7" s="545"/>
      <c r="G7" s="545"/>
      <c r="H7" s="426" t="s">
        <v>57</v>
      </c>
      <c r="I7" s="550" t="s">
        <v>54</v>
      </c>
      <c r="J7" s="550"/>
      <c r="K7" s="550"/>
      <c r="L7" s="550"/>
      <c r="M7" s="113">
        <v>180</v>
      </c>
      <c r="N7" s="115">
        <v>180</v>
      </c>
      <c r="O7" s="113">
        <v>30</v>
      </c>
      <c r="P7" s="113">
        <v>30</v>
      </c>
      <c r="Q7" s="115"/>
      <c r="S7" s="566" t="s">
        <v>23</v>
      </c>
      <c r="T7" s="567"/>
      <c r="U7" s="59">
        <f>ROUND(SUMIF($G$17:$G$138,Paramétrage!$I10,$U$17:$U$138),0)</f>
        <v>24</v>
      </c>
      <c r="V7" s="59">
        <f t="array" ref="V7">IF(ISERROR(SUM(IF(G:G=Paramétrage!$I10,M:M*U:U)))=TRUE,"saisie incomplète",SUM(IF(G:G=Paramétrage!$I10,M:M*U:U)))</f>
        <v>600</v>
      </c>
    </row>
    <row r="8" spans="1:32" ht="18" customHeight="1">
      <c r="A8" s="624"/>
      <c r="B8" s="624"/>
      <c r="C8" s="11"/>
      <c r="D8" s="114" t="s">
        <v>58</v>
      </c>
      <c r="E8" s="544" t="s">
        <v>59</v>
      </c>
      <c r="F8" s="545"/>
      <c r="G8" s="545"/>
      <c r="H8" s="426" t="s">
        <v>60</v>
      </c>
      <c r="I8" s="550" t="s">
        <v>44</v>
      </c>
      <c r="J8" s="550"/>
      <c r="K8" s="550"/>
      <c r="L8" s="550"/>
      <c r="M8" s="113">
        <v>0</v>
      </c>
      <c r="N8" s="115">
        <v>35</v>
      </c>
      <c r="O8" s="113">
        <v>0</v>
      </c>
      <c r="P8" s="115">
        <v>0</v>
      </c>
      <c r="Q8" s="115"/>
      <c r="S8" s="570" t="s">
        <v>24</v>
      </c>
      <c r="T8" s="571"/>
      <c r="U8" s="59">
        <f>ROUND(SUMIF($G$17:$G$138,Paramétrage!$I11,$U$17:$U$138),0)</f>
        <v>8</v>
      </c>
      <c r="V8" s="59">
        <f t="array" ref="V8">IF(ISERROR(SUM(IF(G:G=Paramétrage!$I11,M:M*U:U)))=TRUE,"saisie incomplète",SUM(IF(G:G=Paramétrage!$I11,M:M*U:U)))</f>
        <v>200</v>
      </c>
    </row>
    <row r="9" spans="1:32" ht="18" customHeight="1">
      <c r="A9" s="97"/>
      <c r="B9" s="97"/>
      <c r="C9" s="11"/>
      <c r="D9" s="114" t="s">
        <v>61</v>
      </c>
      <c r="E9" s="544"/>
      <c r="F9" s="545"/>
      <c r="G9" s="545"/>
      <c r="H9" s="426"/>
      <c r="I9" s="550"/>
      <c r="J9" s="550"/>
      <c r="K9" s="550"/>
      <c r="L9" s="550"/>
      <c r="M9" s="113"/>
      <c r="N9" s="115"/>
      <c r="O9" s="113"/>
      <c r="P9" s="115"/>
      <c r="Q9" s="115"/>
      <c r="S9" s="566" t="s">
        <v>25</v>
      </c>
      <c r="T9" s="567"/>
      <c r="U9" s="59">
        <f>ROUND(SUMIF($G$17:$G$138,Paramétrage!$I12,$U$17:$U$138),0)</f>
        <v>0</v>
      </c>
      <c r="V9" s="59">
        <f t="array" ref="V9">IF(ISERROR(SUM(IF(G:G=Paramétrage!$I12,M:M*U:U)))=TRUE,"saisie incomplète",SUM(IF(G:G=Paramétrage!$I12,M:M*U:U)))</f>
        <v>0</v>
      </c>
    </row>
    <row r="10" spans="1:32" ht="18" customHeight="1">
      <c r="A10" s="11"/>
      <c r="B10" s="11"/>
      <c r="C10" s="11"/>
      <c r="D10" s="114" t="s">
        <v>62</v>
      </c>
      <c r="E10" s="544"/>
      <c r="F10" s="545"/>
      <c r="G10" s="545"/>
      <c r="H10" s="426"/>
      <c r="I10" s="550"/>
      <c r="J10" s="550"/>
      <c r="K10" s="550"/>
      <c r="L10" s="550"/>
      <c r="M10" s="113"/>
      <c r="N10" s="115"/>
      <c r="O10" s="113"/>
      <c r="P10" s="115"/>
      <c r="Q10" s="115"/>
      <c r="S10" s="566" t="s">
        <v>26</v>
      </c>
      <c r="T10" s="567"/>
      <c r="U10" s="59">
        <f>ROUND(SUMIF($G$17:$G$138,Paramétrage!$I13,$U$17:$U$138),0)</f>
        <v>12</v>
      </c>
      <c r="V10" s="59">
        <f t="array" ref="V10">IF(ISERROR(SUM(IF(G:G=Paramétrage!$I13,M:M*U:U)))=TRUE,"saisie incomplète",SUM(IF(G:G=Paramétrage!$I13,M:M*U:U)))</f>
        <v>300</v>
      </c>
    </row>
    <row r="11" spans="1:32" ht="18" customHeight="1">
      <c r="D11" s="114" t="s">
        <v>63</v>
      </c>
      <c r="E11" s="544"/>
      <c r="F11" s="545"/>
      <c r="G11" s="545"/>
      <c r="H11" s="426"/>
      <c r="I11" s="550"/>
      <c r="J11" s="550"/>
      <c r="K11" s="550"/>
      <c r="L11" s="550"/>
      <c r="M11" s="113"/>
      <c r="N11" s="115"/>
      <c r="O11" s="113"/>
      <c r="P11" s="115"/>
      <c r="Q11" s="115"/>
      <c r="S11" s="567" t="s">
        <v>27</v>
      </c>
      <c r="T11" s="578"/>
      <c r="U11" s="59">
        <f>ROUND(SUMIF($G$17:$G$138,Paramétrage!$I14,$U$17:$U$138),0)</f>
        <v>0</v>
      </c>
      <c r="V11" s="59">
        <f t="array" ref="V11">IF(ISERROR(SUM(IF(G:G=Paramétrage!$I14,M:M*U:U)))=TRUE,"saisie incomplète",SUM(IF(G:G=Paramétrage!$I14,M:M*U:U)))</f>
        <v>0</v>
      </c>
    </row>
    <row r="12" spans="1:32" ht="18" customHeight="1">
      <c r="B12" s="6"/>
      <c r="C12" s="6"/>
      <c r="D12" s="6"/>
      <c r="E12" s="6"/>
      <c r="F12" s="6"/>
      <c r="G12" s="6"/>
      <c r="M12" s="59">
        <f>SUM(M6:M11)</f>
        <v>230</v>
      </c>
      <c r="N12" s="59">
        <f>SUM(N6:N11)</f>
        <v>270</v>
      </c>
      <c r="O12" s="59">
        <f>SUM(O6:O11)</f>
        <v>30</v>
      </c>
      <c r="P12" s="59">
        <f>SUM(P6:P11)</f>
        <v>60</v>
      </c>
      <c r="S12" s="566" t="s">
        <v>28</v>
      </c>
      <c r="T12" s="567"/>
      <c r="U12" s="59">
        <f>ROUND(SUMIF($G$17:$G$138,Paramétrage!$I15,$U$17:$U$138),0)</f>
        <v>0</v>
      </c>
      <c r="V12" s="59">
        <f t="array" ref="V12">IF(ISERROR(SUM(IF(G:G=Paramétrage!$I15,M:M*U:U)))=TRUE,"saisie incomplète",SUM(IF(G:G=Paramétrage!$I15,M:M*U:U)))</f>
        <v>0</v>
      </c>
    </row>
    <row r="13" spans="1:32" ht="18" customHeight="1">
      <c r="B13" s="6"/>
      <c r="C13" s="6"/>
      <c r="D13" s="6"/>
      <c r="E13" s="6"/>
      <c r="F13" s="6"/>
      <c r="G13" s="6"/>
      <c r="S13" s="566" t="s">
        <v>64</v>
      </c>
      <c r="T13" s="566"/>
      <c r="U13" s="151"/>
      <c r="V13" s="59"/>
    </row>
    <row r="14" spans="1:32" ht="6.75" customHeight="1" thickBot="1">
      <c r="B14" s="11"/>
      <c r="C14" s="11"/>
      <c r="D14" s="11"/>
      <c r="E14" s="11"/>
      <c r="F14" s="11"/>
      <c r="G14" s="11"/>
      <c r="U14" s="11"/>
    </row>
    <row r="15" spans="1:32" ht="68.849999999999994" customHeight="1">
      <c r="A15" s="20"/>
      <c r="B15" s="562" t="s">
        <v>65</v>
      </c>
      <c r="C15" s="563"/>
      <c r="D15" s="576"/>
      <c r="E15" s="599" t="s">
        <v>66</v>
      </c>
      <c r="F15" s="599" t="s">
        <v>67</v>
      </c>
      <c r="G15" s="599" t="s">
        <v>68</v>
      </c>
      <c r="H15" s="602" t="s">
        <v>69</v>
      </c>
      <c r="I15" s="576" t="s">
        <v>70</v>
      </c>
      <c r="J15" s="576" t="s">
        <v>71</v>
      </c>
      <c r="K15" s="602" t="s">
        <v>72</v>
      </c>
      <c r="L15" s="599" t="s">
        <v>73</v>
      </c>
      <c r="M15" s="22" t="s">
        <v>74</v>
      </c>
      <c r="N15" s="576" t="s">
        <v>75</v>
      </c>
      <c r="O15" s="572" t="s">
        <v>76</v>
      </c>
      <c r="P15" s="612" t="s">
        <v>77</v>
      </c>
      <c r="Q15" s="572" t="s">
        <v>78</v>
      </c>
      <c r="R15" s="563"/>
      <c r="S15" s="563"/>
      <c r="T15" s="573"/>
      <c r="U15" s="576" t="s">
        <v>13</v>
      </c>
      <c r="V15" s="125" t="s">
        <v>79</v>
      </c>
      <c r="W15" s="22" t="s">
        <v>80</v>
      </c>
      <c r="X15" s="22" t="s">
        <v>81</v>
      </c>
      <c r="Y15" s="21" t="s">
        <v>82</v>
      </c>
      <c r="Z15" s="562" t="s">
        <v>83</v>
      </c>
      <c r="AA15" s="563"/>
      <c r="AB15" s="563"/>
      <c r="AC15" s="599" t="s">
        <v>84</v>
      </c>
      <c r="AD15" s="594" t="s">
        <v>85</v>
      </c>
      <c r="AE15" s="576" t="s">
        <v>86</v>
      </c>
      <c r="AF15" s="596" t="s">
        <v>87</v>
      </c>
    </row>
    <row r="16" spans="1:32" ht="16.149999999999999" thickBot="1">
      <c r="A16" s="20"/>
      <c r="B16" s="154" t="s">
        <v>88</v>
      </c>
      <c r="C16" s="159" t="s">
        <v>89</v>
      </c>
      <c r="D16" s="159" t="s">
        <v>90</v>
      </c>
      <c r="E16" s="600"/>
      <c r="F16" s="601"/>
      <c r="G16" s="601"/>
      <c r="H16" s="603"/>
      <c r="I16" s="577"/>
      <c r="J16" s="577"/>
      <c r="K16" s="603"/>
      <c r="L16" s="601"/>
      <c r="M16" s="158">
        <f>ROUND(M65+M138,1)</f>
        <v>386.3</v>
      </c>
      <c r="N16" s="577"/>
      <c r="O16" s="574"/>
      <c r="P16" s="613"/>
      <c r="Q16" s="574"/>
      <c r="R16" s="565"/>
      <c r="S16" s="565"/>
      <c r="T16" s="575"/>
      <c r="U16" s="577"/>
      <c r="V16" s="155">
        <f>V65+V138</f>
        <v>1245</v>
      </c>
      <c r="W16" s="156">
        <f>W65+W138</f>
        <v>0</v>
      </c>
      <c r="X16" s="156">
        <f>X65+X138</f>
        <v>1245</v>
      </c>
      <c r="Y16" s="157">
        <f>Y65+Y138</f>
        <v>1349</v>
      </c>
      <c r="Z16" s="564"/>
      <c r="AA16" s="565"/>
      <c r="AB16" s="565"/>
      <c r="AC16" s="600"/>
      <c r="AD16" s="595"/>
      <c r="AE16" s="598"/>
      <c r="AF16" s="597"/>
    </row>
    <row r="17" spans="1:32">
      <c r="A17" s="582" t="s">
        <v>91</v>
      </c>
      <c r="B17" s="606" t="s">
        <v>92</v>
      </c>
      <c r="C17" s="585" t="s">
        <v>93</v>
      </c>
      <c r="D17" s="587" t="s">
        <v>94</v>
      </c>
      <c r="E17" s="588">
        <v>6</v>
      </c>
      <c r="F17" s="446" t="s">
        <v>95</v>
      </c>
      <c r="G17" s="112" t="s">
        <v>16</v>
      </c>
      <c r="H17" s="103" t="s">
        <v>96</v>
      </c>
      <c r="I17" s="131" t="s">
        <v>97</v>
      </c>
      <c r="J17" s="161" t="s">
        <v>98</v>
      </c>
      <c r="K17" s="104">
        <v>1</v>
      </c>
      <c r="L17" s="105" t="s">
        <v>99</v>
      </c>
      <c r="M17" s="123">
        <v>26</v>
      </c>
      <c r="N17" s="120">
        <v>500</v>
      </c>
      <c r="O17" s="127">
        <v>300</v>
      </c>
      <c r="P17" s="111" t="s">
        <v>100</v>
      </c>
      <c r="Q17" s="568"/>
      <c r="R17" s="556"/>
      <c r="S17" s="556"/>
      <c r="T17" s="569"/>
      <c r="U17" s="238">
        <f>IF(OR(O17="",L17=Paramétrage!$C$10,L17=Paramétrage!$C$13,L17=Paramétrage!$C$16,L17=Paramétrage!$C$19,L17=Paramétrage!$C$23,L17=Paramétrage!$C$26,AND(L17&lt;&gt;Paramétrage!$C$9,P17="Mut+ext")),"",ROUNDUP(N17/O17,0))</f>
        <v>2</v>
      </c>
      <c r="V17" s="242">
        <f>IF(L17="",0,IF(OR(P17="Mut+ext",VLOOKUP(L17,Paramétrage!$C$6:$E$28,2,0)=0),0,IF(O17="","saisir capacité",M17*U17*VLOOKUP(L17,Paramétrage!$C$6:$E$28,2,0))))</f>
        <v>52</v>
      </c>
      <c r="W17" s="160"/>
      <c r="X17" s="240">
        <f t="shared" ref="X17:X24" si="0">IF(ISERROR(V17+W17)=TRUE,V17,V17+W17)</f>
        <v>52</v>
      </c>
      <c r="Y17" s="241">
        <f>IF(L17="",0,IF(ISERROR(W17+V17*VLOOKUP(L17,Paramétrage!$C$6:$E$28,3,0))=TRUE,X17,W17+V17*VLOOKUP(L17,Paramétrage!$C$6:$E$28,3,0)))</f>
        <v>78</v>
      </c>
      <c r="Z17" s="555"/>
      <c r="AA17" s="556"/>
      <c r="AB17" s="557"/>
      <c r="AC17" s="494" t="s">
        <v>101</v>
      </c>
      <c r="AD17" s="493" t="s">
        <v>102</v>
      </c>
      <c r="AE17" s="163">
        <f t="shared" ref="AE17:AE24" si="1">IF(F17="",0,IF(J17="",0,IF(SUMIF($F$17:$F$24,F17,$N$17:$N$24)=0,0,IF(K17="",AF17/SUMIF($F$17:$F$24,F17,$N$17:$N$24),AF17/(SUMIF($F$17:$F$24,F17,$N$17:$N$24)/K17)))))</f>
        <v>26</v>
      </c>
      <c r="AF17" s="23">
        <f t="shared" ref="AF17:AF24" si="2">M17*N17</f>
        <v>13000</v>
      </c>
    </row>
    <row r="18" spans="1:32">
      <c r="A18" s="583"/>
      <c r="B18" s="607"/>
      <c r="C18" s="585"/>
      <c r="D18" s="587"/>
      <c r="E18" s="588"/>
      <c r="F18" s="446" t="s">
        <v>103</v>
      </c>
      <c r="G18" s="102" t="s">
        <v>16</v>
      </c>
      <c r="H18" s="103" t="s">
        <v>96</v>
      </c>
      <c r="I18" s="131" t="s">
        <v>97</v>
      </c>
      <c r="J18" s="130" t="s">
        <v>98</v>
      </c>
      <c r="K18" s="104">
        <v>1</v>
      </c>
      <c r="L18" s="105" t="s">
        <v>104</v>
      </c>
      <c r="M18" s="122">
        <v>22</v>
      </c>
      <c r="N18" s="119">
        <v>500</v>
      </c>
      <c r="O18" s="127">
        <v>35</v>
      </c>
      <c r="P18" s="107" t="s">
        <v>100</v>
      </c>
      <c r="Q18" s="568"/>
      <c r="R18" s="556"/>
      <c r="S18" s="556"/>
      <c r="T18" s="569"/>
      <c r="U18" s="238">
        <f>IF(OR(O18="",L18=Paramétrage!$C$10,L18=Paramétrage!$C$13,L18=Paramétrage!$C$16,L18=Paramétrage!$C$19,L18=Paramétrage!$C$23,L18=Paramétrage!$C$26,AND(L18&lt;&gt;Paramétrage!$C$9,P18="Mut+ext")),"",ROUNDUP(N18/O18,0))</f>
        <v>15</v>
      </c>
      <c r="V18" s="236">
        <f>IF(L18="",0,IF(OR(P18="Mut+ext",VLOOKUP(L18,Paramétrage!$C$6:$E$28,2,0)=0),0,IF(O18="","saisir capacité",M18*U18*VLOOKUP(L18,Paramétrage!$C$6:$E$28,2,0))))</f>
        <v>330</v>
      </c>
      <c r="W18" s="108"/>
      <c r="X18" s="237">
        <f t="shared" si="0"/>
        <v>330</v>
      </c>
      <c r="Y18" s="239">
        <f>IF(L18="",0,IF(ISERROR(W18+V18*VLOOKUP(L18,Paramétrage!$C$6:$E$28,3,0))=TRUE,X18,W18+V18*VLOOKUP(L18,Paramétrage!$C$6:$E$28,3,0)))</f>
        <v>330</v>
      </c>
      <c r="Z18" s="555"/>
      <c r="AA18" s="556"/>
      <c r="AB18" s="557"/>
      <c r="AC18" s="494" t="s">
        <v>101</v>
      </c>
      <c r="AD18" s="493" t="s">
        <v>102</v>
      </c>
      <c r="AE18" s="93">
        <f t="shared" si="1"/>
        <v>22</v>
      </c>
      <c r="AF18" s="25">
        <f t="shared" si="2"/>
        <v>11000</v>
      </c>
    </row>
    <row r="19" spans="1:32">
      <c r="A19" s="583"/>
      <c r="B19" s="607"/>
      <c r="C19" s="585"/>
      <c r="D19" s="587"/>
      <c r="E19" s="588"/>
      <c r="F19" s="446"/>
      <c r="G19" s="102"/>
      <c r="H19" s="106"/>
      <c r="I19" s="131"/>
      <c r="J19" s="130"/>
      <c r="K19" s="104"/>
      <c r="L19" s="105"/>
      <c r="M19" s="122"/>
      <c r="N19" s="120"/>
      <c r="O19" s="127"/>
      <c r="P19" s="107"/>
      <c r="Q19" s="568"/>
      <c r="R19" s="556"/>
      <c r="S19" s="556"/>
      <c r="T19" s="569"/>
      <c r="U19" s="238" t="str">
        <f>IF(OR(O19="",L19=Paramétrage!$C$10,L19=Paramétrage!$C$13,L19=Paramétrage!$C$16,L19=Paramétrage!$C$19,L19=Paramétrage!$C$23,L19=Paramétrage!$C$26,AND(L19&lt;&gt;Paramétrage!$C$9,P19="Mut+ext")),"",ROUNDUP(N19/O19,0))</f>
        <v/>
      </c>
      <c r="V19" s="236">
        <f>IF(L19="",0,IF(OR(P19="Mut+ext",VLOOKUP(L19,Paramétrage!$C$6:$E$28,2,0)=0),0,IF(O19="","saisir capacité",M19*U19*VLOOKUP(L19,Paramétrage!$C$6:$E$28,2,0))))</f>
        <v>0</v>
      </c>
      <c r="W19" s="108"/>
      <c r="X19" s="237">
        <f t="shared" si="0"/>
        <v>0</v>
      </c>
      <c r="Y19" s="239">
        <f>IF(L19="",0,IF(ISERROR(W19+V19*VLOOKUP(L19,Paramétrage!$C$6:$E$28,3,0))=TRUE,X19,W19+V19*VLOOKUP(L19,Paramétrage!$C$6:$E$28,3,0)))</f>
        <v>0</v>
      </c>
      <c r="Z19" s="555"/>
      <c r="AA19" s="556"/>
      <c r="AB19" s="557"/>
      <c r="AC19" s="442"/>
      <c r="AD19" s="109"/>
      <c r="AE19" s="93">
        <f t="shared" si="1"/>
        <v>0</v>
      </c>
      <c r="AF19" s="25">
        <f t="shared" si="2"/>
        <v>0</v>
      </c>
    </row>
    <row r="20" spans="1:32">
      <c r="A20" s="583"/>
      <c r="B20" s="607"/>
      <c r="C20" s="585"/>
      <c r="D20" s="587"/>
      <c r="E20" s="588"/>
      <c r="F20" s="448"/>
      <c r="G20" s="102"/>
      <c r="H20" s="106"/>
      <c r="I20" s="131"/>
      <c r="J20" s="130"/>
      <c r="K20" s="104"/>
      <c r="L20" s="105"/>
      <c r="M20" s="122"/>
      <c r="N20" s="121"/>
      <c r="O20" s="127"/>
      <c r="P20" s="107"/>
      <c r="Q20" s="568"/>
      <c r="R20" s="556"/>
      <c r="S20" s="556"/>
      <c r="T20" s="569"/>
      <c r="U20" s="238" t="str">
        <f>IF(OR(O20="",L20=Paramétrage!$C$10,L20=Paramétrage!$C$13,L20=Paramétrage!$C$16,L20=Paramétrage!$C$19,L20=Paramétrage!$C$23,L20=Paramétrage!$C$26,AND(L20&lt;&gt;Paramétrage!$C$9,P20="Mut+ext")),"",ROUNDUP(N20/O20,0))</f>
        <v/>
      </c>
      <c r="V20" s="236">
        <f>IF(L20="",0,IF(OR(P20="Mut+ext",VLOOKUP(L20,Paramétrage!$C$6:$E$28,2,0)=0),0,IF(O20="","saisir capacité",M20*U20*VLOOKUP(L20,Paramétrage!$C$6:$E$28,2,0))))</f>
        <v>0</v>
      </c>
      <c r="W20" s="108"/>
      <c r="X20" s="237">
        <f t="shared" si="0"/>
        <v>0</v>
      </c>
      <c r="Y20" s="239">
        <f>IF(L20="",0,IF(ISERROR(W20+V20*VLOOKUP(L20,Paramétrage!$C$6:$E$28,3,0))=TRUE,X20,W20+V20*VLOOKUP(L20,Paramétrage!$C$6:$E$28,3,0)))</f>
        <v>0</v>
      </c>
      <c r="Z20" s="555"/>
      <c r="AA20" s="556"/>
      <c r="AB20" s="557"/>
      <c r="AC20" s="132"/>
      <c r="AD20" s="109"/>
      <c r="AE20" s="93">
        <f t="shared" si="1"/>
        <v>0</v>
      </c>
      <c r="AF20" s="25">
        <f t="shared" si="2"/>
        <v>0</v>
      </c>
    </row>
    <row r="21" spans="1:32">
      <c r="A21" s="583"/>
      <c r="B21" s="607"/>
      <c r="C21" s="585"/>
      <c r="D21" s="587"/>
      <c r="E21" s="588"/>
      <c r="F21" s="446"/>
      <c r="G21" s="449"/>
      <c r="H21" s="106"/>
      <c r="I21" s="131"/>
      <c r="J21" s="130"/>
      <c r="K21" s="104"/>
      <c r="L21" s="105"/>
      <c r="M21" s="122"/>
      <c r="N21" s="120"/>
      <c r="O21" s="127"/>
      <c r="P21" s="107"/>
      <c r="Q21" s="568"/>
      <c r="R21" s="556"/>
      <c r="S21" s="556"/>
      <c r="T21" s="569"/>
      <c r="U21" s="238" t="str">
        <f>IF(OR(O21="",L21=Paramétrage!$C$10,L21=Paramétrage!$C$13,L21=Paramétrage!$C$16,L21=Paramétrage!$C$19,L21=Paramétrage!$C$23,L21=Paramétrage!$C$26,AND(L21&lt;&gt;Paramétrage!$C$9,P21="Mut+ext")),"",ROUNDUP(N21/O21,0))</f>
        <v/>
      </c>
      <c r="V21" s="236">
        <f>IF(L21="",0,IF(OR(P21="Mut+ext",VLOOKUP(L21,Paramétrage!$C$6:$E$28,2,0)=0),0,IF(O21="","saisir capacité",M21*U21*VLOOKUP(L21,Paramétrage!$C$6:$E$28,2,0))))</f>
        <v>0</v>
      </c>
      <c r="W21" s="108"/>
      <c r="X21" s="237">
        <f t="shared" si="0"/>
        <v>0</v>
      </c>
      <c r="Y21" s="239">
        <f>IF(L21="",0,IF(ISERROR(W21+V21*VLOOKUP(L21,Paramétrage!$C$6:$E$28,3,0))=TRUE,X21,W21+V21*VLOOKUP(L21,Paramétrage!$C$6:$E$28,3,0)))</f>
        <v>0</v>
      </c>
      <c r="Z21" s="555"/>
      <c r="AA21" s="556"/>
      <c r="AB21" s="557"/>
      <c r="AC21" s="442"/>
      <c r="AD21" s="109"/>
      <c r="AE21" s="93">
        <f t="shared" si="1"/>
        <v>0</v>
      </c>
      <c r="AF21" s="25">
        <f t="shared" si="2"/>
        <v>0</v>
      </c>
    </row>
    <row r="22" spans="1:32">
      <c r="A22" s="583"/>
      <c r="B22" s="607"/>
      <c r="C22" s="585"/>
      <c r="D22" s="587"/>
      <c r="E22" s="588"/>
      <c r="F22" s="446"/>
      <c r="G22" s="449"/>
      <c r="H22" s="106"/>
      <c r="I22" s="131"/>
      <c r="J22" s="130"/>
      <c r="K22" s="104"/>
      <c r="L22" s="105"/>
      <c r="M22" s="122"/>
      <c r="N22" s="121"/>
      <c r="O22" s="127"/>
      <c r="P22" s="107"/>
      <c r="Q22" s="568"/>
      <c r="R22" s="556"/>
      <c r="S22" s="556"/>
      <c r="T22" s="569"/>
      <c r="U22" s="238" t="str">
        <f>IF(OR(O22="",L22=Paramétrage!$C$10,L22=Paramétrage!$C$13,L22=Paramétrage!$C$16,L22=Paramétrage!$C$19,L22=Paramétrage!$C$23,L22=Paramétrage!$C$26,AND(L22&lt;&gt;Paramétrage!$C$9,P22="Mut+ext")),"",ROUNDUP(N22/O22,0))</f>
        <v/>
      </c>
      <c r="V22" s="236">
        <f>IF(L22="",0,IF(OR(P22="Mut+ext",VLOOKUP(L22,Paramétrage!$C$6:$E$28,2,0)=0),0,IF(O22="","saisir capacité",M22*U22*VLOOKUP(L22,Paramétrage!$C$6:$E$28,2,0))))</f>
        <v>0</v>
      </c>
      <c r="W22" s="108"/>
      <c r="X22" s="237">
        <f t="shared" si="0"/>
        <v>0</v>
      </c>
      <c r="Y22" s="239">
        <f>IF(L22="",0,IF(ISERROR(W22+V22*VLOOKUP(L22,Paramétrage!$C$6:$E$28,3,0))=TRUE,X22,W22+V22*VLOOKUP(L22,Paramétrage!$C$6:$E$28,3,0)))</f>
        <v>0</v>
      </c>
      <c r="Z22" s="555"/>
      <c r="AA22" s="556"/>
      <c r="AB22" s="557"/>
      <c r="AC22" s="442"/>
      <c r="AD22" s="109"/>
      <c r="AE22" s="93">
        <f t="shared" si="1"/>
        <v>0</v>
      </c>
      <c r="AF22" s="25">
        <f t="shared" si="2"/>
        <v>0</v>
      </c>
    </row>
    <row r="23" spans="1:32">
      <c r="A23" s="583"/>
      <c r="B23" s="607"/>
      <c r="C23" s="585"/>
      <c r="D23" s="587"/>
      <c r="E23" s="588"/>
      <c r="F23" s="446"/>
      <c r="G23" s="449"/>
      <c r="H23" s="106"/>
      <c r="I23" s="131"/>
      <c r="J23" s="130"/>
      <c r="K23" s="104"/>
      <c r="L23" s="105"/>
      <c r="M23" s="122"/>
      <c r="N23" s="120"/>
      <c r="O23" s="127"/>
      <c r="P23" s="107"/>
      <c r="Q23" s="568"/>
      <c r="R23" s="556"/>
      <c r="S23" s="556"/>
      <c r="T23" s="569"/>
      <c r="U23" s="238" t="str">
        <f>IF(OR(O23="",L23=Paramétrage!$C$10,L23=Paramétrage!$C$13,L23=Paramétrage!$C$16,L23=Paramétrage!$C$19,L23=Paramétrage!$C$23,L23=Paramétrage!$C$26,AND(L23&lt;&gt;Paramétrage!$C$9,P23="Mut+ext")),"",ROUNDUP(N23/O23,0))</f>
        <v/>
      </c>
      <c r="V23" s="236">
        <f>IF(L23="",0,IF(OR(P23="Mut+ext",VLOOKUP(L23,Paramétrage!$C$6:$E$28,2,0)=0),0,IF(O23="","saisir capacité",M23*U23*VLOOKUP(L23,Paramétrage!$C$6:$E$28,2,0))))</f>
        <v>0</v>
      </c>
      <c r="W23" s="108"/>
      <c r="X23" s="237">
        <f t="shared" si="0"/>
        <v>0</v>
      </c>
      <c r="Y23" s="239">
        <f>IF(L23="",0,IF(ISERROR(W23+V23*VLOOKUP(L23,Paramétrage!$C$6:$E$28,3,0))=TRUE,X23,W23+V23*VLOOKUP(L23,Paramétrage!$C$6:$E$28,3,0)))</f>
        <v>0</v>
      </c>
      <c r="Z23" s="555"/>
      <c r="AA23" s="556"/>
      <c r="AB23" s="557"/>
      <c r="AC23" s="442"/>
      <c r="AD23" s="109"/>
      <c r="AE23" s="93">
        <f t="shared" si="1"/>
        <v>0</v>
      </c>
      <c r="AF23" s="25">
        <f t="shared" si="2"/>
        <v>0</v>
      </c>
    </row>
    <row r="24" spans="1:32">
      <c r="A24" s="583"/>
      <c r="B24" s="607"/>
      <c r="C24" s="585"/>
      <c r="D24" s="587"/>
      <c r="E24" s="589"/>
      <c r="F24" s="446"/>
      <c r="G24" s="449"/>
      <c r="H24" s="106"/>
      <c r="I24" s="131"/>
      <c r="J24" s="130"/>
      <c r="K24" s="104"/>
      <c r="L24" s="105"/>
      <c r="M24" s="122"/>
      <c r="N24" s="119"/>
      <c r="O24" s="127"/>
      <c r="P24" s="107"/>
      <c r="Q24" s="568"/>
      <c r="R24" s="556"/>
      <c r="S24" s="556"/>
      <c r="T24" s="569"/>
      <c r="U24" s="238" t="str">
        <f>IF(OR(O24="",L24=Paramétrage!$C$10,L24=Paramétrage!$C$13,L24=Paramétrage!$C$16,L24=Paramétrage!$C$19,L24=Paramétrage!$C$23,L24=Paramétrage!$C$26,AND(L24&lt;&gt;Paramétrage!$C$9,P24="Mut+ext")),"",ROUNDUP(N24/O24,0))</f>
        <v/>
      </c>
      <c r="V24" s="236">
        <f>IF(L24="",0,IF(OR(P24="Mut+ext",VLOOKUP(L24,Paramétrage!$C$6:$E$28,2,0)=0),0,IF(O24="","saisir capacité",M24*U24*VLOOKUP(L24,Paramétrage!$C$6:$E$28,2,0))))</f>
        <v>0</v>
      </c>
      <c r="W24" s="108"/>
      <c r="X24" s="237">
        <f t="shared" si="0"/>
        <v>0</v>
      </c>
      <c r="Y24" s="239">
        <f>IF(L24="",0,IF(ISERROR(W24+V24*VLOOKUP(L24,Paramétrage!$C$6:$E$28,3,0))=TRUE,X24,W24+V24*VLOOKUP(L24,Paramétrage!$C$6:$E$28,3,0)))</f>
        <v>0</v>
      </c>
      <c r="Z24" s="555"/>
      <c r="AA24" s="556"/>
      <c r="AB24" s="557"/>
      <c r="AC24" s="442"/>
      <c r="AD24" s="109"/>
      <c r="AE24" s="93">
        <f t="shared" si="1"/>
        <v>0</v>
      </c>
      <c r="AF24" s="25">
        <f t="shared" si="2"/>
        <v>0</v>
      </c>
    </row>
    <row r="25" spans="1:32">
      <c r="A25" s="583"/>
      <c r="B25" s="607"/>
      <c r="C25" s="585"/>
      <c r="D25" s="305"/>
      <c r="E25" s="165"/>
      <c r="F25" s="165"/>
      <c r="G25" s="305"/>
      <c r="H25" s="306"/>
      <c r="I25" s="307"/>
      <c r="J25" s="168"/>
      <c r="K25" s="169"/>
      <c r="L25" s="178"/>
      <c r="M25" s="171">
        <f>AE25</f>
        <v>48</v>
      </c>
      <c r="N25" s="172"/>
      <c r="O25" s="172"/>
      <c r="P25" s="176"/>
      <c r="Q25" s="174"/>
      <c r="R25" s="174"/>
      <c r="S25" s="174"/>
      <c r="T25" s="175"/>
      <c r="U25" s="308"/>
      <c r="V25" s="177">
        <f>SUM(V17:V24)</f>
        <v>382</v>
      </c>
      <c r="W25" s="178">
        <f>SUM(W17:W24)</f>
        <v>0</v>
      </c>
      <c r="X25" s="179">
        <f t="shared" ref="X25" si="3">V25+W25</f>
        <v>382</v>
      </c>
      <c r="Y25" s="180">
        <f>SUM(Y17:Y24)</f>
        <v>408</v>
      </c>
      <c r="Z25" s="309"/>
      <c r="AA25" s="310"/>
      <c r="AB25" s="311"/>
      <c r="AC25" s="312"/>
      <c r="AD25" s="313"/>
      <c r="AE25" s="314">
        <f>SUM(AE17:AE24)</f>
        <v>48</v>
      </c>
      <c r="AF25" s="315">
        <f>SUM(AF17:AF24)</f>
        <v>24000</v>
      </c>
    </row>
    <row r="26" spans="1:32" ht="17.850000000000001" customHeight="1">
      <c r="A26" s="583"/>
      <c r="B26" s="607"/>
      <c r="C26" s="585" t="s">
        <v>105</v>
      </c>
      <c r="D26" s="587" t="s">
        <v>106</v>
      </c>
      <c r="E26" s="588">
        <v>6</v>
      </c>
      <c r="F26" s="446" t="s">
        <v>107</v>
      </c>
      <c r="G26" s="112" t="s">
        <v>16</v>
      </c>
      <c r="H26" s="103" t="s">
        <v>106</v>
      </c>
      <c r="I26" s="131" t="s">
        <v>97</v>
      </c>
      <c r="J26" s="161" t="s">
        <v>98</v>
      </c>
      <c r="K26" s="104">
        <v>1</v>
      </c>
      <c r="L26" s="105" t="s">
        <v>99</v>
      </c>
      <c r="M26" s="123">
        <v>26</v>
      </c>
      <c r="N26" s="120">
        <v>500</v>
      </c>
      <c r="O26" s="127">
        <v>300</v>
      </c>
      <c r="P26" s="111" t="s">
        <v>100</v>
      </c>
      <c r="Q26" s="568"/>
      <c r="R26" s="556"/>
      <c r="S26" s="556"/>
      <c r="T26" s="569"/>
      <c r="U26" s="238">
        <f>IF(OR(O26="",L26=Paramétrage!$C$10,L26=Paramétrage!$C$13,L26=Paramétrage!$C$16,L26=Paramétrage!$C$19,L26=Paramétrage!$C$23,L26=Paramétrage!$C$26,AND(L26&lt;&gt;Paramétrage!$C$9,P26="Mut+ext")),"",ROUNDUP(N26/O26,0))</f>
        <v>2</v>
      </c>
      <c r="V26" s="242">
        <f>IF(L26="",0,IF(OR(P26="Mut+ext",VLOOKUP(L26,Paramétrage!$C$6:$E$28,2,0)=0),0,IF(O26="","saisir capacité",M26*U26*VLOOKUP(L26,Paramétrage!$C$6:$E$28,2,0))))</f>
        <v>52</v>
      </c>
      <c r="W26" s="160"/>
      <c r="X26" s="240">
        <f t="shared" ref="X26:X27" si="4">IF(ISERROR(V26+W26)=TRUE,V26,V26+W26)</f>
        <v>52</v>
      </c>
      <c r="Y26" s="241">
        <f>IF(L26="",0,IF(ISERROR(W26+V26*VLOOKUP(L26,Paramétrage!$C$6:$E$28,3,0))=TRUE,X26,W26+V26*VLOOKUP(L26,Paramétrage!$C$6:$E$28,3,0)))</f>
        <v>78</v>
      </c>
      <c r="Z26" s="555"/>
      <c r="AA26" s="556"/>
      <c r="AB26" s="557"/>
      <c r="AC26" s="492" t="s">
        <v>108</v>
      </c>
      <c r="AD26" s="493" t="s">
        <v>109</v>
      </c>
      <c r="AE26" s="163">
        <f>IF(F26="",0,IF(J26="",0,IF(SUMIF($F$26:$F$33,F26,$N$26:$N$33)=0,0,IF(K26="",AF26/SUMIF($F$26:$F$33,F26,$N$26:$N$33),AF26/(SUMIF($F$26:$F$33,F26,$N$26:$N$33)/K26)))))</f>
        <v>26</v>
      </c>
      <c r="AF26" s="23">
        <f t="shared" ref="AF26:AF33" si="5">M26*N26</f>
        <v>13000</v>
      </c>
    </row>
    <row r="27" spans="1:32">
      <c r="A27" s="583"/>
      <c r="B27" s="607"/>
      <c r="C27" s="585"/>
      <c r="D27" s="587"/>
      <c r="E27" s="588"/>
      <c r="F27" s="446" t="s">
        <v>110</v>
      </c>
      <c r="G27" s="102" t="s">
        <v>16</v>
      </c>
      <c r="H27" s="103" t="s">
        <v>106</v>
      </c>
      <c r="I27" s="131" t="s">
        <v>97</v>
      </c>
      <c r="J27" s="130" t="s">
        <v>98</v>
      </c>
      <c r="K27" s="104">
        <v>1</v>
      </c>
      <c r="L27" s="105" t="s">
        <v>104</v>
      </c>
      <c r="M27" s="122">
        <v>22</v>
      </c>
      <c r="N27" s="119">
        <v>500</v>
      </c>
      <c r="O27" s="127">
        <v>35</v>
      </c>
      <c r="P27" s="107" t="s">
        <v>100</v>
      </c>
      <c r="Q27" s="568"/>
      <c r="R27" s="556"/>
      <c r="S27" s="556"/>
      <c r="T27" s="569"/>
      <c r="U27" s="238">
        <f>IF(OR(O27="",L27=Paramétrage!$C$10,L27=Paramétrage!$C$13,L27=Paramétrage!$C$16,L27=Paramétrage!$C$19,L27=Paramétrage!$C$23,L27=Paramétrage!$C$26,AND(L27&lt;&gt;Paramétrage!$C$9,P27="Mut+ext")),"",ROUNDUP(N27/O27,0))</f>
        <v>15</v>
      </c>
      <c r="V27" s="236">
        <f>IF(L27="",0,IF(OR(P27="Mut+ext",VLOOKUP(L27,Paramétrage!$C$6:$E$28,2,0)=0),0,IF(O27="","saisir capacité",M27*U27*VLOOKUP(L27,Paramétrage!$C$6:$E$28,2,0))))</f>
        <v>330</v>
      </c>
      <c r="W27" s="108"/>
      <c r="X27" s="237">
        <f t="shared" si="4"/>
        <v>330</v>
      </c>
      <c r="Y27" s="239">
        <f>IF(L27="",0,IF(ISERROR(W27+V27*VLOOKUP(L27,Paramétrage!$C$6:$E$28,3,0))=TRUE,X27,W27+V27*VLOOKUP(L27,Paramétrage!$C$6:$E$28,3,0)))</f>
        <v>330</v>
      </c>
      <c r="Z27" s="555"/>
      <c r="AA27" s="556"/>
      <c r="AB27" s="557"/>
      <c r="AC27" s="492" t="s">
        <v>108</v>
      </c>
      <c r="AD27" s="493" t="s">
        <v>109</v>
      </c>
      <c r="AE27" s="93">
        <f t="shared" ref="AE27:AE33" si="6">IF(F27="",0,IF(J27="",0,IF(SUMIF($F$17:$F$64,F27,$N$17:$N$64)=0,0,IF(K27="",AF27/SUMIF($F$17:$F$64,F27,$N$17:$N$64),AF27/(SUMIF($F$17:$F$64,F27,$N$17:$N$64)/K27)))))</f>
        <v>22</v>
      </c>
      <c r="AF27" s="25">
        <f t="shared" si="5"/>
        <v>11000</v>
      </c>
    </row>
    <row r="28" spans="1:32">
      <c r="A28" s="583"/>
      <c r="B28" s="607"/>
      <c r="C28" s="585"/>
      <c r="D28" s="587"/>
      <c r="E28" s="588"/>
      <c r="F28" s="446"/>
      <c r="G28" s="102"/>
      <c r="H28" s="106"/>
      <c r="I28" s="131"/>
      <c r="J28" s="130"/>
      <c r="K28" s="104"/>
      <c r="L28" s="105"/>
      <c r="M28" s="122"/>
      <c r="N28" s="120"/>
      <c r="O28" s="127"/>
      <c r="P28" s="107"/>
      <c r="Q28" s="568"/>
      <c r="R28" s="556"/>
      <c r="S28" s="556"/>
      <c r="T28" s="569"/>
      <c r="U28" s="238" t="str">
        <f>IF(OR(O28="",L28=Paramétrage!$C$10,L28=Paramétrage!$C$13,L28=Paramétrage!$C$16,L28=Paramétrage!$C$19,L28=Paramétrage!$C$23,L28=Paramétrage!$C$26,AND(L28&lt;&gt;Paramétrage!$C$9,P28="Mut+ext")),"",ROUNDUP(N28/O28,0))</f>
        <v/>
      </c>
      <c r="V28" s="236">
        <f>IF(L28="",0,IF(OR(P28="Mut+ext",VLOOKUP(L28,Paramétrage!$C$6:$E$28,2,0)=0),0,IF(O28="","saisir capacité",M28*U28*VLOOKUP(L28,Paramétrage!$C$6:$E$28,2,0))))</f>
        <v>0</v>
      </c>
      <c r="W28" s="108"/>
      <c r="X28" s="237">
        <f t="shared" ref="X28:X33" si="7">IF(ISERROR(V28+W28)=TRUE,V28,V28+W28)</f>
        <v>0</v>
      </c>
      <c r="Y28" s="239">
        <f>IF(L28="",0,IF(ISERROR(W28+V28*VLOOKUP(L28,Paramétrage!$C$6:$E$28,3,0))=TRUE,X28,W28+V28*VLOOKUP(L28,Paramétrage!$C$6:$E$28,3,0)))</f>
        <v>0</v>
      </c>
      <c r="Z28" s="555"/>
      <c r="AA28" s="556"/>
      <c r="AB28" s="557"/>
      <c r="AC28" s="442"/>
      <c r="AD28" s="109"/>
      <c r="AE28" s="93">
        <f t="shared" si="6"/>
        <v>0</v>
      </c>
      <c r="AF28" s="25">
        <f t="shared" si="5"/>
        <v>0</v>
      </c>
    </row>
    <row r="29" spans="1:32">
      <c r="A29" s="583"/>
      <c r="B29" s="607"/>
      <c r="C29" s="585"/>
      <c r="D29" s="587"/>
      <c r="E29" s="588"/>
      <c r="F29" s="448"/>
      <c r="G29" s="102"/>
      <c r="H29" s="106"/>
      <c r="I29" s="131"/>
      <c r="J29" s="130"/>
      <c r="K29" s="104"/>
      <c r="L29" s="105"/>
      <c r="M29" s="122"/>
      <c r="N29" s="121"/>
      <c r="O29" s="127"/>
      <c r="P29" s="107"/>
      <c r="Q29" s="568"/>
      <c r="R29" s="556"/>
      <c r="S29" s="556"/>
      <c r="T29" s="569"/>
      <c r="U29" s="238" t="str">
        <f>IF(OR(O29="",L29=Paramétrage!$C$10,L29=Paramétrage!$C$13,L29=Paramétrage!$C$16,L29=Paramétrage!$C$19,L29=Paramétrage!$C$23,L29=Paramétrage!$C$26,AND(L29&lt;&gt;Paramétrage!$C$9,P29="Mut+ext")),"",ROUNDUP(N29/O29,0))</f>
        <v/>
      </c>
      <c r="V29" s="236">
        <f>IF(L29="",0,IF(OR(P29="Mut+ext",VLOOKUP(L29,Paramétrage!$C$6:$E$28,2,0)=0),0,IF(O29="","saisir capacité",M29*U29*VLOOKUP(L29,Paramétrage!$C$6:$E$28,2,0))))</f>
        <v>0</v>
      </c>
      <c r="W29" s="108"/>
      <c r="X29" s="237">
        <f t="shared" si="7"/>
        <v>0</v>
      </c>
      <c r="Y29" s="239">
        <f>IF(L29="",0,IF(ISERROR(W29+V29*VLOOKUP(L29,Paramétrage!$C$6:$E$28,3,0))=TRUE,X29,W29+V29*VLOOKUP(L29,Paramétrage!$C$6:$E$28,3,0)))</f>
        <v>0</v>
      </c>
      <c r="Z29" s="555"/>
      <c r="AA29" s="556"/>
      <c r="AB29" s="557"/>
      <c r="AC29" s="132"/>
      <c r="AD29" s="109"/>
      <c r="AE29" s="93">
        <f t="shared" si="6"/>
        <v>0</v>
      </c>
      <c r="AF29" s="25">
        <f t="shared" si="5"/>
        <v>0</v>
      </c>
    </row>
    <row r="30" spans="1:32">
      <c r="A30" s="583"/>
      <c r="B30" s="607"/>
      <c r="C30" s="585"/>
      <c r="D30" s="587"/>
      <c r="E30" s="588"/>
      <c r="F30" s="446"/>
      <c r="G30" s="449"/>
      <c r="H30" s="106"/>
      <c r="I30" s="131"/>
      <c r="J30" s="130"/>
      <c r="K30" s="104"/>
      <c r="L30" s="105"/>
      <c r="M30" s="122"/>
      <c r="N30" s="120"/>
      <c r="O30" s="127"/>
      <c r="P30" s="107"/>
      <c r="Q30" s="568"/>
      <c r="R30" s="556"/>
      <c r="S30" s="556"/>
      <c r="T30" s="569"/>
      <c r="U30" s="238" t="str">
        <f>IF(OR(O30="",L30=Paramétrage!$C$10,L30=Paramétrage!$C$13,L30=Paramétrage!$C$16,L30=Paramétrage!$C$19,L30=Paramétrage!$C$23,L30=Paramétrage!$C$26,AND(L30&lt;&gt;Paramétrage!$C$9,P30="Mut+ext")),"",ROUNDUP(N30/O30,0))</f>
        <v/>
      </c>
      <c r="V30" s="236">
        <f>IF(L30="",0,IF(OR(P30="Mut+ext",VLOOKUP(L30,Paramétrage!$C$6:$E$28,2,0)=0),0,IF(O30="","saisir capacité",M30*U30*VLOOKUP(L30,Paramétrage!$C$6:$E$28,2,0))))</f>
        <v>0</v>
      </c>
      <c r="W30" s="108"/>
      <c r="X30" s="237">
        <f t="shared" si="7"/>
        <v>0</v>
      </c>
      <c r="Y30" s="239">
        <f>IF(L30="",0,IF(ISERROR(W30+V30*VLOOKUP(L30,Paramétrage!$C$6:$E$28,3,0))=TRUE,X30,W30+V30*VLOOKUP(L30,Paramétrage!$C$6:$E$28,3,0)))</f>
        <v>0</v>
      </c>
      <c r="Z30" s="555"/>
      <c r="AA30" s="556"/>
      <c r="AB30" s="557"/>
      <c r="AC30" s="442"/>
      <c r="AD30" s="109"/>
      <c r="AE30" s="93">
        <f t="shared" si="6"/>
        <v>0</v>
      </c>
      <c r="AF30" s="25">
        <f t="shared" si="5"/>
        <v>0</v>
      </c>
    </row>
    <row r="31" spans="1:32">
      <c r="A31" s="583"/>
      <c r="B31" s="607"/>
      <c r="C31" s="585"/>
      <c r="D31" s="587"/>
      <c r="E31" s="588"/>
      <c r="F31" s="446"/>
      <c r="G31" s="449"/>
      <c r="H31" s="106"/>
      <c r="I31" s="131"/>
      <c r="J31" s="130"/>
      <c r="K31" s="104"/>
      <c r="L31" s="105"/>
      <c r="M31" s="122"/>
      <c r="N31" s="121"/>
      <c r="O31" s="127"/>
      <c r="P31" s="107"/>
      <c r="Q31" s="568"/>
      <c r="R31" s="556"/>
      <c r="S31" s="556"/>
      <c r="T31" s="569"/>
      <c r="U31" s="238" t="str">
        <f>IF(OR(O31="",L31=Paramétrage!$C$10,L31=Paramétrage!$C$13,L31=Paramétrage!$C$16,L31=Paramétrage!$C$19,L31=Paramétrage!$C$23,L31=Paramétrage!$C$26,AND(L31&lt;&gt;Paramétrage!$C$9,P31="Mut+ext")),"",ROUNDUP(N31/O31,0))</f>
        <v/>
      </c>
      <c r="V31" s="236">
        <f>IF(L31="",0,IF(OR(P31="Mut+ext",VLOOKUP(L31,Paramétrage!$C$6:$E$28,2,0)=0),0,IF(O31="","saisir capacité",M31*U31*VLOOKUP(L31,Paramétrage!$C$6:$E$28,2,0))))</f>
        <v>0</v>
      </c>
      <c r="W31" s="108"/>
      <c r="X31" s="237">
        <f t="shared" si="7"/>
        <v>0</v>
      </c>
      <c r="Y31" s="239">
        <f>IF(L31="",0,IF(ISERROR(W31+V31*VLOOKUP(L31,Paramétrage!$C$6:$E$28,3,0))=TRUE,X31,W31+V31*VLOOKUP(L31,Paramétrage!$C$6:$E$28,3,0)))</f>
        <v>0</v>
      </c>
      <c r="Z31" s="555"/>
      <c r="AA31" s="556"/>
      <c r="AB31" s="557"/>
      <c r="AC31" s="442"/>
      <c r="AD31" s="109"/>
      <c r="AE31" s="93">
        <f t="shared" si="6"/>
        <v>0</v>
      </c>
      <c r="AF31" s="25">
        <f t="shared" si="5"/>
        <v>0</v>
      </c>
    </row>
    <row r="32" spans="1:32">
      <c r="A32" s="583"/>
      <c r="B32" s="607"/>
      <c r="C32" s="585"/>
      <c r="D32" s="587"/>
      <c r="E32" s="588"/>
      <c r="F32" s="446"/>
      <c r="G32" s="449"/>
      <c r="H32" s="106"/>
      <c r="I32" s="131"/>
      <c r="J32" s="130"/>
      <c r="K32" s="104"/>
      <c r="L32" s="105"/>
      <c r="M32" s="122"/>
      <c r="N32" s="120"/>
      <c r="O32" s="127"/>
      <c r="P32" s="107"/>
      <c r="Q32" s="568"/>
      <c r="R32" s="556"/>
      <c r="S32" s="556"/>
      <c r="T32" s="569"/>
      <c r="U32" s="238" t="str">
        <f>IF(OR(O32="",L32=Paramétrage!$C$10,L32=Paramétrage!$C$13,L32=Paramétrage!$C$16,L32=Paramétrage!$C$19,L32=Paramétrage!$C$23,L32=Paramétrage!$C$26,AND(L32&lt;&gt;Paramétrage!$C$9,P32="Mut+ext")),"",ROUNDUP(N32/O32,0))</f>
        <v/>
      </c>
      <c r="V32" s="236">
        <f>IF(L32="",0,IF(OR(P32="Mut+ext",VLOOKUP(L32,Paramétrage!$C$6:$E$28,2,0)=0),0,IF(O32="","saisir capacité",M32*U32*VLOOKUP(L32,Paramétrage!$C$6:$E$28,2,0))))</f>
        <v>0</v>
      </c>
      <c r="W32" s="108"/>
      <c r="X32" s="237">
        <f t="shared" si="7"/>
        <v>0</v>
      </c>
      <c r="Y32" s="239">
        <f>IF(L32="",0,IF(ISERROR(W32+V32*VLOOKUP(L32,Paramétrage!$C$6:$E$28,3,0))=TRUE,X32,W32+V32*VLOOKUP(L32,Paramétrage!$C$6:$E$28,3,0)))</f>
        <v>0</v>
      </c>
      <c r="Z32" s="555"/>
      <c r="AA32" s="556"/>
      <c r="AB32" s="557"/>
      <c r="AC32" s="442"/>
      <c r="AD32" s="109"/>
      <c r="AE32" s="93">
        <f t="shared" si="6"/>
        <v>0</v>
      </c>
      <c r="AF32" s="25">
        <f t="shared" si="5"/>
        <v>0</v>
      </c>
    </row>
    <row r="33" spans="1:32">
      <c r="A33" s="583"/>
      <c r="B33" s="607"/>
      <c r="C33" s="585"/>
      <c r="D33" s="587"/>
      <c r="E33" s="589"/>
      <c r="F33" s="446"/>
      <c r="G33" s="449"/>
      <c r="H33" s="106"/>
      <c r="I33" s="131"/>
      <c r="J33" s="130"/>
      <c r="K33" s="104"/>
      <c r="L33" s="105"/>
      <c r="M33" s="122"/>
      <c r="N33" s="119"/>
      <c r="O33" s="127"/>
      <c r="P33" s="107"/>
      <c r="Q33" s="568"/>
      <c r="R33" s="556"/>
      <c r="S33" s="556"/>
      <c r="T33" s="569"/>
      <c r="U33" s="238" t="str">
        <f>IF(OR(O33="",L33=Paramétrage!$C$10,L33=Paramétrage!$C$13,L33=Paramétrage!$C$16,L33=Paramétrage!$C$19,L33=Paramétrage!$C$23,L33=Paramétrage!$C$26,AND(L33&lt;&gt;Paramétrage!$C$9,P33="Mut+ext")),"",ROUNDUP(N33/O33,0))</f>
        <v/>
      </c>
      <c r="V33" s="236">
        <f>IF(L33="",0,IF(OR(P33="Mut+ext",VLOOKUP(L33,Paramétrage!$C$6:$E$28,2,0)=0),0,IF(O33="","saisir capacité",M33*U33*VLOOKUP(L33,Paramétrage!$C$6:$E$28,2,0))))</f>
        <v>0</v>
      </c>
      <c r="W33" s="108"/>
      <c r="X33" s="237">
        <f t="shared" si="7"/>
        <v>0</v>
      </c>
      <c r="Y33" s="239">
        <f>IF(L33="",0,IF(ISERROR(W33+V33*VLOOKUP(L33,Paramétrage!$C$6:$E$28,3,0))=TRUE,X33,W33+V33*VLOOKUP(L33,Paramétrage!$C$6:$E$28,3,0)))</f>
        <v>0</v>
      </c>
      <c r="Z33" s="555"/>
      <c r="AA33" s="556"/>
      <c r="AB33" s="557"/>
      <c r="AC33" s="442"/>
      <c r="AD33" s="109"/>
      <c r="AE33" s="93">
        <f t="shared" si="6"/>
        <v>0</v>
      </c>
      <c r="AF33" s="25">
        <f t="shared" si="5"/>
        <v>0</v>
      </c>
    </row>
    <row r="34" spans="1:32">
      <c r="A34" s="583"/>
      <c r="B34" s="608"/>
      <c r="C34" s="585"/>
      <c r="D34" s="305"/>
      <c r="E34" s="165"/>
      <c r="F34" s="165"/>
      <c r="G34" s="305"/>
      <c r="H34" s="306"/>
      <c r="I34" s="307"/>
      <c r="J34" s="168"/>
      <c r="K34" s="169"/>
      <c r="L34" s="178"/>
      <c r="M34" s="171">
        <f>AE34</f>
        <v>48</v>
      </c>
      <c r="N34" s="172"/>
      <c r="O34" s="172"/>
      <c r="P34" s="176"/>
      <c r="Q34" s="174"/>
      <c r="R34" s="174"/>
      <c r="S34" s="174"/>
      <c r="T34" s="175"/>
      <c r="U34" s="308"/>
      <c r="V34" s="177">
        <f>SUM(V26:V33)</f>
        <v>382</v>
      </c>
      <c r="W34" s="178">
        <f>SUM(W26:W33)</f>
        <v>0</v>
      </c>
      <c r="X34" s="179">
        <f t="shared" ref="X34" si="8">V34+W34</f>
        <v>382</v>
      </c>
      <c r="Y34" s="180">
        <f>SUM(Y26:Y33)</f>
        <v>408</v>
      </c>
      <c r="Z34" s="309"/>
      <c r="AA34" s="310"/>
      <c r="AB34" s="311"/>
      <c r="AC34" s="312"/>
      <c r="AD34" s="313"/>
      <c r="AE34" s="314">
        <f>SUM(AE26:AE33)</f>
        <v>48</v>
      </c>
      <c r="AF34" s="315">
        <f>SUM(AF26:AF33)</f>
        <v>24000</v>
      </c>
    </row>
    <row r="35" spans="1:32" ht="14.85" customHeight="1">
      <c r="A35" s="583"/>
      <c r="B35" s="609" t="s">
        <v>111</v>
      </c>
      <c r="C35" s="585" t="s">
        <v>112</v>
      </c>
      <c r="D35" s="587" t="s">
        <v>113</v>
      </c>
      <c r="E35" s="590">
        <v>6</v>
      </c>
      <c r="F35" s="446" t="s">
        <v>114</v>
      </c>
      <c r="G35" s="112" t="s">
        <v>16</v>
      </c>
      <c r="H35" s="103" t="str">
        <f>H6</f>
        <v>LLCER</v>
      </c>
      <c r="I35" s="404" t="s">
        <v>115</v>
      </c>
      <c r="J35" s="399"/>
      <c r="K35" s="400"/>
      <c r="L35" s="400"/>
      <c r="M35" s="122"/>
      <c r="N35" s="418">
        <f>N6</f>
        <v>55</v>
      </c>
      <c r="O35" s="401"/>
      <c r="P35" s="402" t="s">
        <v>116</v>
      </c>
      <c r="Q35" s="568"/>
      <c r="R35" s="556"/>
      <c r="S35" s="556"/>
      <c r="T35" s="569"/>
      <c r="U35" s="352"/>
      <c r="V35" s="353"/>
      <c r="W35" s="351"/>
      <c r="X35" s="353"/>
      <c r="Y35" s="354"/>
      <c r="Z35" s="555"/>
      <c r="AA35" s="556"/>
      <c r="AB35" s="557"/>
      <c r="AC35" s="442"/>
      <c r="AD35" s="109"/>
      <c r="AE35" s="94">
        <f>M35*N35/SUM($N$35:$N$39)</f>
        <v>0</v>
      </c>
      <c r="AF35" s="25">
        <f>M35*N35</f>
        <v>0</v>
      </c>
    </row>
    <row r="36" spans="1:32">
      <c r="A36" s="583"/>
      <c r="B36" s="610"/>
      <c r="C36" s="585"/>
      <c r="D36" s="587"/>
      <c r="E36" s="588"/>
      <c r="F36" s="446" t="s">
        <v>117</v>
      </c>
      <c r="G36" s="102" t="s">
        <v>16</v>
      </c>
      <c r="H36" s="103" t="str">
        <f t="shared" ref="H36:H37" si="9">H7</f>
        <v>Droit</v>
      </c>
      <c r="I36" s="404" t="s">
        <v>115</v>
      </c>
      <c r="J36" s="399"/>
      <c r="K36" s="400"/>
      <c r="L36" s="400"/>
      <c r="M36" s="122"/>
      <c r="N36" s="418">
        <f t="shared" ref="N36:N37" si="10">N7</f>
        <v>180</v>
      </c>
      <c r="O36" s="401"/>
      <c r="P36" s="402" t="s">
        <v>116</v>
      </c>
      <c r="Q36" s="568"/>
      <c r="R36" s="556"/>
      <c r="S36" s="556"/>
      <c r="T36" s="569"/>
      <c r="U36" s="352"/>
      <c r="V36" s="353"/>
      <c r="W36" s="351"/>
      <c r="X36" s="353"/>
      <c r="Y36" s="354"/>
      <c r="Z36" s="555"/>
      <c r="AA36" s="556"/>
      <c r="AB36" s="557"/>
      <c r="AC36" s="442"/>
      <c r="AD36" s="109"/>
      <c r="AE36" s="94">
        <f>M36*N36/SUM($N$35:$N$39)</f>
        <v>0</v>
      </c>
      <c r="AF36" s="25">
        <f>M36*N36</f>
        <v>0</v>
      </c>
    </row>
    <row r="37" spans="1:32">
      <c r="A37" s="583"/>
      <c r="B37" s="610"/>
      <c r="C37" s="585"/>
      <c r="D37" s="587"/>
      <c r="E37" s="588"/>
      <c r="F37" s="446" t="s">
        <v>118</v>
      </c>
      <c r="G37" s="102" t="s">
        <v>16</v>
      </c>
      <c r="H37" s="103" t="str">
        <f t="shared" si="9"/>
        <v>Histoire</v>
      </c>
      <c r="I37" s="404" t="s">
        <v>115</v>
      </c>
      <c r="J37" s="399"/>
      <c r="K37" s="400"/>
      <c r="L37" s="400"/>
      <c r="M37" s="122"/>
      <c r="N37" s="418">
        <f t="shared" si="10"/>
        <v>35</v>
      </c>
      <c r="O37" s="401"/>
      <c r="P37" s="402" t="s">
        <v>116</v>
      </c>
      <c r="Q37" s="568"/>
      <c r="R37" s="556"/>
      <c r="S37" s="556"/>
      <c r="T37" s="569"/>
      <c r="U37" s="352"/>
      <c r="V37" s="353"/>
      <c r="W37" s="351"/>
      <c r="X37" s="353"/>
      <c r="Y37" s="354"/>
      <c r="Z37" s="555"/>
      <c r="AA37" s="556"/>
      <c r="AB37" s="557"/>
      <c r="AC37" s="442"/>
      <c r="AD37" s="110"/>
      <c r="AE37" s="94">
        <f>M37*N37/SUM($N$35:$N$39)</f>
        <v>0</v>
      </c>
      <c r="AF37" s="25">
        <f>M37*N37</f>
        <v>0</v>
      </c>
    </row>
    <row r="38" spans="1:32">
      <c r="A38" s="583"/>
      <c r="B38" s="610"/>
      <c r="C38" s="585"/>
      <c r="D38" s="587"/>
      <c r="E38" s="588"/>
      <c r="F38" s="448"/>
      <c r="G38" s="102"/>
      <c r="H38" s="103"/>
      <c r="I38" s="404" t="s">
        <v>115</v>
      </c>
      <c r="J38" s="399"/>
      <c r="K38" s="400"/>
      <c r="L38" s="400"/>
      <c r="M38" s="122"/>
      <c r="N38" s="418"/>
      <c r="O38" s="401"/>
      <c r="P38" s="402" t="s">
        <v>116</v>
      </c>
      <c r="Q38" s="568"/>
      <c r="R38" s="556"/>
      <c r="S38" s="556"/>
      <c r="T38" s="569"/>
      <c r="U38" s="352"/>
      <c r="V38" s="353"/>
      <c r="W38" s="351"/>
      <c r="X38" s="353"/>
      <c r="Y38" s="354"/>
      <c r="Z38" s="555"/>
      <c r="AA38" s="556"/>
      <c r="AB38" s="557"/>
      <c r="AC38" s="442"/>
      <c r="AD38" s="109"/>
      <c r="AE38" s="94">
        <f>M38*N38/SUM($N$35:$N$39)</f>
        <v>0</v>
      </c>
      <c r="AF38" s="25">
        <f>M38*N38</f>
        <v>0</v>
      </c>
    </row>
    <row r="39" spans="1:32">
      <c r="A39" s="583"/>
      <c r="B39" s="610"/>
      <c r="C39" s="585"/>
      <c r="D39" s="587"/>
      <c r="E39" s="589"/>
      <c r="F39" s="448"/>
      <c r="G39" s="102"/>
      <c r="H39" s="103"/>
      <c r="I39" s="404" t="s">
        <v>115</v>
      </c>
      <c r="J39" s="399"/>
      <c r="K39" s="400"/>
      <c r="L39" s="400"/>
      <c r="M39" s="122"/>
      <c r="N39" s="418"/>
      <c r="O39" s="401"/>
      <c r="P39" s="402" t="s">
        <v>116</v>
      </c>
      <c r="Q39" s="568"/>
      <c r="R39" s="556"/>
      <c r="S39" s="556"/>
      <c r="T39" s="569"/>
      <c r="U39" s="352"/>
      <c r="V39" s="353"/>
      <c r="W39" s="351"/>
      <c r="X39" s="353"/>
      <c r="Y39" s="354"/>
      <c r="Z39" s="555"/>
      <c r="AA39" s="556"/>
      <c r="AB39" s="557"/>
      <c r="AC39" s="442"/>
      <c r="AD39" s="109"/>
      <c r="AE39" s="94">
        <f>M39*N39/SUM($N$35:$N$39)</f>
        <v>0</v>
      </c>
      <c r="AF39" s="25">
        <f>M39*N39</f>
        <v>0</v>
      </c>
    </row>
    <row r="40" spans="1:32">
      <c r="A40" s="583"/>
      <c r="B40" s="610"/>
      <c r="C40" s="585"/>
      <c r="D40" s="316"/>
      <c r="E40" s="316"/>
      <c r="F40" s="317"/>
      <c r="G40" s="318"/>
      <c r="H40" s="319"/>
      <c r="I40" s="320"/>
      <c r="J40" s="321"/>
      <c r="K40" s="322"/>
      <c r="L40" s="323"/>
      <c r="M40" s="324">
        <f>IF(SUM(N35:N39)=0,0,SUMPRODUCT(M35:M39,N35:N39)/SUM(N35:N39))</f>
        <v>0</v>
      </c>
      <c r="N40" s="325"/>
      <c r="O40" s="325"/>
      <c r="P40" s="326"/>
      <c r="Q40" s="327"/>
      <c r="R40" s="327"/>
      <c r="S40" s="327"/>
      <c r="T40" s="328"/>
      <c r="U40" s="329"/>
      <c r="V40" s="330">
        <f>SUM(V35:V39)</f>
        <v>0</v>
      </c>
      <c r="W40" s="323">
        <v>0</v>
      </c>
      <c r="X40" s="331">
        <f t="shared" ref="X40" si="11">V40+W40</f>
        <v>0</v>
      </c>
      <c r="Y40" s="332">
        <f>IF(L40="",0,W40+V40*VLOOKUP(L40,Paramétrage!$C$6:$E$28,3,0))</f>
        <v>0</v>
      </c>
      <c r="Z40" s="333"/>
      <c r="AA40" s="334"/>
      <c r="AB40" s="335"/>
      <c r="AC40" s="336"/>
      <c r="AD40" s="337"/>
      <c r="AE40" s="338">
        <f>SUM(AE35:AE39)</f>
        <v>0</v>
      </c>
      <c r="AF40" s="339">
        <f>SUM(AF35:AF39)</f>
        <v>0</v>
      </c>
    </row>
    <row r="41" spans="1:32" ht="14.85" customHeight="1">
      <c r="A41" s="583"/>
      <c r="B41" s="610"/>
      <c r="C41" s="585" t="s">
        <v>119</v>
      </c>
      <c r="D41" s="590" t="s">
        <v>120</v>
      </c>
      <c r="E41" s="590">
        <v>6</v>
      </c>
      <c r="F41" s="446" t="s">
        <v>121</v>
      </c>
      <c r="G41" s="112" t="s">
        <v>16</v>
      </c>
      <c r="H41" s="103" t="str">
        <f>H6</f>
        <v>LLCER</v>
      </c>
      <c r="I41" s="404" t="s">
        <v>115</v>
      </c>
      <c r="J41" s="399"/>
      <c r="K41" s="400"/>
      <c r="L41" s="400"/>
      <c r="M41" s="122"/>
      <c r="N41" s="418">
        <f>N6</f>
        <v>55</v>
      </c>
      <c r="O41" s="401"/>
      <c r="P41" s="402" t="s">
        <v>116</v>
      </c>
      <c r="Q41" s="568"/>
      <c r="R41" s="556"/>
      <c r="S41" s="556"/>
      <c r="T41" s="569"/>
      <c r="U41" s="355"/>
      <c r="V41" s="353"/>
      <c r="W41" s="351"/>
      <c r="X41" s="353"/>
      <c r="Y41" s="354"/>
      <c r="Z41" s="555"/>
      <c r="AA41" s="556"/>
      <c r="AB41" s="557"/>
      <c r="AC41" s="442"/>
      <c r="AD41" s="109"/>
      <c r="AE41" s="94">
        <f>M41*N41/SUM($N$41:$N$45)</f>
        <v>0</v>
      </c>
      <c r="AF41" s="25">
        <f>M41*N41</f>
        <v>0</v>
      </c>
    </row>
    <row r="42" spans="1:32">
      <c r="A42" s="583"/>
      <c r="B42" s="610"/>
      <c r="C42" s="585"/>
      <c r="D42" s="588"/>
      <c r="E42" s="588"/>
      <c r="F42" s="446" t="s">
        <v>122</v>
      </c>
      <c r="G42" s="102" t="s">
        <v>16</v>
      </c>
      <c r="H42" s="103" t="str">
        <f t="shared" ref="H42:H43" si="12">H7</f>
        <v>Droit</v>
      </c>
      <c r="I42" s="404" t="s">
        <v>115</v>
      </c>
      <c r="J42" s="399"/>
      <c r="K42" s="400"/>
      <c r="L42" s="400"/>
      <c r="M42" s="122"/>
      <c r="N42" s="418">
        <f t="shared" ref="N42:N43" si="13">N7</f>
        <v>180</v>
      </c>
      <c r="O42" s="401"/>
      <c r="P42" s="402" t="s">
        <v>116</v>
      </c>
      <c r="Q42" s="568"/>
      <c r="R42" s="556"/>
      <c r="S42" s="556"/>
      <c r="T42" s="569"/>
      <c r="U42" s="355"/>
      <c r="V42" s="353"/>
      <c r="W42" s="351"/>
      <c r="X42" s="353"/>
      <c r="Y42" s="354"/>
      <c r="Z42" s="555"/>
      <c r="AA42" s="556"/>
      <c r="AB42" s="557"/>
      <c r="AC42" s="442"/>
      <c r="AD42" s="109"/>
      <c r="AE42" s="94">
        <f>M42*N42/SUM($N$41:$N$45)</f>
        <v>0</v>
      </c>
      <c r="AF42" s="25">
        <f>M42*N42</f>
        <v>0</v>
      </c>
    </row>
    <row r="43" spans="1:32">
      <c r="A43" s="583"/>
      <c r="B43" s="610"/>
      <c r="C43" s="585"/>
      <c r="D43" s="588"/>
      <c r="E43" s="588"/>
      <c r="F43" s="446" t="s">
        <v>123</v>
      </c>
      <c r="G43" s="102" t="s">
        <v>16</v>
      </c>
      <c r="H43" s="103" t="str">
        <f t="shared" si="12"/>
        <v>Histoire</v>
      </c>
      <c r="I43" s="404" t="s">
        <v>115</v>
      </c>
      <c r="J43" s="399"/>
      <c r="K43" s="400"/>
      <c r="L43" s="400"/>
      <c r="M43" s="122"/>
      <c r="N43" s="418">
        <f t="shared" si="13"/>
        <v>35</v>
      </c>
      <c r="O43" s="403"/>
      <c r="P43" s="402" t="s">
        <v>116</v>
      </c>
      <c r="Q43" s="568"/>
      <c r="R43" s="556"/>
      <c r="S43" s="556"/>
      <c r="T43" s="569"/>
      <c r="U43" s="355"/>
      <c r="V43" s="353"/>
      <c r="W43" s="351"/>
      <c r="X43" s="353"/>
      <c r="Y43" s="354"/>
      <c r="Z43" s="555"/>
      <c r="AA43" s="556"/>
      <c r="AB43" s="557"/>
      <c r="AC43" s="442"/>
      <c r="AD43" s="109"/>
      <c r="AE43" s="94">
        <f>M43*N43/SUM($N$41:$N$45)</f>
        <v>0</v>
      </c>
      <c r="AF43" s="25">
        <f>M43*N43</f>
        <v>0</v>
      </c>
    </row>
    <row r="44" spans="1:32">
      <c r="A44" s="583"/>
      <c r="B44" s="610"/>
      <c r="C44" s="585"/>
      <c r="D44" s="588"/>
      <c r="E44" s="588"/>
      <c r="F44" s="448"/>
      <c r="G44" s="102"/>
      <c r="H44" s="103"/>
      <c r="I44" s="404" t="s">
        <v>115</v>
      </c>
      <c r="J44" s="399"/>
      <c r="K44" s="400"/>
      <c r="L44" s="400"/>
      <c r="M44" s="122"/>
      <c r="N44" s="418"/>
      <c r="O44" s="401"/>
      <c r="P44" s="402" t="s">
        <v>116</v>
      </c>
      <c r="Q44" s="568"/>
      <c r="R44" s="556"/>
      <c r="S44" s="556"/>
      <c r="T44" s="569"/>
      <c r="U44" s="355"/>
      <c r="V44" s="353"/>
      <c r="W44" s="351"/>
      <c r="X44" s="353"/>
      <c r="Y44" s="354"/>
      <c r="Z44" s="555"/>
      <c r="AA44" s="556"/>
      <c r="AB44" s="557"/>
      <c r="AC44" s="442"/>
      <c r="AD44" s="109"/>
      <c r="AE44" s="94">
        <f>M44*N44/SUM($N$41:$N$45)</f>
        <v>0</v>
      </c>
      <c r="AF44" s="25">
        <f>M44*N44</f>
        <v>0</v>
      </c>
    </row>
    <row r="45" spans="1:32">
      <c r="A45" s="583"/>
      <c r="B45" s="610"/>
      <c r="C45" s="585"/>
      <c r="D45" s="589"/>
      <c r="E45" s="589"/>
      <c r="F45" s="448"/>
      <c r="G45" s="102"/>
      <c r="H45" s="103"/>
      <c r="I45" s="404" t="s">
        <v>115</v>
      </c>
      <c r="J45" s="399"/>
      <c r="K45" s="400"/>
      <c r="L45" s="400"/>
      <c r="M45" s="122"/>
      <c r="N45" s="418"/>
      <c r="O45" s="401"/>
      <c r="P45" s="402" t="s">
        <v>116</v>
      </c>
      <c r="Q45" s="568"/>
      <c r="R45" s="556"/>
      <c r="S45" s="556"/>
      <c r="T45" s="569"/>
      <c r="U45" s="355"/>
      <c r="V45" s="353"/>
      <c r="W45" s="351"/>
      <c r="X45" s="353"/>
      <c r="Y45" s="354"/>
      <c r="Z45" s="555"/>
      <c r="AA45" s="556"/>
      <c r="AB45" s="557"/>
      <c r="AC45" s="442"/>
      <c r="AD45" s="109"/>
      <c r="AE45" s="94">
        <f>M45*N45/SUM($N$41:$N$45)</f>
        <v>0</v>
      </c>
      <c r="AF45" s="24">
        <f>M45*N45</f>
        <v>0</v>
      </c>
    </row>
    <row r="46" spans="1:32">
      <c r="A46" s="583"/>
      <c r="B46" s="611"/>
      <c r="C46" s="585"/>
      <c r="D46" s="316"/>
      <c r="E46" s="316"/>
      <c r="F46" s="317"/>
      <c r="G46" s="318"/>
      <c r="H46" s="319"/>
      <c r="I46" s="320"/>
      <c r="J46" s="321"/>
      <c r="K46" s="322"/>
      <c r="L46" s="323"/>
      <c r="M46" s="324">
        <f>IF(SUM(N41:N45)=0,0,SUMPRODUCT(M41:M45,N41:N45)/SUM(N41:N45))</f>
        <v>0</v>
      </c>
      <c r="N46" s="325"/>
      <c r="O46" s="325"/>
      <c r="P46" s="326"/>
      <c r="Q46" s="327"/>
      <c r="R46" s="327"/>
      <c r="S46" s="327"/>
      <c r="T46" s="328"/>
      <c r="U46" s="329"/>
      <c r="V46" s="330">
        <f>SUM(V41:V45)</f>
        <v>0</v>
      </c>
      <c r="W46" s="323">
        <v>0</v>
      </c>
      <c r="X46" s="331">
        <f t="shared" ref="X46" si="14">V46+W46</f>
        <v>0</v>
      </c>
      <c r="Y46" s="332">
        <f>IF(L46="",0,W46+V46*VLOOKUP(L46,Paramétrage!$C$6:$E$28,3,0))</f>
        <v>0</v>
      </c>
      <c r="Z46" s="333"/>
      <c r="AA46" s="334"/>
      <c r="AB46" s="335"/>
      <c r="AC46" s="336"/>
      <c r="AD46" s="337"/>
      <c r="AE46" s="338">
        <f>SUM(AE41:AE45)</f>
        <v>0</v>
      </c>
      <c r="AF46" s="339">
        <f>SUM(AF41:AF45)</f>
        <v>0</v>
      </c>
    </row>
    <row r="47" spans="1:32">
      <c r="A47" s="583"/>
      <c r="B47" s="591" t="s">
        <v>124</v>
      </c>
      <c r="C47" s="585" t="s">
        <v>125</v>
      </c>
      <c r="D47" s="587" t="s">
        <v>126</v>
      </c>
      <c r="E47" s="588">
        <v>3</v>
      </c>
      <c r="F47" s="446" t="s">
        <v>127</v>
      </c>
      <c r="G47" s="112" t="s">
        <v>23</v>
      </c>
      <c r="H47" s="103" t="s">
        <v>128</v>
      </c>
      <c r="I47" s="131"/>
      <c r="J47" s="161" t="s">
        <v>98</v>
      </c>
      <c r="K47" s="104"/>
      <c r="L47" s="105" t="s">
        <v>129</v>
      </c>
      <c r="M47" s="123">
        <v>25</v>
      </c>
      <c r="N47" s="120">
        <f>M3</f>
        <v>270</v>
      </c>
      <c r="O47" s="127">
        <v>24</v>
      </c>
      <c r="P47" s="111" t="s">
        <v>116</v>
      </c>
      <c r="Q47" s="568" t="s">
        <v>130</v>
      </c>
      <c r="R47" s="556"/>
      <c r="S47" s="556"/>
      <c r="T47" s="569"/>
      <c r="U47" s="238">
        <f>IF(OR(O47="",L47=Paramétrage!$C$10,L47=Paramétrage!$C$13,L47=Paramétrage!$C$16,L47=Paramétrage!$C$19,L47=Paramétrage!$C$23,L47=Paramétrage!$C$26,AND(L47&lt;&gt;Paramétrage!$C$9,P47="Mut+ext")),"",ROUNDUP(N47/O47,0))</f>
        <v>12</v>
      </c>
      <c r="V47" s="242">
        <f>IF(L47="",0,IF(OR(P47="Mut+ext",VLOOKUP(L47,Paramétrage!$C$6:$E$28,2,0)=0),0,IF(O47="","saisir capacité",M47*U47*VLOOKUP(L47,Paramétrage!$C$6:$E$28,2,0))))</f>
        <v>0</v>
      </c>
      <c r="W47" s="160"/>
      <c r="X47" s="240">
        <f t="shared" ref="X47:X54" si="15">IF(ISERROR(V47+W47)=TRUE,V47,V47+W47)</f>
        <v>0</v>
      </c>
      <c r="Y47" s="241">
        <f>IF(L47="",0,IF(ISERROR(W47+V47*VLOOKUP(L47,Paramétrage!$C$6:$E$28,3,0))=TRUE,X47,W47+V47*VLOOKUP(L47,Paramétrage!$C$6:$E$28,3,0)))</f>
        <v>0</v>
      </c>
      <c r="Z47" s="555"/>
      <c r="AA47" s="556"/>
      <c r="AB47" s="557"/>
      <c r="AC47" s="162"/>
      <c r="AD47" s="109"/>
      <c r="AE47" s="163">
        <f t="shared" ref="AE47:AE54" si="16">IF(F47="",0,IF(J47="",0,IF(SUMIF($F$47:$F$54,F47,$N$47:$N$54)=0,0,IF(K47="",AF47/SUMIF($F$47:$F$54,F47,$N$47:$N$54),AF47/(SUMIF($F$47:$F$54,F47,$N$47:$N$54)/K47)))))</f>
        <v>25</v>
      </c>
      <c r="AF47" s="23">
        <f t="shared" ref="AF47:AF54" si="17">M47*N47</f>
        <v>6750</v>
      </c>
    </row>
    <row r="48" spans="1:32" ht="15.75" hidden="1" customHeight="1">
      <c r="A48" s="583"/>
      <c r="B48" s="592"/>
      <c r="C48" s="585"/>
      <c r="D48" s="587"/>
      <c r="E48" s="588"/>
      <c r="F48" s="446"/>
      <c r="G48" s="102"/>
      <c r="H48" s="103"/>
      <c r="I48" s="131"/>
      <c r="J48" s="130"/>
      <c r="K48" s="104"/>
      <c r="L48" s="105"/>
      <c r="M48" s="122"/>
      <c r="N48" s="119"/>
      <c r="O48" s="127"/>
      <c r="P48" s="107"/>
      <c r="Q48" s="568"/>
      <c r="R48" s="556"/>
      <c r="S48" s="556"/>
      <c r="T48" s="569"/>
      <c r="U48" s="238" t="str">
        <f>IF(OR(O48="",L48=Paramétrage!$C$10,L48=Paramétrage!$C$13,L48=Paramétrage!$C$16,L48=Paramétrage!$C$19,L48=Paramétrage!$C$23,L48=Paramétrage!$C$26,AND(L48&lt;&gt;Paramétrage!$C$9,P48="Mut+ext")),"",ROUNDUP(N48/O48,0))</f>
        <v/>
      </c>
      <c r="V48" s="236">
        <f>IF(L48="",0,IF(OR(P48="Mut+ext",VLOOKUP(L48,Paramétrage!$C$6:$E$28,2,0)=0),0,IF(O48="","saisir capacité",M48*U48*VLOOKUP(L48,Paramétrage!$C$6:$E$28,2,0))))</f>
        <v>0</v>
      </c>
      <c r="W48" s="108"/>
      <c r="X48" s="237">
        <f t="shared" si="15"/>
        <v>0</v>
      </c>
      <c r="Y48" s="239">
        <f>IF(L48="",0,IF(ISERROR(W48+V48*VLOOKUP(L48,Paramétrage!$C$6:$E$28,3,0))=TRUE,X48,W48+V48*VLOOKUP(L48,Paramétrage!$C$6:$E$28,3,0)))</f>
        <v>0</v>
      </c>
      <c r="Z48" s="555"/>
      <c r="AA48" s="556"/>
      <c r="AB48" s="557"/>
      <c r="AC48" s="442"/>
      <c r="AD48" s="109"/>
      <c r="AE48" s="93">
        <f t="shared" si="16"/>
        <v>0</v>
      </c>
      <c r="AF48" s="25">
        <f t="shared" si="17"/>
        <v>0</v>
      </c>
    </row>
    <row r="49" spans="1:42" ht="15.75" hidden="1" customHeight="1">
      <c r="A49" s="583"/>
      <c r="B49" s="592"/>
      <c r="C49" s="585"/>
      <c r="D49" s="587"/>
      <c r="E49" s="588"/>
      <c r="F49" s="446"/>
      <c r="G49" s="102"/>
      <c r="H49" s="106"/>
      <c r="I49" s="131"/>
      <c r="J49" s="130"/>
      <c r="K49" s="104"/>
      <c r="L49" s="105"/>
      <c r="M49" s="122"/>
      <c r="N49" s="120"/>
      <c r="O49" s="127"/>
      <c r="P49" s="107"/>
      <c r="Q49" s="568"/>
      <c r="R49" s="556"/>
      <c r="S49" s="556"/>
      <c r="T49" s="569"/>
      <c r="U49" s="238" t="str">
        <f>IF(OR(O49="",L49=Paramétrage!$C$10,L49=Paramétrage!$C$13,L49=Paramétrage!$C$16,L49=Paramétrage!$C$19,L49=Paramétrage!$C$23,L49=Paramétrage!$C$26,AND(L49&lt;&gt;Paramétrage!$C$9,P49="Mut+ext")),"",ROUNDUP(N49/O49,0))</f>
        <v/>
      </c>
      <c r="V49" s="236">
        <f>IF(L49="",0,IF(OR(P49="Mut+ext",VLOOKUP(L49,Paramétrage!$C$6:$E$28,2,0)=0),0,IF(O49="","saisir capacité",M49*U49*VLOOKUP(L49,Paramétrage!$C$6:$E$28,2,0))))</f>
        <v>0</v>
      </c>
      <c r="W49" s="108"/>
      <c r="X49" s="237">
        <f t="shared" si="15"/>
        <v>0</v>
      </c>
      <c r="Y49" s="239">
        <f>IF(L49="",0,IF(ISERROR(W49+V49*VLOOKUP(L49,Paramétrage!$C$6:$E$28,3,0))=TRUE,X49,W49+V49*VLOOKUP(L49,Paramétrage!$C$6:$E$28,3,0)))</f>
        <v>0</v>
      </c>
      <c r="Z49" s="555"/>
      <c r="AA49" s="556"/>
      <c r="AB49" s="557"/>
      <c r="AC49" s="442"/>
      <c r="AD49" s="109"/>
      <c r="AE49" s="93">
        <f t="shared" si="16"/>
        <v>0</v>
      </c>
      <c r="AF49" s="25">
        <f t="shared" si="17"/>
        <v>0</v>
      </c>
    </row>
    <row r="50" spans="1:42" ht="15.75" hidden="1" customHeight="1">
      <c r="A50" s="583"/>
      <c r="B50" s="592"/>
      <c r="C50" s="585"/>
      <c r="D50" s="587"/>
      <c r="E50" s="588"/>
      <c r="F50" s="448"/>
      <c r="G50" s="102"/>
      <c r="H50" s="106"/>
      <c r="I50" s="131"/>
      <c r="J50" s="130"/>
      <c r="K50" s="104"/>
      <c r="L50" s="105"/>
      <c r="M50" s="122"/>
      <c r="N50" s="121"/>
      <c r="O50" s="127"/>
      <c r="P50" s="107"/>
      <c r="Q50" s="568"/>
      <c r="R50" s="556"/>
      <c r="S50" s="556"/>
      <c r="T50" s="569"/>
      <c r="U50" s="238" t="str">
        <f>IF(OR(O50="",L50=Paramétrage!$C$10,L50=Paramétrage!$C$13,L50=Paramétrage!$C$16,L50=Paramétrage!$C$19,L50=Paramétrage!$C$23,L50=Paramétrage!$C$26,AND(L50&lt;&gt;Paramétrage!$C$9,P50="Mut+ext")),"",ROUNDUP(N50/O50,0))</f>
        <v/>
      </c>
      <c r="V50" s="236">
        <f>IF(L50="",0,IF(OR(P50="Mut+ext",VLOOKUP(L50,Paramétrage!$C$6:$E$28,2,0)=0),0,IF(O50="","saisir capacité",M50*U50*VLOOKUP(L50,Paramétrage!$C$6:$E$28,2,0))))</f>
        <v>0</v>
      </c>
      <c r="W50" s="108"/>
      <c r="X50" s="237">
        <f t="shared" si="15"/>
        <v>0</v>
      </c>
      <c r="Y50" s="239">
        <f>IF(L50="",0,IF(ISERROR(W50+V50*VLOOKUP(L50,Paramétrage!$C$6:$E$28,3,0))=TRUE,X50,W50+V50*VLOOKUP(L50,Paramétrage!$C$6:$E$28,3,0)))</f>
        <v>0</v>
      </c>
      <c r="Z50" s="555"/>
      <c r="AA50" s="556"/>
      <c r="AB50" s="557"/>
      <c r="AC50" s="132"/>
      <c r="AD50" s="109"/>
      <c r="AE50" s="93">
        <f t="shared" si="16"/>
        <v>0</v>
      </c>
      <c r="AF50" s="25">
        <f t="shared" si="17"/>
        <v>0</v>
      </c>
    </row>
    <row r="51" spans="1:42" ht="15.75" hidden="1" customHeight="1">
      <c r="A51" s="583"/>
      <c r="B51" s="592"/>
      <c r="C51" s="585"/>
      <c r="D51" s="587"/>
      <c r="E51" s="588"/>
      <c r="F51" s="446"/>
      <c r="G51" s="449"/>
      <c r="H51" s="106"/>
      <c r="I51" s="131"/>
      <c r="J51" s="130"/>
      <c r="K51" s="104"/>
      <c r="L51" s="105"/>
      <c r="M51" s="122"/>
      <c r="N51" s="120"/>
      <c r="O51" s="127"/>
      <c r="P51" s="107"/>
      <c r="Q51" s="568"/>
      <c r="R51" s="556"/>
      <c r="S51" s="556"/>
      <c r="T51" s="569"/>
      <c r="U51" s="238" t="str">
        <f>IF(OR(O51="",L51=Paramétrage!$C$10,L51=Paramétrage!$C$13,L51=Paramétrage!$C$16,L51=Paramétrage!$C$19,L51=Paramétrage!$C$23,L51=Paramétrage!$C$26,AND(L51&lt;&gt;Paramétrage!$C$9,P51="Mut+ext")),"",ROUNDUP(N51/O51,0))</f>
        <v/>
      </c>
      <c r="V51" s="236">
        <f>IF(L51="",0,IF(OR(P51="Mut+ext",VLOOKUP(L51,Paramétrage!$C$6:$E$28,2,0)=0),0,IF(O51="","saisir capacité",M51*U51*VLOOKUP(L51,Paramétrage!$C$6:$E$28,2,0))))</f>
        <v>0</v>
      </c>
      <c r="W51" s="108"/>
      <c r="X51" s="237">
        <f t="shared" si="15"/>
        <v>0</v>
      </c>
      <c r="Y51" s="239">
        <f>IF(L51="",0,IF(ISERROR(W51+V51*VLOOKUP(L51,Paramétrage!$C$6:$E$28,3,0))=TRUE,X51,W51+V51*VLOOKUP(L51,Paramétrage!$C$6:$E$28,3,0)))</f>
        <v>0</v>
      </c>
      <c r="Z51" s="555"/>
      <c r="AA51" s="556"/>
      <c r="AB51" s="557"/>
      <c r="AC51" s="442"/>
      <c r="AD51" s="109"/>
      <c r="AE51" s="93">
        <f t="shared" si="16"/>
        <v>0</v>
      </c>
      <c r="AF51" s="25">
        <f t="shared" si="17"/>
        <v>0</v>
      </c>
    </row>
    <row r="52" spans="1:42" ht="15.75" hidden="1" customHeight="1">
      <c r="A52" s="583"/>
      <c r="B52" s="592"/>
      <c r="C52" s="585"/>
      <c r="D52" s="587"/>
      <c r="E52" s="588"/>
      <c r="F52" s="446"/>
      <c r="G52" s="449"/>
      <c r="H52" s="106"/>
      <c r="I52" s="131"/>
      <c r="J52" s="130"/>
      <c r="K52" s="104"/>
      <c r="L52" s="105"/>
      <c r="M52" s="122"/>
      <c r="N52" s="121"/>
      <c r="O52" s="127"/>
      <c r="P52" s="107"/>
      <c r="Q52" s="568"/>
      <c r="R52" s="556"/>
      <c r="S52" s="556"/>
      <c r="T52" s="569"/>
      <c r="U52" s="238" t="str">
        <f>IF(OR(O52="",L52=Paramétrage!$C$10,L52=Paramétrage!$C$13,L52=Paramétrage!$C$16,L52=Paramétrage!$C$19,L52=Paramétrage!$C$23,L52=Paramétrage!$C$26,AND(L52&lt;&gt;Paramétrage!$C$9,P52="Mut+ext")),"",ROUNDUP(N52/O52,0))</f>
        <v/>
      </c>
      <c r="V52" s="236">
        <f>IF(L52="",0,IF(OR(P52="Mut+ext",VLOOKUP(L52,Paramétrage!$C$6:$E$28,2,0)=0),0,IF(O52="","saisir capacité",M52*U52*VLOOKUP(L52,Paramétrage!$C$6:$E$28,2,0))))</f>
        <v>0</v>
      </c>
      <c r="W52" s="108"/>
      <c r="X52" s="237">
        <f t="shared" si="15"/>
        <v>0</v>
      </c>
      <c r="Y52" s="239">
        <f>IF(L52="",0,IF(ISERROR(W52+V52*VLOOKUP(L52,Paramétrage!$C$6:$E$28,3,0))=TRUE,X52,W52+V52*VLOOKUP(L52,Paramétrage!$C$6:$E$28,3,0)))</f>
        <v>0</v>
      </c>
      <c r="Z52" s="555"/>
      <c r="AA52" s="556"/>
      <c r="AB52" s="557"/>
      <c r="AC52" s="442"/>
      <c r="AD52" s="109"/>
      <c r="AE52" s="93">
        <f t="shared" si="16"/>
        <v>0</v>
      </c>
      <c r="AF52" s="25">
        <f t="shared" si="17"/>
        <v>0</v>
      </c>
    </row>
    <row r="53" spans="1:42" ht="15.75" hidden="1" customHeight="1">
      <c r="A53" s="583"/>
      <c r="B53" s="592"/>
      <c r="C53" s="585"/>
      <c r="D53" s="587"/>
      <c r="E53" s="588"/>
      <c r="F53" s="446"/>
      <c r="G53" s="449"/>
      <c r="H53" s="106"/>
      <c r="I53" s="131"/>
      <c r="J53" s="130"/>
      <c r="K53" s="104"/>
      <c r="L53" s="105"/>
      <c r="M53" s="122"/>
      <c r="N53" s="120"/>
      <c r="O53" s="127"/>
      <c r="P53" s="107"/>
      <c r="Q53" s="568"/>
      <c r="R53" s="556"/>
      <c r="S53" s="556"/>
      <c r="T53" s="569"/>
      <c r="U53" s="238" t="str">
        <f>IF(OR(O53="",L53=Paramétrage!$C$10,L53=Paramétrage!$C$13,L53=Paramétrage!$C$16,L53=Paramétrage!$C$19,L53=Paramétrage!$C$23,L53=Paramétrage!$C$26,AND(L53&lt;&gt;Paramétrage!$C$9,P53="Mut+ext")),"",ROUNDUP(N53/O53,0))</f>
        <v/>
      </c>
      <c r="V53" s="236">
        <f>IF(L53="",0,IF(OR(P53="Mut+ext",VLOOKUP(L53,Paramétrage!$C$6:$E$28,2,0)=0),0,IF(O53="","saisir capacité",M53*U53*VLOOKUP(L53,Paramétrage!$C$6:$E$28,2,0))))</f>
        <v>0</v>
      </c>
      <c r="W53" s="108"/>
      <c r="X53" s="237">
        <f t="shared" si="15"/>
        <v>0</v>
      </c>
      <c r="Y53" s="239">
        <f>IF(L53="",0,IF(ISERROR(W53+V53*VLOOKUP(L53,Paramétrage!$C$6:$E$28,3,0))=TRUE,X53,W53+V53*VLOOKUP(L53,Paramétrage!$C$6:$E$28,3,0)))</f>
        <v>0</v>
      </c>
      <c r="Z53" s="555"/>
      <c r="AA53" s="556"/>
      <c r="AB53" s="557"/>
      <c r="AC53" s="442"/>
      <c r="AD53" s="109"/>
      <c r="AE53" s="93">
        <f t="shared" si="16"/>
        <v>0</v>
      </c>
      <c r="AF53" s="25">
        <f t="shared" si="17"/>
        <v>0</v>
      </c>
    </row>
    <row r="54" spans="1:42" ht="15.75" hidden="1" customHeight="1">
      <c r="A54" s="583"/>
      <c r="B54" s="592"/>
      <c r="C54" s="585"/>
      <c r="D54" s="587"/>
      <c r="E54" s="589"/>
      <c r="F54" s="446"/>
      <c r="G54" s="449"/>
      <c r="H54" s="106"/>
      <c r="I54" s="131"/>
      <c r="J54" s="130"/>
      <c r="K54" s="104"/>
      <c r="L54" s="105"/>
      <c r="M54" s="122"/>
      <c r="N54" s="119"/>
      <c r="O54" s="127"/>
      <c r="P54" s="107"/>
      <c r="Q54" s="568"/>
      <c r="R54" s="556"/>
      <c r="S54" s="556"/>
      <c r="T54" s="569"/>
      <c r="U54" s="238" t="str">
        <f>IF(OR(O54="",L54=Paramétrage!$C$10,L54=Paramétrage!$C$13,L54=Paramétrage!$C$16,L54=Paramétrage!$C$19,L54=Paramétrage!$C$23,L54=Paramétrage!$C$26,AND(L54&lt;&gt;Paramétrage!$C$9,P54="Mut+ext")),"",ROUNDUP(N54/O54,0))</f>
        <v/>
      </c>
      <c r="V54" s="236">
        <f>IF(L54="",0,IF(OR(P54="Mut+ext",VLOOKUP(L54,Paramétrage!$C$6:$E$28,2,0)=0),0,IF(O54="","saisir capacité",M54*U54*VLOOKUP(L54,Paramétrage!$C$6:$E$28,2,0))))</f>
        <v>0</v>
      </c>
      <c r="W54" s="108"/>
      <c r="X54" s="237">
        <f t="shared" si="15"/>
        <v>0</v>
      </c>
      <c r="Y54" s="239">
        <f>IF(L54="",0,IF(ISERROR(W54+V54*VLOOKUP(L54,Paramétrage!$C$6:$E$28,3,0))=TRUE,X54,W54+V54*VLOOKUP(L54,Paramétrage!$C$6:$E$28,3,0)))</f>
        <v>0</v>
      </c>
      <c r="Z54" s="555"/>
      <c r="AA54" s="556"/>
      <c r="AB54" s="557"/>
      <c r="AC54" s="442"/>
      <c r="AD54" s="109"/>
      <c r="AE54" s="93">
        <f t="shared" si="16"/>
        <v>0</v>
      </c>
      <c r="AF54" s="25">
        <f t="shared" si="17"/>
        <v>0</v>
      </c>
    </row>
    <row r="55" spans="1:42">
      <c r="A55" s="583"/>
      <c r="B55" s="592"/>
      <c r="C55" s="586"/>
      <c r="D55" s="340"/>
      <c r="E55" s="214"/>
      <c r="F55" s="214"/>
      <c r="G55" s="340"/>
      <c r="H55" s="341"/>
      <c r="I55" s="342"/>
      <c r="J55" s="343"/>
      <c r="K55" s="219"/>
      <c r="L55" s="220"/>
      <c r="M55" s="221">
        <f>AE55</f>
        <v>25</v>
      </c>
      <c r="N55" s="222"/>
      <c r="O55" s="222"/>
      <c r="P55" s="226"/>
      <c r="Q55" s="224"/>
      <c r="R55" s="224"/>
      <c r="S55" s="224"/>
      <c r="T55" s="225"/>
      <c r="U55" s="344"/>
      <c r="V55" s="227">
        <f>SUM(V47:V54)</f>
        <v>0</v>
      </c>
      <c r="W55" s="220">
        <f>SUM(W47:W54)</f>
        <v>0</v>
      </c>
      <c r="X55" s="228">
        <f>V55+W55</f>
        <v>0</v>
      </c>
      <c r="Y55" s="234">
        <f>SUM(Y47:Y54)</f>
        <v>0</v>
      </c>
      <c r="Z55" s="345"/>
      <c r="AA55" s="346"/>
      <c r="AB55" s="235"/>
      <c r="AC55" s="347"/>
      <c r="AD55" s="348"/>
      <c r="AE55" s="349">
        <f>SUM(AE47:AE54)</f>
        <v>25</v>
      </c>
      <c r="AF55" s="350">
        <f>SUM(AF47:AF54)</f>
        <v>6750</v>
      </c>
    </row>
    <row r="56" spans="1:42">
      <c r="A56" s="583"/>
      <c r="B56" s="592"/>
      <c r="C56" s="585" t="s">
        <v>131</v>
      </c>
      <c r="D56" s="587" t="s">
        <v>132</v>
      </c>
      <c r="E56" s="588">
        <v>3</v>
      </c>
      <c r="F56" s="446" t="s">
        <v>133</v>
      </c>
      <c r="G56" s="112" t="s">
        <v>24</v>
      </c>
      <c r="H56" s="103" t="s">
        <v>132</v>
      </c>
      <c r="I56" s="131" t="s">
        <v>97</v>
      </c>
      <c r="J56" s="161" t="s">
        <v>98</v>
      </c>
      <c r="K56" s="104">
        <v>1</v>
      </c>
      <c r="L56" s="105" t="s">
        <v>129</v>
      </c>
      <c r="M56" s="123">
        <v>25</v>
      </c>
      <c r="N56" s="120">
        <f>M3</f>
        <v>270</v>
      </c>
      <c r="O56" s="127">
        <v>35</v>
      </c>
      <c r="P56" s="111" t="s">
        <v>116</v>
      </c>
      <c r="Q56" s="568" t="s">
        <v>130</v>
      </c>
      <c r="R56" s="556"/>
      <c r="S56" s="556"/>
      <c r="T56" s="569"/>
      <c r="U56" s="238">
        <f>IF(OR(O56="",L56=Paramétrage!$C$10,L56=Paramétrage!$C$13,L56=Paramétrage!$C$16,L56=Paramétrage!$C$19,L56=Paramétrage!$C$23,L56=Paramétrage!$C$26,AND(L56&lt;&gt;Paramétrage!$C$9,P56="Mut+ext")),"",ROUNDUP(N56/O56,0))</f>
        <v>8</v>
      </c>
      <c r="V56" s="242">
        <f>IF(L56="",0,IF(OR(P56="Mut+ext",VLOOKUP(L56,Paramétrage!$C$6:$E$28,2,0)=0),0,IF(O56="","saisir capacité",M56*U56*VLOOKUP(L56,Paramétrage!$C$6:$E$28,2,0))))</f>
        <v>0</v>
      </c>
      <c r="W56" s="160"/>
      <c r="X56" s="240">
        <f t="shared" ref="X56:X63" si="18">IF(ISERROR(V56+W56)=TRUE,V56,V56+W56)</f>
        <v>0</v>
      </c>
      <c r="Y56" s="241">
        <f>IF(L56="",0,IF(ISERROR(W56+V56*VLOOKUP(L56,Paramétrage!$C$6:$E$28,3,0))=TRUE,X56,W56+V56*VLOOKUP(L56,Paramétrage!$C$6:$E$28,3,0)))</f>
        <v>0</v>
      </c>
      <c r="Z56" s="555"/>
      <c r="AA56" s="556"/>
      <c r="AB56" s="557"/>
      <c r="AC56" s="162"/>
      <c r="AD56" s="109"/>
      <c r="AE56" s="163">
        <f t="shared" ref="AE56:AE63" si="19">IF(F56="",0,IF(J56="",0,IF(SUMIF($F$56:$F$63,F56,$N$56:$N$63)=0,0,IF(K56="",AF56/SUMIF($F$56:$F$63,F56,$N$56:$N$63),AF56/(SUMIF($F$56:$F$63,F56,$N$56:$N$63)/K56)))))</f>
        <v>25</v>
      </c>
      <c r="AF56" s="23">
        <f t="shared" ref="AF56:AF63" si="20">M56*N56</f>
        <v>6750</v>
      </c>
    </row>
    <row r="57" spans="1:42" ht="15.75" hidden="1" customHeight="1">
      <c r="A57" s="583"/>
      <c r="B57" s="592"/>
      <c r="C57" s="585"/>
      <c r="D57" s="587"/>
      <c r="E57" s="588"/>
      <c r="F57" s="446"/>
      <c r="G57" s="102"/>
      <c r="H57" s="103"/>
      <c r="I57" s="131"/>
      <c r="J57" s="130"/>
      <c r="K57" s="104"/>
      <c r="L57" s="105"/>
      <c r="M57" s="122"/>
      <c r="N57" s="119"/>
      <c r="O57" s="127"/>
      <c r="P57" s="107"/>
      <c r="Q57" s="568"/>
      <c r="R57" s="556"/>
      <c r="S57" s="556"/>
      <c r="T57" s="569"/>
      <c r="U57" s="238" t="str">
        <f>IF(OR(O57="",L57=Paramétrage!$C$10,L57=Paramétrage!$C$13,L57=Paramétrage!$C$16,L57=Paramétrage!$C$19,L57=Paramétrage!$C$23,L57=Paramétrage!$C$26,AND(L57&lt;&gt;Paramétrage!$C$9,P57="Mut+ext")),"",ROUNDUP(N57/O57,0))</f>
        <v/>
      </c>
      <c r="V57" s="236">
        <f>IF(L57="",0,IF(OR(P57="Mut+ext",VLOOKUP(L57,Paramétrage!$C$6:$E$28,2,0)=0),0,IF(O57="","saisir capacité",M57*U57*VLOOKUP(L57,Paramétrage!$C$6:$E$28,2,0))))</f>
        <v>0</v>
      </c>
      <c r="W57" s="108"/>
      <c r="X57" s="237">
        <f t="shared" si="18"/>
        <v>0</v>
      </c>
      <c r="Y57" s="239">
        <f>IF(L57="",0,IF(ISERROR(W57+V57*VLOOKUP(L57,Paramétrage!$C$6:$E$28,3,0))=TRUE,X57,W57+V57*VLOOKUP(L57,Paramétrage!$C$6:$E$28,3,0)))</f>
        <v>0</v>
      </c>
      <c r="Z57" s="555"/>
      <c r="AA57" s="556"/>
      <c r="AB57" s="557"/>
      <c r="AC57" s="442"/>
      <c r="AD57" s="109"/>
      <c r="AE57" s="93">
        <f t="shared" si="19"/>
        <v>0</v>
      </c>
      <c r="AF57" s="25">
        <f t="shared" si="20"/>
        <v>0</v>
      </c>
    </row>
    <row r="58" spans="1:42" ht="15.75" hidden="1" customHeight="1">
      <c r="A58" s="583"/>
      <c r="B58" s="592"/>
      <c r="C58" s="585"/>
      <c r="D58" s="587"/>
      <c r="E58" s="588"/>
      <c r="F58" s="446"/>
      <c r="G58" s="102"/>
      <c r="H58" s="106"/>
      <c r="I58" s="131"/>
      <c r="J58" s="130"/>
      <c r="K58" s="104"/>
      <c r="L58" s="105"/>
      <c r="M58" s="122"/>
      <c r="N58" s="120"/>
      <c r="O58" s="127"/>
      <c r="P58" s="107"/>
      <c r="Q58" s="568"/>
      <c r="R58" s="556"/>
      <c r="S58" s="556"/>
      <c r="T58" s="569"/>
      <c r="U58" s="238" t="str">
        <f>IF(OR(O58="",L58=Paramétrage!$C$10,L58=Paramétrage!$C$13,L58=Paramétrage!$C$16,L58=Paramétrage!$C$19,L58=Paramétrage!$C$23,L58=Paramétrage!$C$26,AND(L58&lt;&gt;Paramétrage!$C$9,P58="Mut+ext")),"",ROUNDUP(N58/O58,0))</f>
        <v/>
      </c>
      <c r="V58" s="236">
        <f>IF(L58="",0,IF(OR(P58="Mut+ext",VLOOKUP(L58,Paramétrage!$C$6:$E$28,2,0)=0),0,IF(O58="","saisir capacité",M58*U58*VLOOKUP(L58,Paramétrage!$C$6:$E$28,2,0))))</f>
        <v>0</v>
      </c>
      <c r="W58" s="108"/>
      <c r="X58" s="237">
        <f t="shared" si="18"/>
        <v>0</v>
      </c>
      <c r="Y58" s="239">
        <f>IF(L58="",0,IF(ISERROR(W58+V58*VLOOKUP(L58,Paramétrage!$C$6:$E$28,3,0))=TRUE,X58,W58+V58*VLOOKUP(L58,Paramétrage!$C$6:$E$28,3,0)))</f>
        <v>0</v>
      </c>
      <c r="Z58" s="555"/>
      <c r="AA58" s="556"/>
      <c r="AB58" s="557"/>
      <c r="AC58" s="442"/>
      <c r="AD58" s="109"/>
      <c r="AE58" s="93">
        <f t="shared" si="19"/>
        <v>0</v>
      </c>
      <c r="AF58" s="25">
        <f t="shared" si="20"/>
        <v>0</v>
      </c>
    </row>
    <row r="59" spans="1:42" ht="15.75" hidden="1" customHeight="1">
      <c r="A59" s="583"/>
      <c r="B59" s="592"/>
      <c r="C59" s="585"/>
      <c r="D59" s="587"/>
      <c r="E59" s="588"/>
      <c r="F59" s="448"/>
      <c r="G59" s="102"/>
      <c r="H59" s="106"/>
      <c r="I59" s="131"/>
      <c r="J59" s="130"/>
      <c r="K59" s="104"/>
      <c r="L59" s="105"/>
      <c r="M59" s="122"/>
      <c r="N59" s="121"/>
      <c r="O59" s="127"/>
      <c r="P59" s="107"/>
      <c r="Q59" s="568"/>
      <c r="R59" s="556"/>
      <c r="S59" s="556"/>
      <c r="T59" s="569"/>
      <c r="U59" s="238" t="str">
        <f>IF(OR(O59="",L59=Paramétrage!$C$10,L59=Paramétrage!$C$13,L59=Paramétrage!$C$16,L59=Paramétrage!$C$19,L59=Paramétrage!$C$23,L59=Paramétrage!$C$26,AND(L59&lt;&gt;Paramétrage!$C$9,P59="Mut+ext")),"",ROUNDUP(N59/O59,0))</f>
        <v/>
      </c>
      <c r="V59" s="236">
        <f>IF(L59="",0,IF(OR(P59="Mut+ext",VLOOKUP(L59,Paramétrage!$C$6:$E$28,2,0)=0),0,IF(O59="","saisir capacité",M59*U59*VLOOKUP(L59,Paramétrage!$C$6:$E$28,2,0))))</f>
        <v>0</v>
      </c>
      <c r="W59" s="108"/>
      <c r="X59" s="237">
        <f t="shared" si="18"/>
        <v>0</v>
      </c>
      <c r="Y59" s="239">
        <f>IF(L59="",0,IF(ISERROR(W59+V59*VLOOKUP(L59,Paramétrage!$C$6:$E$28,3,0))=TRUE,X59,W59+V59*VLOOKUP(L59,Paramétrage!$C$6:$E$28,3,0)))</f>
        <v>0</v>
      </c>
      <c r="Z59" s="555"/>
      <c r="AA59" s="556"/>
      <c r="AB59" s="557"/>
      <c r="AC59" s="132"/>
      <c r="AD59" s="109"/>
      <c r="AE59" s="93">
        <f t="shared" si="19"/>
        <v>0</v>
      </c>
      <c r="AF59" s="25">
        <f t="shared" si="20"/>
        <v>0</v>
      </c>
    </row>
    <row r="60" spans="1:42" ht="15.75" hidden="1" customHeight="1">
      <c r="A60" s="583"/>
      <c r="B60" s="592"/>
      <c r="C60" s="585"/>
      <c r="D60" s="587"/>
      <c r="E60" s="588"/>
      <c r="F60" s="446"/>
      <c r="G60" s="449"/>
      <c r="H60" s="106"/>
      <c r="I60" s="131"/>
      <c r="J60" s="130"/>
      <c r="K60" s="104"/>
      <c r="L60" s="105"/>
      <c r="M60" s="122"/>
      <c r="N60" s="120"/>
      <c r="O60" s="127"/>
      <c r="P60" s="107"/>
      <c r="Q60" s="568"/>
      <c r="R60" s="556"/>
      <c r="S60" s="556"/>
      <c r="T60" s="569"/>
      <c r="U60" s="238" t="str">
        <f>IF(OR(O60="",L60=Paramétrage!$C$10,L60=Paramétrage!$C$13,L60=Paramétrage!$C$16,L60=Paramétrage!$C$19,L60=Paramétrage!$C$23,L60=Paramétrage!$C$26,AND(L60&lt;&gt;Paramétrage!$C$9,P60="Mut+ext")),"",ROUNDUP(N60/O60,0))</f>
        <v/>
      </c>
      <c r="V60" s="236">
        <f>IF(L60="",0,IF(OR(P60="Mut+ext",VLOOKUP(L60,Paramétrage!$C$6:$E$28,2,0)=0),0,IF(O60="","saisir capacité",M60*U60*VLOOKUP(L60,Paramétrage!$C$6:$E$28,2,0))))</f>
        <v>0</v>
      </c>
      <c r="W60" s="108"/>
      <c r="X60" s="237">
        <f t="shared" si="18"/>
        <v>0</v>
      </c>
      <c r="Y60" s="239">
        <f>IF(L60="",0,IF(ISERROR(W60+V60*VLOOKUP(L60,Paramétrage!$C$6:$E$28,3,0))=TRUE,X60,W60+V60*VLOOKUP(L60,Paramétrage!$C$6:$E$28,3,0)))</f>
        <v>0</v>
      </c>
      <c r="Z60" s="555"/>
      <c r="AA60" s="556"/>
      <c r="AB60" s="557"/>
      <c r="AC60" s="442"/>
      <c r="AD60" s="109"/>
      <c r="AE60" s="93">
        <f t="shared" si="19"/>
        <v>0</v>
      </c>
      <c r="AF60" s="25">
        <f t="shared" si="20"/>
        <v>0</v>
      </c>
    </row>
    <row r="61" spans="1:42" ht="15.75" hidden="1" customHeight="1">
      <c r="A61" s="583"/>
      <c r="B61" s="592"/>
      <c r="C61" s="585"/>
      <c r="D61" s="587"/>
      <c r="E61" s="588"/>
      <c r="F61" s="446"/>
      <c r="G61" s="449"/>
      <c r="H61" s="106"/>
      <c r="I61" s="131"/>
      <c r="J61" s="130"/>
      <c r="K61" s="104"/>
      <c r="L61" s="105"/>
      <c r="M61" s="122"/>
      <c r="N61" s="121"/>
      <c r="O61" s="127"/>
      <c r="P61" s="107"/>
      <c r="Q61" s="568"/>
      <c r="R61" s="556"/>
      <c r="S61" s="556"/>
      <c r="T61" s="569"/>
      <c r="U61" s="238" t="str">
        <f>IF(OR(O61="",L61=Paramétrage!$C$10,L61=Paramétrage!$C$13,L61=Paramétrage!$C$16,L61=Paramétrage!$C$19,L61=Paramétrage!$C$23,L61=Paramétrage!$C$26,AND(L61&lt;&gt;Paramétrage!$C$9,P61="Mut+ext")),"",ROUNDUP(N61/O61,0))</f>
        <v/>
      </c>
      <c r="V61" s="236">
        <f>IF(L61="",0,IF(OR(P61="Mut+ext",VLOOKUP(L61,Paramétrage!$C$6:$E$28,2,0)=0),0,IF(O61="","saisir capacité",M61*U61*VLOOKUP(L61,Paramétrage!$C$6:$E$28,2,0))))</f>
        <v>0</v>
      </c>
      <c r="W61" s="108"/>
      <c r="X61" s="237">
        <f t="shared" si="18"/>
        <v>0</v>
      </c>
      <c r="Y61" s="239">
        <f>IF(L61="",0,IF(ISERROR(W61+V61*VLOOKUP(L61,Paramétrage!$C$6:$E$28,3,0))=TRUE,X61,W61+V61*VLOOKUP(L61,Paramétrage!$C$6:$E$28,3,0)))</f>
        <v>0</v>
      </c>
      <c r="Z61" s="555"/>
      <c r="AA61" s="556"/>
      <c r="AB61" s="557"/>
      <c r="AC61" s="442"/>
      <c r="AD61" s="109"/>
      <c r="AE61" s="93">
        <f t="shared" si="19"/>
        <v>0</v>
      </c>
      <c r="AF61" s="25">
        <f t="shared" si="20"/>
        <v>0</v>
      </c>
    </row>
    <row r="62" spans="1:42" ht="15.75" hidden="1" customHeight="1">
      <c r="A62" s="583"/>
      <c r="B62" s="592"/>
      <c r="C62" s="585"/>
      <c r="D62" s="587"/>
      <c r="E62" s="588"/>
      <c r="F62" s="446"/>
      <c r="G62" s="449"/>
      <c r="H62" s="106"/>
      <c r="I62" s="131"/>
      <c r="J62" s="130"/>
      <c r="K62" s="104"/>
      <c r="L62" s="105"/>
      <c r="M62" s="122"/>
      <c r="N62" s="120"/>
      <c r="O62" s="127"/>
      <c r="P62" s="107"/>
      <c r="Q62" s="568"/>
      <c r="R62" s="556"/>
      <c r="S62" s="556"/>
      <c r="T62" s="569"/>
      <c r="U62" s="238" t="str">
        <f>IF(OR(O62="",L62=Paramétrage!$C$10,L62=Paramétrage!$C$13,L62=Paramétrage!$C$16,L62=Paramétrage!$C$19,L62=Paramétrage!$C$23,L62=Paramétrage!$C$26,AND(L62&lt;&gt;Paramétrage!$C$9,P62="Mut+ext")),"",ROUNDUP(N62/O62,0))</f>
        <v/>
      </c>
      <c r="V62" s="236">
        <f>IF(L62="",0,IF(OR(P62="Mut+ext",VLOOKUP(L62,Paramétrage!$C$6:$E$28,2,0)=0),0,IF(O62="","saisir capacité",M62*U62*VLOOKUP(L62,Paramétrage!$C$6:$E$28,2,0))))</f>
        <v>0</v>
      </c>
      <c r="W62" s="108"/>
      <c r="X62" s="237">
        <f t="shared" si="18"/>
        <v>0</v>
      </c>
      <c r="Y62" s="239">
        <f>IF(L62="",0,IF(ISERROR(W62+V62*VLOOKUP(L62,Paramétrage!$C$6:$E$28,3,0))=TRUE,X62,W62+V62*VLOOKUP(L62,Paramétrage!$C$6:$E$28,3,0)))</f>
        <v>0</v>
      </c>
      <c r="Z62" s="555"/>
      <c r="AA62" s="556"/>
      <c r="AB62" s="557"/>
      <c r="AC62" s="442"/>
      <c r="AD62" s="109"/>
      <c r="AE62" s="93">
        <f t="shared" si="19"/>
        <v>0</v>
      </c>
      <c r="AF62" s="25">
        <f t="shared" si="20"/>
        <v>0</v>
      </c>
    </row>
    <row r="63" spans="1:42" ht="15.75" hidden="1" customHeight="1">
      <c r="A63" s="583"/>
      <c r="B63" s="592"/>
      <c r="C63" s="585"/>
      <c r="D63" s="587"/>
      <c r="E63" s="589"/>
      <c r="F63" s="446"/>
      <c r="G63" s="449"/>
      <c r="H63" s="106"/>
      <c r="I63" s="131"/>
      <c r="J63" s="130"/>
      <c r="K63" s="104"/>
      <c r="L63" s="105"/>
      <c r="M63" s="122"/>
      <c r="N63" s="119"/>
      <c r="O63" s="127"/>
      <c r="P63" s="107"/>
      <c r="Q63" s="568"/>
      <c r="R63" s="556"/>
      <c r="S63" s="556"/>
      <c r="T63" s="569"/>
      <c r="U63" s="238" t="str">
        <f>IF(OR(O63="",L63=Paramétrage!$C$10,L63=Paramétrage!$C$13,L63=Paramétrage!$C$16,L63=Paramétrage!$C$19,L63=Paramétrage!$C$23,L63=Paramétrage!$C$26,AND(L63&lt;&gt;Paramétrage!$C$9,P63="Mut+ext")),"",ROUNDUP(N63/O63,0))</f>
        <v/>
      </c>
      <c r="V63" s="236">
        <f>IF(L63="",0,IF(OR(P63="Mut+ext",VLOOKUP(L63,Paramétrage!$C$6:$E$28,2,0)=0),0,IF(O63="","saisir capacité",M63*U63*VLOOKUP(L63,Paramétrage!$C$6:$E$28,2,0))))</f>
        <v>0</v>
      </c>
      <c r="W63" s="108"/>
      <c r="X63" s="237">
        <f t="shared" si="18"/>
        <v>0</v>
      </c>
      <c r="Y63" s="239">
        <f>IF(L63="",0,IF(ISERROR(W63+V63*VLOOKUP(L63,Paramétrage!$C$6:$E$28,3,0))=TRUE,X63,W63+V63*VLOOKUP(L63,Paramétrage!$C$6:$E$28,3,0)))</f>
        <v>0</v>
      </c>
      <c r="Z63" s="555"/>
      <c r="AA63" s="556"/>
      <c r="AB63" s="557"/>
      <c r="AC63" s="442"/>
      <c r="AD63" s="109"/>
      <c r="AE63" s="93">
        <f t="shared" si="19"/>
        <v>0</v>
      </c>
      <c r="AF63" s="25">
        <f t="shared" si="20"/>
        <v>0</v>
      </c>
    </row>
    <row r="64" spans="1:42" ht="16.5" customHeight="1" thickBot="1">
      <c r="A64" s="583"/>
      <c r="B64" s="593"/>
      <c r="C64" s="586"/>
      <c r="D64" s="340"/>
      <c r="E64" s="214"/>
      <c r="F64" s="214"/>
      <c r="G64" s="340"/>
      <c r="H64" s="341"/>
      <c r="I64" s="342"/>
      <c r="J64" s="343"/>
      <c r="K64" s="219"/>
      <c r="L64" s="220"/>
      <c r="M64" s="221">
        <f>AE64</f>
        <v>25</v>
      </c>
      <c r="N64" s="222"/>
      <c r="O64" s="222"/>
      <c r="P64" s="226"/>
      <c r="Q64" s="224"/>
      <c r="R64" s="224"/>
      <c r="S64" s="224"/>
      <c r="T64" s="225"/>
      <c r="U64" s="344"/>
      <c r="V64" s="227">
        <f>SUM(V56:V63)</f>
        <v>0</v>
      </c>
      <c r="W64" s="220">
        <f>SUM(W56:W63)</f>
        <v>0</v>
      </c>
      <c r="X64" s="228">
        <f t="shared" ref="X64" si="21">V64+W64</f>
        <v>0</v>
      </c>
      <c r="Y64" s="234">
        <f>SUM(Y56:Y63)</f>
        <v>0</v>
      </c>
      <c r="Z64" s="345"/>
      <c r="AA64" s="346"/>
      <c r="AB64" s="235"/>
      <c r="AC64" s="347"/>
      <c r="AD64" s="348"/>
      <c r="AE64" s="349">
        <f>SUM(AE56:AE63)</f>
        <v>25</v>
      </c>
      <c r="AF64" s="350">
        <f>SUM(AF56:AF63)</f>
        <v>6750</v>
      </c>
      <c r="AH64" s="579" t="s">
        <v>134</v>
      </c>
      <c r="AI64" s="579" t="s">
        <v>76</v>
      </c>
      <c r="AJ64" s="579" t="s">
        <v>13</v>
      </c>
      <c r="AK64" s="579" t="s">
        <v>79</v>
      </c>
      <c r="AL64" s="579" t="s">
        <v>80</v>
      </c>
      <c r="AM64" s="579" t="s">
        <v>81</v>
      </c>
      <c r="AN64" s="579" t="s">
        <v>82</v>
      </c>
      <c r="AO64" s="604" t="s">
        <v>135</v>
      </c>
      <c r="AP64" s="605"/>
    </row>
    <row r="65" spans="1:42" ht="18" customHeight="1" thickBot="1">
      <c r="A65" s="584"/>
      <c r="B65" s="252" t="s">
        <v>136</v>
      </c>
      <c r="C65" s="253"/>
      <c r="D65" s="253"/>
      <c r="E65" s="356">
        <f>E17+E26+E35+E41+E47+E56</f>
        <v>30</v>
      </c>
      <c r="F65" s="255"/>
      <c r="G65" s="253"/>
      <c r="H65" s="253"/>
      <c r="I65" s="263"/>
      <c r="J65" s="253"/>
      <c r="K65" s="253"/>
      <c r="L65" s="256"/>
      <c r="M65" s="257">
        <f>M64+M55+M46+M40+M34+M25</f>
        <v>146</v>
      </c>
      <c r="N65" s="258"/>
      <c r="O65" s="253"/>
      <c r="P65" s="357"/>
      <c r="Q65" s="258"/>
      <c r="R65" s="258"/>
      <c r="S65" s="258"/>
      <c r="T65" s="261"/>
      <c r="U65" s="263"/>
      <c r="V65" s="263">
        <f>V25+V34+V40+V46+V55+V64</f>
        <v>764</v>
      </c>
      <c r="W65" s="254">
        <f t="shared" ref="W65:Y65" si="22">W25+W34+W40+W46+W55+W64</f>
        <v>0</v>
      </c>
      <c r="X65" s="254">
        <f t="shared" si="22"/>
        <v>764</v>
      </c>
      <c r="Y65" s="264">
        <f t="shared" si="22"/>
        <v>816</v>
      </c>
      <c r="Z65" s="358"/>
      <c r="AA65" s="265"/>
      <c r="AB65" s="266"/>
      <c r="AC65" s="265"/>
      <c r="AD65" s="359"/>
      <c r="AE65" s="360">
        <f>SUM(AE17:AE64)/2</f>
        <v>146</v>
      </c>
      <c r="AF65" s="361">
        <f t="shared" ref="AF65" si="23">SUM(AF17:AF55)</f>
        <v>109500</v>
      </c>
      <c r="AH65" s="579"/>
      <c r="AI65" s="579"/>
      <c r="AJ65" s="579"/>
      <c r="AK65" s="579"/>
      <c r="AL65" s="579"/>
      <c r="AM65" s="579"/>
      <c r="AN65" s="579"/>
      <c r="AO65" s="53" t="s">
        <v>39</v>
      </c>
      <c r="AP65" s="52" t="s">
        <v>137</v>
      </c>
    </row>
    <row r="66" spans="1:42" ht="14.85" customHeight="1">
      <c r="A66" s="622" t="s">
        <v>138</v>
      </c>
      <c r="B66" s="619" t="s">
        <v>92</v>
      </c>
      <c r="C66" s="585" t="s">
        <v>139</v>
      </c>
      <c r="D66" s="587" t="s">
        <v>140</v>
      </c>
      <c r="E66" s="588">
        <v>6</v>
      </c>
      <c r="F66" s="447" t="s">
        <v>141</v>
      </c>
      <c r="G66" s="112" t="s">
        <v>16</v>
      </c>
      <c r="H66" s="103" t="s">
        <v>142</v>
      </c>
      <c r="I66" s="131" t="s">
        <v>97</v>
      </c>
      <c r="J66" s="130" t="s">
        <v>98</v>
      </c>
      <c r="K66" s="104">
        <v>1</v>
      </c>
      <c r="L66" s="105" t="s">
        <v>99</v>
      </c>
      <c r="M66" s="122">
        <v>26</v>
      </c>
      <c r="N66" s="119">
        <v>270</v>
      </c>
      <c r="O66" s="136">
        <v>300</v>
      </c>
      <c r="P66" s="111"/>
      <c r="Q66" s="568"/>
      <c r="R66" s="556"/>
      <c r="S66" s="556"/>
      <c r="T66" s="569"/>
      <c r="U66" s="247">
        <f>IF(OR(O66="",L66=Paramétrage!$C$10,L66=Paramétrage!$C$13,L66=Paramétrage!$C$16,L66=Paramétrage!$C$19,L66=Paramétrage!$C$23,L66=Paramétrage!$C$26,AND(L66&lt;&gt;Paramétrage!$C$9,P66="Mut+ext")),"",ROUNDUP(N66/O66,0))</f>
        <v>1</v>
      </c>
      <c r="V66" s="210">
        <f>IF(L66="",0,IF(OR(P66="Mut+ext",VLOOKUP(L66,Paramétrage!$C$6:$E$28,2,0)=0),0,IF(O66="","saisir capacité",M66*U66*VLOOKUP(L66,Paramétrage!$C$6:$E$28,2,0))))</f>
        <v>26</v>
      </c>
      <c r="W66" s="108"/>
      <c r="X66" s="211">
        <f t="shared" ref="X66:X73" si="24">IF(ISERROR(V66+W66)=TRUE,V66,V66+W66)</f>
        <v>26</v>
      </c>
      <c r="Y66" s="248">
        <f>IF(L66="",0,IF(ISERROR(W66+V66*VLOOKUP(L66,Paramétrage!$C$6:$E$28,3,0))=TRUE,X66,W66+V66*VLOOKUP(L66,Paramétrage!$C$6:$E$28,3,0)))</f>
        <v>39</v>
      </c>
      <c r="Z66" s="555"/>
      <c r="AA66" s="556"/>
      <c r="AB66" s="557"/>
      <c r="AC66" s="442" t="s">
        <v>101</v>
      </c>
      <c r="AD66" s="110" t="s">
        <v>109</v>
      </c>
      <c r="AE66" s="94">
        <f t="shared" ref="AE66:AE73" si="25">IF(F66="",0,IF(J66="",0,IF(SUMIF($F$66:$F$73,F66,$N$66:$N$73)=0,0,IF(K66="",AF66/SUMIF($F$66:$F$73,F66,$N$66:$N$73),AF66/(SUMIF($F$66:$F$73,F66,$N$66:$N$73)/K66)))))</f>
        <v>26</v>
      </c>
      <c r="AF66" s="23">
        <f t="shared" ref="AF66:AF73" si="26">M66*N66</f>
        <v>7020</v>
      </c>
      <c r="AH66" s="50">
        <f>IF(SUMIF(F66:F73,F66,N66:N73)=0,0,$M$3*N66/SUMIF(F66:F73,F66,N66:N73))</f>
        <v>270</v>
      </c>
      <c r="AI66" s="12">
        <f t="shared" ref="AI66:AI73" si="27">O66</f>
        <v>300</v>
      </c>
      <c r="AJ66" s="26">
        <f t="shared" ref="AJ66:AJ72" si="28">IF(AI66=0,"",ROUNDUP(AH66/AI66,0))</f>
        <v>1</v>
      </c>
      <c r="AK66" s="27">
        <f>IF(L66="",0,IF(OR(P66="oui",VLOOKUP(L66,Paramétrage!$C$6:$E$28,2,0)=0),0,IF(O66="","saisir capacité",M66*AJ66*VLOOKUP(L66,Paramétrage!$C$6:$E$28,2,0))))</f>
        <v>26</v>
      </c>
      <c r="AL66" s="95"/>
      <c r="AM66" s="27">
        <f t="shared" ref="AM66" si="29">IF(ISERROR(AK66+AL66)=TRUE,AK66,AK66+AL66)</f>
        <v>26</v>
      </c>
      <c r="AN66" s="27">
        <f>IF(L66="",0,IF(ISERROR(AL66+AK66*VLOOKUP(L66,Paramétrage!$C$6:$E$28,3,0))=TRUE,AM66,AL66+AK66*VLOOKUP(L66,Paramétrage!$C$6:$E$28,3,0)))</f>
        <v>39</v>
      </c>
      <c r="AO66" s="50">
        <f>IF(L66="",0,IF(OR(P66="oui",VLOOKUP(L66,Paramétrage!$C$6:$E$28,2,0)=0),0,IF(U66="",0,U66-AJ66)))</f>
        <v>0</v>
      </c>
      <c r="AP66" s="12">
        <f t="shared" ref="AP66:AP73" si="30">Y66-AN66-W66</f>
        <v>0</v>
      </c>
    </row>
    <row r="67" spans="1:42">
      <c r="A67" s="623"/>
      <c r="B67" s="620"/>
      <c r="C67" s="585"/>
      <c r="D67" s="587"/>
      <c r="E67" s="588"/>
      <c r="F67" s="446" t="s">
        <v>143</v>
      </c>
      <c r="G67" s="102" t="s">
        <v>16</v>
      </c>
      <c r="H67" s="103" t="s">
        <v>142</v>
      </c>
      <c r="I67" s="131" t="s">
        <v>97</v>
      </c>
      <c r="J67" s="130" t="s">
        <v>98</v>
      </c>
      <c r="K67" s="104">
        <v>1</v>
      </c>
      <c r="L67" s="105" t="s">
        <v>104</v>
      </c>
      <c r="M67" s="122">
        <v>22</v>
      </c>
      <c r="N67" s="119">
        <v>270</v>
      </c>
      <c r="O67" s="127">
        <v>35</v>
      </c>
      <c r="P67" s="107"/>
      <c r="Q67" s="568"/>
      <c r="R67" s="556"/>
      <c r="S67" s="556"/>
      <c r="T67" s="569"/>
      <c r="U67" s="247">
        <f>IF(OR(O67="",L67=Paramétrage!$C$10,L67=Paramétrage!$C$13,L67=Paramétrage!$C$16,L67=Paramétrage!$C$19,L67=Paramétrage!$C$23,L67=Paramétrage!$C$26,AND(L67&lt;&gt;Paramétrage!$C$9,P67="Mut+ext")),"",ROUNDUP(N67/O67,0))</f>
        <v>8</v>
      </c>
      <c r="V67" s="210">
        <f>IF(L67="",0,IF(OR(P67="Mut+ext",VLOOKUP(L67,Paramétrage!$C$6:$E$28,2,0)=0),0,IF(O67="","saisir capacité",M67*U67*VLOOKUP(L67,Paramétrage!$C$6:$E$28,2,0))))</f>
        <v>176</v>
      </c>
      <c r="W67" s="108"/>
      <c r="X67" s="211">
        <f t="shared" si="24"/>
        <v>176</v>
      </c>
      <c r="Y67" s="248">
        <f>IF(L67="",0,IF(ISERROR(W67+V67*VLOOKUP(L67,Paramétrage!$C$6:$E$28,3,0))=TRUE,X67,W67+V67*VLOOKUP(L67,Paramétrage!$C$6:$E$28,3,0)))</f>
        <v>176</v>
      </c>
      <c r="Z67" s="555"/>
      <c r="AA67" s="556"/>
      <c r="AB67" s="557"/>
      <c r="AC67" s="442" t="s">
        <v>101</v>
      </c>
      <c r="AD67" s="109" t="s">
        <v>109</v>
      </c>
      <c r="AE67" s="94">
        <f t="shared" si="25"/>
        <v>22</v>
      </c>
      <c r="AF67" s="25">
        <f t="shared" si="26"/>
        <v>5940</v>
      </c>
      <c r="AH67" s="50">
        <f>IF(SUMIF(F66:F73,F67,N66:N73)=0,0,$M$3*N67/SUMIF(F66:F73,F67,N66:N73))</f>
        <v>270</v>
      </c>
      <c r="AI67" s="12">
        <f t="shared" si="27"/>
        <v>35</v>
      </c>
      <c r="AJ67" s="26">
        <f>IF(AI67=0,"",ROUNDUP(AH67/AI67,0))</f>
        <v>8</v>
      </c>
      <c r="AK67" s="27">
        <f>IF(L67="",0,IF(OR(P67="oui",VLOOKUP(L67,Paramétrage!$C$6:$E$28,2,0)=0),0,IF(O67="","saisir capacité",M67*AJ67*VLOOKUP(L67,Paramétrage!$C$6:$E$28,2,0))))</f>
        <v>176</v>
      </c>
      <c r="AL67" s="95"/>
      <c r="AM67" s="27">
        <f t="shared" ref="AM67:AM73" si="31">IF(ISERROR(AK67+AL67)=TRUE,AK67,AK67+AL67)</f>
        <v>176</v>
      </c>
      <c r="AN67" s="27">
        <f>IF(L67="",0,IF(ISERROR(AL67+AK67*VLOOKUP(L67,Paramétrage!$C$6:$E$28,3,0))=TRUE,AM67,AL67+AK67*VLOOKUP(L67,Paramétrage!$C$6:$E$28,3,0)))</f>
        <v>176</v>
      </c>
      <c r="AO67" s="50">
        <f>IF(L67="",0,IF(OR(P67="oui",VLOOKUP(L67,Paramétrage!$C$6:$E$28,2,0)=0),0,IF(U67="",0,U67-AJ67)))</f>
        <v>0</v>
      </c>
      <c r="AP67" s="12">
        <f t="shared" si="30"/>
        <v>0</v>
      </c>
    </row>
    <row r="68" spans="1:42">
      <c r="A68" s="623"/>
      <c r="B68" s="620"/>
      <c r="C68" s="585"/>
      <c r="D68" s="587"/>
      <c r="E68" s="588"/>
      <c r="F68" s="446"/>
      <c r="G68" s="102"/>
      <c r="H68" s="103"/>
      <c r="I68" s="131"/>
      <c r="J68" s="130"/>
      <c r="K68" s="104"/>
      <c r="L68" s="105"/>
      <c r="M68" s="122"/>
      <c r="N68" s="119"/>
      <c r="O68" s="127"/>
      <c r="P68" s="107"/>
      <c r="Q68" s="568"/>
      <c r="R68" s="556"/>
      <c r="S68" s="556"/>
      <c r="T68" s="569"/>
      <c r="U68" s="247" t="str">
        <f>IF(OR(O68="",L68=Paramétrage!$C$10,L68=Paramétrage!$C$13,L68=Paramétrage!$C$16,L68=Paramétrage!$C$19,L68=Paramétrage!$C$23,L68=Paramétrage!$C$26,AND(L68&lt;&gt;Paramétrage!$C$9,P68="Mut+ext")),"",ROUNDUP(N68/O68,0))</f>
        <v/>
      </c>
      <c r="V68" s="210">
        <f>IF(L68="",0,IF(OR(P68="Mut+ext",VLOOKUP(L68,Paramétrage!$C$6:$E$28,2,0)=0),0,IF(O68="","saisir capacité",M68*U68*VLOOKUP(L68,Paramétrage!$C$6:$E$28,2,0))))</f>
        <v>0</v>
      </c>
      <c r="W68" s="108"/>
      <c r="X68" s="211">
        <f t="shared" si="24"/>
        <v>0</v>
      </c>
      <c r="Y68" s="248">
        <f>IF(L68="",0,IF(ISERROR(W68+V68*VLOOKUP(L68,Paramétrage!$C$6:$E$28,3,0))=TRUE,X68,W68+V68*VLOOKUP(L68,Paramétrage!$C$6:$E$28,3,0)))</f>
        <v>0</v>
      </c>
      <c r="Z68" s="555"/>
      <c r="AA68" s="556"/>
      <c r="AB68" s="557"/>
      <c r="AC68" s="442"/>
      <c r="AD68" s="109"/>
      <c r="AE68" s="94">
        <f t="shared" si="25"/>
        <v>0</v>
      </c>
      <c r="AF68" s="25">
        <f t="shared" si="26"/>
        <v>0</v>
      </c>
      <c r="AH68" s="50">
        <f>IF(SUMIF(F66:F73,F68,N66:N73)=0,0,$M$3*N68/SUMIF(F66:F73,F68,N66:N73))</f>
        <v>0</v>
      </c>
      <c r="AI68" s="12">
        <f t="shared" si="27"/>
        <v>0</v>
      </c>
      <c r="AJ68" s="26" t="str">
        <f t="shared" si="28"/>
        <v/>
      </c>
      <c r="AK68" s="27">
        <f>IF(L68="",0,IF(OR(P68="oui",VLOOKUP(L68,Paramétrage!$C$6:$E$28,2,0)=0),0,IF(O68="","saisir capacité",M68*AJ68*VLOOKUP(L68,Paramétrage!$C$6:$E$28,2,0))))</f>
        <v>0</v>
      </c>
      <c r="AL68" s="95"/>
      <c r="AM68" s="27">
        <f t="shared" si="31"/>
        <v>0</v>
      </c>
      <c r="AN68" s="27">
        <f>IF(L68="",0,IF(ISERROR(AL68+AK68*VLOOKUP(L68,Paramétrage!$C$6:$E$28,3,0))=TRUE,AM68,AL68+AK68*VLOOKUP(L68,Paramétrage!$C$6:$E$28,3,0)))</f>
        <v>0</v>
      </c>
      <c r="AO68" s="50">
        <f>IF(L68="",0,IF(OR(P68="oui",VLOOKUP(L68,Paramétrage!$C$6:$E$28,2,0)=0),0,IF(U68="",0,U68-AJ68)))</f>
        <v>0</v>
      </c>
      <c r="AP68" s="12">
        <f t="shared" si="30"/>
        <v>0</v>
      </c>
    </row>
    <row r="69" spans="1:42">
      <c r="A69" s="623"/>
      <c r="B69" s="620"/>
      <c r="C69" s="585"/>
      <c r="D69" s="587"/>
      <c r="E69" s="588"/>
      <c r="F69" s="448"/>
      <c r="G69" s="102"/>
      <c r="H69" s="103"/>
      <c r="I69" s="131"/>
      <c r="J69" s="130"/>
      <c r="K69" s="104"/>
      <c r="L69" s="105"/>
      <c r="M69" s="122"/>
      <c r="N69" s="119"/>
      <c r="O69" s="127"/>
      <c r="P69" s="107"/>
      <c r="Q69" s="568"/>
      <c r="R69" s="556"/>
      <c r="S69" s="556"/>
      <c r="T69" s="569"/>
      <c r="U69" s="247" t="str">
        <f>IF(OR(O69="",L69=Paramétrage!$C$10,L69=Paramétrage!$C$13,L69=Paramétrage!$C$16,L69=Paramétrage!$C$19,L69=Paramétrage!$C$23,L69=Paramétrage!$C$26,AND(L69&lt;&gt;Paramétrage!$C$9,P69="Mut+ext")),"",ROUNDUP(N69/O69,0))</f>
        <v/>
      </c>
      <c r="V69" s="210">
        <f>IF(L69="",0,IF(OR(P69="Mut+ext",VLOOKUP(L69,Paramétrage!$C$6:$E$28,2,0)=0),0,IF(O69="","saisir capacité",M69*U69*VLOOKUP(L69,Paramétrage!$C$6:$E$28,2,0))))</f>
        <v>0</v>
      </c>
      <c r="W69" s="108"/>
      <c r="X69" s="211">
        <f t="shared" si="24"/>
        <v>0</v>
      </c>
      <c r="Y69" s="248">
        <f>IF(L69="",0,IF(ISERROR(W69+V69*VLOOKUP(L69,Paramétrage!$C$6:$E$28,3,0))=TRUE,X69,W69+V69*VLOOKUP(L69,Paramétrage!$C$6:$E$28,3,0)))</f>
        <v>0</v>
      </c>
      <c r="Z69" s="555"/>
      <c r="AA69" s="556"/>
      <c r="AB69" s="557"/>
      <c r="AC69" s="442"/>
      <c r="AD69" s="109"/>
      <c r="AE69" s="94">
        <f t="shared" si="25"/>
        <v>0</v>
      </c>
      <c r="AF69" s="25">
        <f t="shared" si="26"/>
        <v>0</v>
      </c>
      <c r="AH69" s="50">
        <f>IF(SUMIF(F66:F73,F69,N66:N73)=0,0,$M$3*N69/SUMIF(F66:F73,F69,N66:N73))</f>
        <v>0</v>
      </c>
      <c r="AI69" s="12">
        <f t="shared" si="27"/>
        <v>0</v>
      </c>
      <c r="AJ69" s="26" t="str">
        <f>IF(AI69=0,"",ROUNDUP(AH69/AI69,0))</f>
        <v/>
      </c>
      <c r="AK69" s="27">
        <f>IF(L69="",0,IF(OR(P69="oui",VLOOKUP(L69,Paramétrage!$C$6:$E$28,2,0)=0),0,IF(O69="","saisir capacité",M69*AJ69*VLOOKUP(L69,Paramétrage!$C$6:$E$28,2,0))))</f>
        <v>0</v>
      </c>
      <c r="AL69" s="95"/>
      <c r="AM69" s="27">
        <f t="shared" si="31"/>
        <v>0</v>
      </c>
      <c r="AN69" s="27">
        <f>IF(L69="",0,IF(ISERROR(AL69+AK69*VLOOKUP(L69,Paramétrage!$C$6:$E$28,3,0))=TRUE,AM69,AL69+AK69*VLOOKUP(L69,Paramétrage!$C$6:$E$28,3,0)))</f>
        <v>0</v>
      </c>
      <c r="AO69" s="50">
        <f>IF(L69="",0,IF(OR(P69="oui",VLOOKUP(L69,Paramétrage!$C$6:$E$28,2,0)=0),0,IF(U69="",0,U69-AJ69)))</f>
        <v>0</v>
      </c>
      <c r="AP69" s="12">
        <f t="shared" si="30"/>
        <v>0</v>
      </c>
    </row>
    <row r="70" spans="1:42">
      <c r="A70" s="623"/>
      <c r="B70" s="620"/>
      <c r="C70" s="585"/>
      <c r="D70" s="587"/>
      <c r="E70" s="588"/>
      <c r="F70" s="446"/>
      <c r="G70" s="449"/>
      <c r="H70" s="103"/>
      <c r="I70" s="131"/>
      <c r="J70" s="130"/>
      <c r="K70" s="104"/>
      <c r="L70" s="105"/>
      <c r="M70" s="122"/>
      <c r="N70" s="119"/>
      <c r="O70" s="127"/>
      <c r="P70" s="107"/>
      <c r="Q70" s="568"/>
      <c r="R70" s="556"/>
      <c r="S70" s="556"/>
      <c r="T70" s="569"/>
      <c r="U70" s="247" t="str">
        <f>IF(OR(O70="",L70=Paramétrage!$C$10,L70=Paramétrage!$C$13,L70=Paramétrage!$C$16,L70=Paramétrage!$C$19,L70=Paramétrage!$C$23,L70=Paramétrage!$C$26,AND(L70&lt;&gt;Paramétrage!$C$9,P70="Mut+ext")),"",ROUNDUP(N70/O70,0))</f>
        <v/>
      </c>
      <c r="V70" s="210">
        <f>IF(L70="",0,IF(OR(P70="Mut+ext",VLOOKUP(L70,Paramétrage!$C$6:$E$28,2,0)=0),0,IF(O70="","saisir capacité",M70*U70*VLOOKUP(L70,Paramétrage!$C$6:$E$28,2,0))))</f>
        <v>0</v>
      </c>
      <c r="W70" s="108"/>
      <c r="X70" s="211">
        <f t="shared" si="24"/>
        <v>0</v>
      </c>
      <c r="Y70" s="248">
        <f>IF(L70="",0,IF(ISERROR(W70+V70*VLOOKUP(L70,Paramétrage!$C$6:$E$28,3,0))=TRUE,X70,W70+V70*VLOOKUP(L70,Paramétrage!$C$6:$E$28,3,0)))</f>
        <v>0</v>
      </c>
      <c r="Z70" s="555"/>
      <c r="AA70" s="556"/>
      <c r="AB70" s="557"/>
      <c r="AC70" s="442"/>
      <c r="AD70" s="109"/>
      <c r="AE70" s="94">
        <f t="shared" si="25"/>
        <v>0</v>
      </c>
      <c r="AF70" s="25">
        <f t="shared" si="26"/>
        <v>0</v>
      </c>
      <c r="AH70" s="50">
        <f>IF(SUMIF(F66:F73,F70,N66:N73)=0,0,$M$3*N70/SUMIF(F66:F73,F70,N66:N73))</f>
        <v>0</v>
      </c>
      <c r="AI70" s="12">
        <f t="shared" si="27"/>
        <v>0</v>
      </c>
      <c r="AJ70" s="26" t="str">
        <f t="shared" si="28"/>
        <v/>
      </c>
      <c r="AK70" s="27">
        <f>IF(L70="",0,IF(OR(P70="oui",VLOOKUP(L70,Paramétrage!$C$6:$E$28,2,0)=0),0,IF(O70="","saisir capacité",M70*AJ70*VLOOKUP(L70,Paramétrage!$C$6:$E$28,2,0))))</f>
        <v>0</v>
      </c>
      <c r="AL70" s="95"/>
      <c r="AM70" s="27">
        <f t="shared" si="31"/>
        <v>0</v>
      </c>
      <c r="AN70" s="27">
        <f>IF(L70="",0,IF(ISERROR(AL70+AK70*VLOOKUP(L70,Paramétrage!$C$6:$E$28,3,0))=TRUE,AM70,AL70+AK70*VLOOKUP(L70,Paramétrage!$C$6:$E$28,3,0)))</f>
        <v>0</v>
      </c>
      <c r="AO70" s="50">
        <f>IF(L70="",0,IF(OR(P70="oui",VLOOKUP(L70,Paramétrage!$C$6:$E$28,2,0)=0),0,IF(U70="",0,U70-AJ70)))</f>
        <v>0</v>
      </c>
      <c r="AP70" s="12">
        <f t="shared" si="30"/>
        <v>0</v>
      </c>
    </row>
    <row r="71" spans="1:42">
      <c r="A71" s="623"/>
      <c r="B71" s="620"/>
      <c r="C71" s="585"/>
      <c r="D71" s="587"/>
      <c r="E71" s="588"/>
      <c r="F71" s="446"/>
      <c r="G71" s="449"/>
      <c r="H71" s="103"/>
      <c r="I71" s="131"/>
      <c r="J71" s="130"/>
      <c r="K71" s="104"/>
      <c r="L71" s="105"/>
      <c r="M71" s="122"/>
      <c r="N71" s="119"/>
      <c r="O71" s="127"/>
      <c r="P71" s="107"/>
      <c r="Q71" s="568"/>
      <c r="R71" s="556"/>
      <c r="S71" s="556"/>
      <c r="T71" s="569"/>
      <c r="U71" s="247" t="str">
        <f>IF(OR(O71="",L71=Paramétrage!$C$10,L71=Paramétrage!$C$13,L71=Paramétrage!$C$16,L71=Paramétrage!$C$19,L71=Paramétrage!$C$23,L71=Paramétrage!$C$26,AND(L71&lt;&gt;Paramétrage!$C$9,P71="Mut+ext")),"",ROUNDUP(N71/O71,0))</f>
        <v/>
      </c>
      <c r="V71" s="210">
        <f>IF(L71="",0,IF(OR(P71="Mut+ext",VLOOKUP(L71,Paramétrage!$C$6:$E$28,2,0)=0),0,IF(O71="","saisir capacité",M71*U71*VLOOKUP(L71,Paramétrage!$C$6:$E$28,2,0))))</f>
        <v>0</v>
      </c>
      <c r="W71" s="108"/>
      <c r="X71" s="211">
        <f t="shared" si="24"/>
        <v>0</v>
      </c>
      <c r="Y71" s="248">
        <f>IF(L71="",0,IF(ISERROR(W71+V71*VLOOKUP(L71,Paramétrage!$C$6:$E$28,3,0))=TRUE,X71,W71+V71*VLOOKUP(L71,Paramétrage!$C$6:$E$28,3,0)))</f>
        <v>0</v>
      </c>
      <c r="Z71" s="555"/>
      <c r="AA71" s="556"/>
      <c r="AB71" s="557"/>
      <c r="AC71" s="442"/>
      <c r="AD71" s="109"/>
      <c r="AE71" s="94">
        <f t="shared" si="25"/>
        <v>0</v>
      </c>
      <c r="AF71" s="25">
        <f t="shared" si="26"/>
        <v>0</v>
      </c>
      <c r="AH71" s="50">
        <f>IF(SUMIF(F66:F73,F71,N66:N73)=0,0,$M$3*N71/SUMIF(F66:F73,F71,N66:N73))</f>
        <v>0</v>
      </c>
      <c r="AI71" s="12">
        <f t="shared" si="27"/>
        <v>0</v>
      </c>
      <c r="AJ71" s="26" t="str">
        <f t="shared" si="28"/>
        <v/>
      </c>
      <c r="AK71" s="27">
        <f>IF(L71="",0,IF(OR(P71="oui",VLOOKUP(L71,Paramétrage!$C$6:$E$28,2,0)=0),0,IF(O71="","saisir capacité",M71*AJ71*VLOOKUP(L71,Paramétrage!$C$6:$E$28,2,0))))</f>
        <v>0</v>
      </c>
      <c r="AL71" s="95"/>
      <c r="AM71" s="27">
        <f t="shared" si="31"/>
        <v>0</v>
      </c>
      <c r="AN71" s="27">
        <f>IF(L71="",0,IF(ISERROR(AL71+AK71*VLOOKUP(L71,Paramétrage!$C$6:$E$28,3,0))=TRUE,AM71,AL71+AK71*VLOOKUP(L71,Paramétrage!$C$6:$E$28,3,0)))</f>
        <v>0</v>
      </c>
      <c r="AO71" s="50">
        <f>IF(L71="",0,IF(OR(P71="oui",VLOOKUP(L71,Paramétrage!$C$6:$E$28,2,0)=0),0,IF(U71="",0,U71-AJ71)))</f>
        <v>0</v>
      </c>
      <c r="AP71" s="12">
        <f t="shared" si="30"/>
        <v>0</v>
      </c>
    </row>
    <row r="72" spans="1:42">
      <c r="A72" s="623"/>
      <c r="B72" s="620"/>
      <c r="C72" s="585"/>
      <c r="D72" s="587"/>
      <c r="E72" s="588"/>
      <c r="F72" s="446"/>
      <c r="G72" s="449"/>
      <c r="H72" s="103"/>
      <c r="I72" s="131"/>
      <c r="J72" s="130"/>
      <c r="K72" s="104"/>
      <c r="L72" s="105"/>
      <c r="M72" s="122"/>
      <c r="N72" s="119"/>
      <c r="O72" s="127"/>
      <c r="P72" s="107"/>
      <c r="Q72" s="568"/>
      <c r="R72" s="556"/>
      <c r="S72" s="556"/>
      <c r="T72" s="569"/>
      <c r="U72" s="247" t="str">
        <f>IF(OR(O72="",L72=Paramétrage!$C$10,L72=Paramétrage!$C$13,L72=Paramétrage!$C$16,L72=Paramétrage!$C$19,L72=Paramétrage!$C$23,L72=Paramétrage!$C$26,AND(L72&lt;&gt;Paramétrage!$C$9,P72="Mut+ext")),"",ROUNDUP(N72/O72,0))</f>
        <v/>
      </c>
      <c r="V72" s="210">
        <f>IF(L72="",0,IF(OR(P72="Mut+ext",VLOOKUP(L72,Paramétrage!$C$6:$E$28,2,0)=0),0,IF(O72="","saisir capacité",M72*U72*VLOOKUP(L72,Paramétrage!$C$6:$E$28,2,0))))</f>
        <v>0</v>
      </c>
      <c r="W72" s="108"/>
      <c r="X72" s="211">
        <f t="shared" si="24"/>
        <v>0</v>
      </c>
      <c r="Y72" s="248">
        <f>IF(L72="",0,IF(ISERROR(W72+V72*VLOOKUP(L72,Paramétrage!$C$6:$E$28,3,0))=TRUE,X72,W72+V72*VLOOKUP(L72,Paramétrage!$C$6:$E$28,3,0)))</f>
        <v>0</v>
      </c>
      <c r="Z72" s="555"/>
      <c r="AA72" s="556"/>
      <c r="AB72" s="557"/>
      <c r="AC72" s="442"/>
      <c r="AD72" s="109"/>
      <c r="AE72" s="94">
        <f t="shared" si="25"/>
        <v>0</v>
      </c>
      <c r="AF72" s="25">
        <f t="shared" si="26"/>
        <v>0</v>
      </c>
      <c r="AH72" s="50">
        <f>IF(SUMIF(F66:F73,F72,N66:N73)=0,0,$M$3*N72/SUMIF(F66:F73,F72,N66:N73))</f>
        <v>0</v>
      </c>
      <c r="AI72" s="12">
        <f t="shared" si="27"/>
        <v>0</v>
      </c>
      <c r="AJ72" s="26" t="str">
        <f t="shared" si="28"/>
        <v/>
      </c>
      <c r="AK72" s="27">
        <f>IF(L72="",0,IF(OR(P72="oui",VLOOKUP(L72,Paramétrage!$C$6:$E$28,2,0)=0),0,IF(O72="","saisir capacité",M72*AJ72*VLOOKUP(L72,Paramétrage!$C$6:$E$28,2,0))))</f>
        <v>0</v>
      </c>
      <c r="AL72" s="95"/>
      <c r="AM72" s="27">
        <f t="shared" si="31"/>
        <v>0</v>
      </c>
      <c r="AN72" s="27">
        <f>IF(L72="",0,IF(ISERROR(AL72+AK72*VLOOKUP(L72,Paramétrage!$C$6:$E$28,3,0))=TRUE,AM72,AL72+AK72*VLOOKUP(L72,Paramétrage!$C$6:$E$28,3,0)))</f>
        <v>0</v>
      </c>
      <c r="AO72" s="50">
        <f>IF(L72="",0,IF(OR(P72="oui",VLOOKUP(L72,Paramétrage!$C$6:$E$28,2,0)=0),0,IF(U72="",0,U72-AJ72)))</f>
        <v>0</v>
      </c>
      <c r="AP72" s="12">
        <f t="shared" si="30"/>
        <v>0</v>
      </c>
    </row>
    <row r="73" spans="1:42">
      <c r="A73" s="623"/>
      <c r="B73" s="620"/>
      <c r="C73" s="585"/>
      <c r="D73" s="587"/>
      <c r="E73" s="589"/>
      <c r="F73" s="446"/>
      <c r="G73" s="449"/>
      <c r="H73" s="103"/>
      <c r="I73" s="131"/>
      <c r="J73" s="130"/>
      <c r="K73" s="104"/>
      <c r="L73" s="105"/>
      <c r="M73" s="122"/>
      <c r="N73" s="119"/>
      <c r="O73" s="127"/>
      <c r="P73" s="107"/>
      <c r="Q73" s="568"/>
      <c r="R73" s="556"/>
      <c r="S73" s="556"/>
      <c r="T73" s="569"/>
      <c r="U73" s="247" t="str">
        <f>IF(OR(O73="",L73=Paramétrage!$C$10,L73=Paramétrage!$C$13,L73=Paramétrage!$C$16,L73=Paramétrage!$C$19,L73=Paramétrage!$C$23,L73=Paramétrage!$C$26,AND(L73&lt;&gt;Paramétrage!$C$9,P73="Mut+ext")),"",ROUNDUP(N73/O73,0))</f>
        <v/>
      </c>
      <c r="V73" s="210">
        <f>IF(L73="",0,IF(OR(P73="Mut+ext",VLOOKUP(L73,Paramétrage!$C$6:$E$28,2,0)=0),0,IF(O73="","saisir capacité",M73*U73*VLOOKUP(L73,Paramétrage!$C$6:$E$28,2,0))))</f>
        <v>0</v>
      </c>
      <c r="W73" s="108"/>
      <c r="X73" s="211">
        <f t="shared" si="24"/>
        <v>0</v>
      </c>
      <c r="Y73" s="248">
        <f>IF(L73="",0,IF(ISERROR(W73+V73*VLOOKUP(L73,Paramétrage!$C$6:$E$28,3,0))=TRUE,X73,W73+V73*VLOOKUP(L73,Paramétrage!$C$6:$E$28,3,0)))</f>
        <v>0</v>
      </c>
      <c r="Z73" s="555"/>
      <c r="AA73" s="556"/>
      <c r="AB73" s="557"/>
      <c r="AC73" s="442"/>
      <c r="AD73" s="109"/>
      <c r="AE73" s="94">
        <f t="shared" si="25"/>
        <v>0</v>
      </c>
      <c r="AF73" s="25">
        <f t="shared" si="26"/>
        <v>0</v>
      </c>
      <c r="AH73" s="50">
        <f>IF(SUMIF(F66:F73,F73,N66:N73)=0,0,$M$3*N73/SUMIF(F66:F73,F73,N66:N73))</f>
        <v>0</v>
      </c>
      <c r="AI73" s="12">
        <f t="shared" si="27"/>
        <v>0</v>
      </c>
      <c r="AJ73" s="26" t="str">
        <f>IF(AI73=0,"",ROUNDUP(AH73/AI73,0))</f>
        <v/>
      </c>
      <c r="AK73" s="27">
        <f>IF(L73="",0,IF(OR(P73="oui",VLOOKUP(L73,Paramétrage!$C$6:$E$28,2,0)=0),0,IF(O73="","saisir capacité",M73*AJ73*VLOOKUP(L73,Paramétrage!$C$6:$E$28,2,0))))</f>
        <v>0</v>
      </c>
      <c r="AL73" s="95"/>
      <c r="AM73" s="27">
        <f t="shared" si="31"/>
        <v>0</v>
      </c>
      <c r="AN73" s="27">
        <f>IF(L73="",0,IF(ISERROR(AL73+AK73*VLOOKUP(L73,Paramétrage!$C$6:$E$28,3,0))=TRUE,AM73,AL73+AK73*VLOOKUP(L73,Paramétrage!$C$6:$E$28,3,0)))</f>
        <v>0</v>
      </c>
      <c r="AO73" s="50">
        <f>IF(L73="",0,IF(OR(P73="oui",VLOOKUP(L73,Paramétrage!$C$6:$E$28,2,0)=0),0,IF(U73="",0,U73-AJ73)))</f>
        <v>0</v>
      </c>
      <c r="AP73" s="12">
        <f t="shared" si="30"/>
        <v>0</v>
      </c>
    </row>
    <row r="74" spans="1:42">
      <c r="A74" s="623"/>
      <c r="B74" s="620"/>
      <c r="C74" s="585"/>
      <c r="D74" s="191"/>
      <c r="E74" s="191"/>
      <c r="F74" s="192"/>
      <c r="G74" s="382"/>
      <c r="H74" s="195"/>
      <c r="I74" s="195"/>
      <c r="J74" s="194"/>
      <c r="K74" s="196"/>
      <c r="L74" s="197"/>
      <c r="M74" s="198">
        <f>AE74</f>
        <v>48</v>
      </c>
      <c r="N74" s="199"/>
      <c r="O74" s="199"/>
      <c r="P74" s="203"/>
      <c r="Q74" s="201"/>
      <c r="R74" s="201"/>
      <c r="S74" s="201"/>
      <c r="T74" s="202"/>
      <c r="U74" s="383"/>
      <c r="V74" s="204">
        <f>SUM(V66:V73)</f>
        <v>202</v>
      </c>
      <c r="W74" s="197">
        <f>SUM(W66:W73)</f>
        <v>0</v>
      </c>
      <c r="X74" s="205">
        <f t="shared" ref="X74:X83" si="32">V74+W74</f>
        <v>202</v>
      </c>
      <c r="Y74" s="206">
        <f>SUM(Y66:Y73)</f>
        <v>215</v>
      </c>
      <c r="Z74" s="384"/>
      <c r="AA74" s="385"/>
      <c r="AB74" s="386"/>
      <c r="AC74" s="387"/>
      <c r="AD74" s="388"/>
      <c r="AE74" s="389">
        <f>SUM(AE66:AE73)</f>
        <v>48</v>
      </c>
      <c r="AF74" s="390">
        <f>SUM(AF66:AF73)</f>
        <v>12960</v>
      </c>
    </row>
    <row r="75" spans="1:42" ht="15.75" customHeight="1">
      <c r="A75" s="623"/>
      <c r="B75" s="620"/>
      <c r="C75" s="585" t="s">
        <v>144</v>
      </c>
      <c r="D75" s="587" t="s">
        <v>145</v>
      </c>
      <c r="E75" s="588">
        <v>6</v>
      </c>
      <c r="F75" s="447" t="s">
        <v>146</v>
      </c>
      <c r="G75" s="112" t="s">
        <v>16</v>
      </c>
      <c r="H75" s="103" t="s">
        <v>147</v>
      </c>
      <c r="I75" s="131" t="s">
        <v>97</v>
      </c>
      <c r="J75" s="130" t="s">
        <v>98</v>
      </c>
      <c r="K75" s="104">
        <v>1</v>
      </c>
      <c r="L75" s="105" t="s">
        <v>99</v>
      </c>
      <c r="M75" s="122">
        <v>26</v>
      </c>
      <c r="N75" s="119">
        <v>300</v>
      </c>
      <c r="O75" s="127">
        <v>300</v>
      </c>
      <c r="P75" s="111" t="s">
        <v>148</v>
      </c>
      <c r="Q75" s="568" t="s">
        <v>149</v>
      </c>
      <c r="R75" s="556"/>
      <c r="S75" s="556"/>
      <c r="T75" s="569"/>
      <c r="U75" s="247">
        <f>IF(OR(O75="",L75=Paramétrage!$C$10,L75=Paramétrage!$C$13,L75=Paramétrage!$C$16,L75=Paramétrage!$C$19,L75=Paramétrage!$C$23,L75=Paramétrage!$C$26,AND(L75&lt;&gt;Paramétrage!$C$9,P75="Mut+ext")),"",ROUNDUP(N75/O75,0))</f>
        <v>1</v>
      </c>
      <c r="V75" s="210">
        <f>IF(L75="",0,IF(OR(P75="Mut+ext",VLOOKUP(L75,Paramétrage!$C$6:$E$28,2,0)=0),0,IF(O75="","saisir capacité",M75*U75*VLOOKUP(L75,Paramétrage!$C$6:$E$28,2,0))))</f>
        <v>26</v>
      </c>
      <c r="W75" s="108"/>
      <c r="X75" s="211">
        <f t="shared" ref="X75:X82" si="33">IF(ISERROR(V75+W75)=TRUE,V75,V75+W75)</f>
        <v>26</v>
      </c>
      <c r="Y75" s="248">
        <f>IF(L75="",0,IF(ISERROR(W75+V75*VLOOKUP(L75,Paramétrage!$C$6:$E$28,3,0))=TRUE,X75,W75+V75*VLOOKUP(L75,Paramétrage!$C$6:$E$28,3,0)))</f>
        <v>39</v>
      </c>
      <c r="Z75" s="555"/>
      <c r="AA75" s="556"/>
      <c r="AB75" s="557"/>
      <c r="AC75" s="442" t="s">
        <v>150</v>
      </c>
      <c r="AD75" s="110"/>
      <c r="AE75" s="94">
        <f t="shared" ref="AE75:AE82" si="34">IF(F75="",0,IF(J75="",0,IF(SUMIF($F$75:$F$82,F75,$N$75:$N$82)=0,0,IF(K75="",AF75/SUMIF($F$75:$F$82,F75,$N$75:$N$82),AF75/(SUMIF($F$75:$F$82,F75,$N$75:$N$82)/K75)))))</f>
        <v>26</v>
      </c>
      <c r="AF75" s="23">
        <f t="shared" ref="AF75:AF82" si="35">M75*N75</f>
        <v>7800</v>
      </c>
      <c r="AH75" s="50">
        <f>IF(SUMIF(F75:F82,F75,N75:N82)=0,0,$M$3*N75/SUMIF(F75:F82,F75,N75:N82))</f>
        <v>270</v>
      </c>
      <c r="AI75" s="12">
        <f t="shared" ref="AI75:AI82" si="36">O75</f>
        <v>300</v>
      </c>
      <c r="AJ75" s="26">
        <f t="shared" ref="AJ75:AJ91" si="37">IF(AI75=0,"",ROUNDUP(AH75/AI75,0))</f>
        <v>1</v>
      </c>
      <c r="AK75" s="27">
        <f>IF(L75="",0,IF(OR(P75="oui",VLOOKUP(L75,Paramétrage!$C$6:$E$28,2,0)=0),0,IF(O75="","saisir capacité",M75*AJ75*VLOOKUP(L75,Paramétrage!$C$6:$E$28,2,0))))</f>
        <v>26</v>
      </c>
      <c r="AL75" s="95"/>
      <c r="AM75" s="27">
        <f t="shared" ref="AM75:AM91" si="38">IF(ISERROR(AK75+AL75)=TRUE,AK75,AK75+AL75)</f>
        <v>26</v>
      </c>
      <c r="AN75" s="27">
        <f>IF(L75="",0,IF(ISERROR(AL75+AK75*VLOOKUP(L75,Paramétrage!$C$6:$E$28,3,0))=TRUE,AM75,AL75+AK75*VLOOKUP(L75,Paramétrage!$C$6:$E$28,3,0)))</f>
        <v>39</v>
      </c>
      <c r="AO75" s="50">
        <f>IF(L75="",0,IF(OR(P75="oui",VLOOKUP(L75,Paramétrage!$C$6:$E$28,2,0)=0),0,IF(U75="",0,U75-AJ75)))</f>
        <v>0</v>
      </c>
      <c r="AP75" s="12">
        <f t="shared" ref="AP75:AP82" si="39">Y75-AN75-W75</f>
        <v>0</v>
      </c>
    </row>
    <row r="76" spans="1:42">
      <c r="A76" s="623"/>
      <c r="B76" s="620"/>
      <c r="C76" s="585"/>
      <c r="D76" s="587"/>
      <c r="E76" s="588"/>
      <c r="F76" s="446" t="s">
        <v>151</v>
      </c>
      <c r="G76" s="102" t="s">
        <v>16</v>
      </c>
      <c r="H76" s="103" t="s">
        <v>152</v>
      </c>
      <c r="I76" s="131" t="s">
        <v>97</v>
      </c>
      <c r="J76" s="130" t="s">
        <v>98</v>
      </c>
      <c r="K76" s="104">
        <v>1</v>
      </c>
      <c r="L76" s="105" t="s">
        <v>99</v>
      </c>
      <c r="M76" s="122">
        <v>26</v>
      </c>
      <c r="N76" s="119">
        <v>300</v>
      </c>
      <c r="O76" s="127">
        <v>300</v>
      </c>
      <c r="P76" s="107" t="s">
        <v>148</v>
      </c>
      <c r="Q76" s="568" t="s">
        <v>149</v>
      </c>
      <c r="R76" s="556"/>
      <c r="S76" s="556"/>
      <c r="T76" s="569"/>
      <c r="U76" s="247">
        <f>IF(OR(O76="",L76=Paramétrage!$C$10,L76=Paramétrage!$C$13,L76=Paramétrage!$C$16,L76=Paramétrage!$C$19,L76=Paramétrage!$C$23,L76=Paramétrage!$C$26,AND(L76&lt;&gt;Paramétrage!$C$9,P76="Mut+ext")),"",ROUNDUP(N76/O76,0))</f>
        <v>1</v>
      </c>
      <c r="V76" s="210">
        <f>IF(L76="",0,IF(OR(P76="Mut+ext",VLOOKUP(L76,Paramétrage!$C$6:$E$28,2,0)=0),0,IF(O76="","saisir capacité",M76*U76*VLOOKUP(L76,Paramétrage!$C$6:$E$28,2,0))))</f>
        <v>26</v>
      </c>
      <c r="W76" s="108"/>
      <c r="X76" s="211">
        <f t="shared" si="33"/>
        <v>26</v>
      </c>
      <c r="Y76" s="248">
        <f>IF(L76="",0,IF(ISERROR(W76+V76*VLOOKUP(L76,Paramétrage!$C$6:$E$28,3,0))=TRUE,X76,W76+V76*VLOOKUP(L76,Paramétrage!$C$6:$E$28,3,0)))</f>
        <v>39</v>
      </c>
      <c r="Z76" s="555"/>
      <c r="AA76" s="556"/>
      <c r="AB76" s="557"/>
      <c r="AC76" s="442" t="s">
        <v>153</v>
      </c>
      <c r="AD76" s="109"/>
      <c r="AE76" s="94">
        <f t="shared" si="34"/>
        <v>26</v>
      </c>
      <c r="AF76" s="25">
        <f t="shared" si="35"/>
        <v>7800</v>
      </c>
      <c r="AH76" s="50">
        <f>IF(SUMIF(F75:F82,F76,N75:N82)=0,0,$M$3*N76/SUMIF(F75:F82,F76,N75:N82))</f>
        <v>270</v>
      </c>
      <c r="AI76" s="12">
        <f t="shared" si="36"/>
        <v>300</v>
      </c>
      <c r="AJ76" s="26">
        <f t="shared" si="37"/>
        <v>1</v>
      </c>
      <c r="AK76" s="27">
        <f>IF(L76="",0,IF(OR(P76="oui",VLOOKUP(L76,Paramétrage!$C$6:$E$28,2,0)=0),0,IF(O76="","saisir capacité",M76*AJ76*VLOOKUP(L76,Paramétrage!$C$6:$E$28,2,0))))</f>
        <v>26</v>
      </c>
      <c r="AL76" s="95"/>
      <c r="AM76" s="27">
        <f t="shared" si="38"/>
        <v>26</v>
      </c>
      <c r="AN76" s="27">
        <f>IF(L76="",0,IF(ISERROR(AL76+AK76*VLOOKUP(L76,Paramétrage!$C$6:$E$28,3,0))=TRUE,AM76,AL76+AK76*VLOOKUP(L76,Paramétrage!$C$6:$E$28,3,0)))</f>
        <v>39</v>
      </c>
      <c r="AO76" s="50">
        <f>IF(L76="",0,IF(OR(P76="oui",VLOOKUP(L76,Paramétrage!$C$6:$E$28,2,0)=0),0,IF(U76="",0,U76-AJ76)))</f>
        <v>0</v>
      </c>
      <c r="AP76" s="12">
        <f t="shared" si="39"/>
        <v>0</v>
      </c>
    </row>
    <row r="77" spans="1:42">
      <c r="A77" s="623"/>
      <c r="B77" s="620"/>
      <c r="C77" s="585"/>
      <c r="D77" s="587"/>
      <c r="E77" s="588"/>
      <c r="F77" s="446"/>
      <c r="G77" s="102"/>
      <c r="H77" s="103"/>
      <c r="I77" s="131"/>
      <c r="J77" s="130"/>
      <c r="K77" s="104"/>
      <c r="L77" s="105"/>
      <c r="M77" s="122"/>
      <c r="N77" s="119"/>
      <c r="O77" s="127"/>
      <c r="P77" s="107"/>
      <c r="Q77" s="568"/>
      <c r="R77" s="556"/>
      <c r="S77" s="556"/>
      <c r="T77" s="569"/>
      <c r="U77" s="247" t="str">
        <f>IF(OR(O77="",L77=Paramétrage!$C$10,L77=Paramétrage!$C$13,L77=Paramétrage!$C$16,L77=Paramétrage!$C$19,L77=Paramétrage!$C$23,L77=Paramétrage!$C$26,AND(L77&lt;&gt;Paramétrage!$C$9,P77="Mut+ext")),"",ROUNDUP(N77/O77,0))</f>
        <v/>
      </c>
      <c r="V77" s="210">
        <f>IF(L77="",0,IF(OR(P77="Mut+ext",VLOOKUP(L77,Paramétrage!$C$6:$E$28,2,0)=0),0,IF(O77="","saisir capacité",M77*U77*VLOOKUP(L77,Paramétrage!$C$6:$E$28,2,0))))</f>
        <v>0</v>
      </c>
      <c r="W77" s="108"/>
      <c r="X77" s="211">
        <f t="shared" si="33"/>
        <v>0</v>
      </c>
      <c r="Y77" s="248">
        <f>IF(L77="",0,IF(ISERROR(W77+V77*VLOOKUP(L77,Paramétrage!$C$6:$E$28,3,0))=TRUE,X77,W77+V77*VLOOKUP(L77,Paramétrage!$C$6:$E$28,3,0)))</f>
        <v>0</v>
      </c>
      <c r="Z77" s="555"/>
      <c r="AA77" s="556"/>
      <c r="AB77" s="557"/>
      <c r="AC77" s="442"/>
      <c r="AD77" s="109"/>
      <c r="AE77" s="94">
        <f t="shared" si="34"/>
        <v>0</v>
      </c>
      <c r="AF77" s="25">
        <f t="shared" si="35"/>
        <v>0</v>
      </c>
      <c r="AH77" s="50">
        <f>IF(SUMIF(F75:F82,F77,N75:N82)=0,0,$M$3*N77/SUMIF(F75:F82,F77,N75:N82))</f>
        <v>0</v>
      </c>
      <c r="AI77" s="12">
        <f t="shared" si="36"/>
        <v>0</v>
      </c>
      <c r="AJ77" s="26" t="str">
        <f t="shared" si="37"/>
        <v/>
      </c>
      <c r="AK77" s="27">
        <f>IF(L77="",0,IF(OR(P77="oui",VLOOKUP(L77,Paramétrage!$C$6:$E$28,2,0)=0),0,IF(O77="","saisir capacité",M77*AJ77*VLOOKUP(L77,Paramétrage!$C$6:$E$28,2,0))))</f>
        <v>0</v>
      </c>
      <c r="AL77" s="95"/>
      <c r="AM77" s="27">
        <f t="shared" si="38"/>
        <v>0</v>
      </c>
      <c r="AN77" s="27">
        <f>IF(L77="",0,IF(ISERROR(AL77+AK77*VLOOKUP(L77,Paramétrage!$C$6:$E$28,3,0))=TRUE,AM77,AL77+AK77*VLOOKUP(L77,Paramétrage!$C$6:$E$28,3,0)))</f>
        <v>0</v>
      </c>
      <c r="AO77" s="50">
        <f>IF(L77="",0,IF(OR(P77="oui",VLOOKUP(L77,Paramétrage!$C$6:$E$28,2,0)=0),0,IF(U77="",0,U77-AJ77)))</f>
        <v>0</v>
      </c>
      <c r="AP77" s="12">
        <f t="shared" si="39"/>
        <v>0</v>
      </c>
    </row>
    <row r="78" spans="1:42">
      <c r="A78" s="623"/>
      <c r="B78" s="620"/>
      <c r="C78" s="585"/>
      <c r="D78" s="587"/>
      <c r="E78" s="588"/>
      <c r="F78" s="448"/>
      <c r="G78" s="102"/>
      <c r="H78" s="103"/>
      <c r="I78" s="131"/>
      <c r="J78" s="130"/>
      <c r="K78" s="104"/>
      <c r="L78" s="105"/>
      <c r="M78" s="122"/>
      <c r="N78" s="119"/>
      <c r="O78" s="127"/>
      <c r="P78" s="107"/>
      <c r="Q78" s="568"/>
      <c r="R78" s="556"/>
      <c r="S78" s="556"/>
      <c r="T78" s="569"/>
      <c r="U78" s="247" t="str">
        <f>IF(OR(O78="",L78=Paramétrage!$C$10,L78=Paramétrage!$C$13,L78=Paramétrage!$C$16,L78=Paramétrage!$C$19,L78=Paramétrage!$C$23,L78=Paramétrage!$C$26,AND(L78&lt;&gt;Paramétrage!$C$9,P78="Mut+ext")),"",ROUNDUP(N78/O78,0))</f>
        <v/>
      </c>
      <c r="V78" s="210">
        <f>IF(L78="",0,IF(OR(P78="Mut+ext",VLOOKUP(L78,Paramétrage!$C$6:$E$28,2,0)=0),0,IF(O78="","saisir capacité",M78*U78*VLOOKUP(L78,Paramétrage!$C$6:$E$28,2,0))))</f>
        <v>0</v>
      </c>
      <c r="W78" s="108"/>
      <c r="X78" s="211">
        <f t="shared" si="33"/>
        <v>0</v>
      </c>
      <c r="Y78" s="248">
        <f>IF(L78="",0,IF(ISERROR(W78+V78*VLOOKUP(L78,Paramétrage!$C$6:$E$28,3,0))=TRUE,X78,W78+V78*VLOOKUP(L78,Paramétrage!$C$6:$E$28,3,0)))</f>
        <v>0</v>
      </c>
      <c r="Z78" s="555"/>
      <c r="AA78" s="556"/>
      <c r="AB78" s="557"/>
      <c r="AC78" s="442"/>
      <c r="AD78" s="109"/>
      <c r="AE78" s="94">
        <f t="shared" si="34"/>
        <v>0</v>
      </c>
      <c r="AF78" s="25">
        <f t="shared" si="35"/>
        <v>0</v>
      </c>
      <c r="AH78" s="50">
        <f>IF(SUMIF(F75:F82,F78,N75:N82)=0,0,$M$3*N78/SUMIF(F75:F82,F78,N75:N82))</f>
        <v>0</v>
      </c>
      <c r="AI78" s="12">
        <f t="shared" si="36"/>
        <v>0</v>
      </c>
      <c r="AJ78" s="26" t="str">
        <f t="shared" si="37"/>
        <v/>
      </c>
      <c r="AK78" s="27">
        <f>IF(L78="",0,IF(OR(P78="oui",VLOOKUP(L78,Paramétrage!$C$6:$E$28,2,0)=0),0,IF(O78="","saisir capacité",M78*AJ78*VLOOKUP(L78,Paramétrage!$C$6:$E$28,2,0))))</f>
        <v>0</v>
      </c>
      <c r="AL78" s="95"/>
      <c r="AM78" s="27">
        <f t="shared" si="38"/>
        <v>0</v>
      </c>
      <c r="AN78" s="27">
        <f>IF(L78="",0,IF(ISERROR(AL78+AK78*VLOOKUP(L78,Paramétrage!$C$6:$E$28,3,0))=TRUE,AM78,AL78+AK78*VLOOKUP(L78,Paramétrage!$C$6:$E$28,3,0)))</f>
        <v>0</v>
      </c>
      <c r="AO78" s="50">
        <f>IF(L78="",0,IF(OR(P78="oui",VLOOKUP(L78,Paramétrage!$C$6:$E$28,2,0)=0),0,IF(U78="",0,U78-AJ78)))</f>
        <v>0</v>
      </c>
      <c r="AP78" s="12">
        <f t="shared" si="39"/>
        <v>0</v>
      </c>
    </row>
    <row r="79" spans="1:42">
      <c r="A79" s="623"/>
      <c r="B79" s="620"/>
      <c r="C79" s="585"/>
      <c r="D79" s="587"/>
      <c r="E79" s="588"/>
      <c r="F79" s="446"/>
      <c r="G79" s="449"/>
      <c r="H79" s="103"/>
      <c r="I79" s="131"/>
      <c r="J79" s="130"/>
      <c r="K79" s="104"/>
      <c r="L79" s="105"/>
      <c r="M79" s="122"/>
      <c r="N79" s="119"/>
      <c r="O79" s="127"/>
      <c r="P79" s="107"/>
      <c r="Q79" s="568"/>
      <c r="R79" s="556"/>
      <c r="S79" s="556"/>
      <c r="T79" s="569"/>
      <c r="U79" s="247" t="str">
        <f>IF(OR(O79="",L79=Paramétrage!$C$10,L79=Paramétrage!$C$13,L79=Paramétrage!$C$16,L79=Paramétrage!$C$19,L79=Paramétrage!$C$23,L79=Paramétrage!$C$26,AND(L79&lt;&gt;Paramétrage!$C$9,P79="Mut+ext")),"",ROUNDUP(N79/O79,0))</f>
        <v/>
      </c>
      <c r="V79" s="210">
        <f>IF(L79="",0,IF(OR(P79="Mut+ext",VLOOKUP(L79,Paramétrage!$C$6:$E$28,2,0)=0),0,IF(O79="","saisir capacité",M79*U79*VLOOKUP(L79,Paramétrage!$C$6:$E$28,2,0))))</f>
        <v>0</v>
      </c>
      <c r="W79" s="108"/>
      <c r="X79" s="211">
        <f t="shared" si="33"/>
        <v>0</v>
      </c>
      <c r="Y79" s="248">
        <f>IF(L79="",0,IF(ISERROR(W79+V79*VLOOKUP(L79,Paramétrage!$C$6:$E$28,3,0))=TRUE,X79,W79+V79*VLOOKUP(L79,Paramétrage!$C$6:$E$28,3,0)))</f>
        <v>0</v>
      </c>
      <c r="Z79" s="555"/>
      <c r="AA79" s="556"/>
      <c r="AB79" s="557"/>
      <c r="AC79" s="442"/>
      <c r="AD79" s="109"/>
      <c r="AE79" s="94">
        <f t="shared" si="34"/>
        <v>0</v>
      </c>
      <c r="AF79" s="25">
        <f t="shared" si="35"/>
        <v>0</v>
      </c>
      <c r="AH79" s="50">
        <f>IF(SUMIF(F75:F82,F79,N75:N82)=0,0,$M$3*N79/SUMIF(F75:F82,F79,N75:N82))</f>
        <v>0</v>
      </c>
      <c r="AI79" s="12">
        <f t="shared" si="36"/>
        <v>0</v>
      </c>
      <c r="AJ79" s="26" t="str">
        <f t="shared" si="37"/>
        <v/>
      </c>
      <c r="AK79" s="27">
        <f>IF(L79="",0,IF(OR(P79="oui",VLOOKUP(L79,Paramétrage!$C$6:$E$28,2,0)=0),0,IF(O79="","saisir capacité",M79*AJ79*VLOOKUP(L79,Paramétrage!$C$6:$E$28,2,0))))</f>
        <v>0</v>
      </c>
      <c r="AL79" s="95"/>
      <c r="AM79" s="27">
        <f t="shared" si="38"/>
        <v>0</v>
      </c>
      <c r="AN79" s="27">
        <f>IF(L79="",0,IF(ISERROR(AL79+AK79*VLOOKUP(L79,Paramétrage!$C$6:$E$28,3,0))=TRUE,AM79,AL79+AK79*VLOOKUP(L79,Paramétrage!$C$6:$E$28,3,0)))</f>
        <v>0</v>
      </c>
      <c r="AO79" s="50">
        <f>IF(L79="",0,IF(OR(P79="oui",VLOOKUP(L79,Paramétrage!$C$6:$E$28,2,0)=0),0,IF(U79="",0,U79-AJ79)))</f>
        <v>0</v>
      </c>
      <c r="AP79" s="12">
        <f t="shared" si="39"/>
        <v>0</v>
      </c>
    </row>
    <row r="80" spans="1:42">
      <c r="A80" s="623"/>
      <c r="B80" s="620"/>
      <c r="C80" s="585"/>
      <c r="D80" s="587"/>
      <c r="E80" s="588"/>
      <c r="F80" s="446"/>
      <c r="G80" s="449"/>
      <c r="H80" s="103"/>
      <c r="I80" s="131"/>
      <c r="J80" s="130"/>
      <c r="K80" s="104"/>
      <c r="L80" s="105"/>
      <c r="M80" s="122"/>
      <c r="N80" s="119"/>
      <c r="O80" s="127"/>
      <c r="P80" s="107"/>
      <c r="Q80" s="568"/>
      <c r="R80" s="556"/>
      <c r="S80" s="556"/>
      <c r="T80" s="569"/>
      <c r="U80" s="247" t="str">
        <f>IF(OR(O80="",L80=Paramétrage!$C$10,L80=Paramétrage!$C$13,L80=Paramétrage!$C$16,L80=Paramétrage!$C$19,L80=Paramétrage!$C$23,L80=Paramétrage!$C$26,AND(L80&lt;&gt;Paramétrage!$C$9,P80="Mut+ext")),"",ROUNDUP(N80/O80,0))</f>
        <v/>
      </c>
      <c r="V80" s="210">
        <f>IF(L80="",0,IF(OR(P80="Mut+ext",VLOOKUP(L80,Paramétrage!$C$6:$E$28,2,0)=0),0,IF(O80="","saisir capacité",M80*U80*VLOOKUP(L80,Paramétrage!$C$6:$E$28,2,0))))</f>
        <v>0</v>
      </c>
      <c r="W80" s="108"/>
      <c r="X80" s="211">
        <f t="shared" si="33"/>
        <v>0</v>
      </c>
      <c r="Y80" s="248">
        <f>IF(L80="",0,IF(ISERROR(W80+V80*VLOOKUP(L80,Paramétrage!$C$6:$E$28,3,0))=TRUE,X80,W80+V80*VLOOKUP(L80,Paramétrage!$C$6:$E$28,3,0)))</f>
        <v>0</v>
      </c>
      <c r="Z80" s="555"/>
      <c r="AA80" s="556"/>
      <c r="AB80" s="557"/>
      <c r="AC80" s="442"/>
      <c r="AD80" s="109"/>
      <c r="AE80" s="94">
        <f t="shared" si="34"/>
        <v>0</v>
      </c>
      <c r="AF80" s="25">
        <f t="shared" si="35"/>
        <v>0</v>
      </c>
      <c r="AH80" s="50">
        <f>IF(SUMIF(F75:F82,F80,N75:N82)=0,0,$M$3*N80/SUMIF(F75:F82,F80,N75:N82))</f>
        <v>0</v>
      </c>
      <c r="AI80" s="12">
        <f t="shared" si="36"/>
        <v>0</v>
      </c>
      <c r="AJ80" s="26" t="str">
        <f t="shared" si="37"/>
        <v/>
      </c>
      <c r="AK80" s="27">
        <f>IF(L80="",0,IF(OR(P80="oui",VLOOKUP(L80,Paramétrage!$C$6:$E$28,2,0)=0),0,IF(O80="","saisir capacité",M80*AJ80*VLOOKUP(L80,Paramétrage!$C$6:$E$28,2,0))))</f>
        <v>0</v>
      </c>
      <c r="AL80" s="95"/>
      <c r="AM80" s="27">
        <f t="shared" si="38"/>
        <v>0</v>
      </c>
      <c r="AN80" s="27">
        <f>IF(L80="",0,IF(ISERROR(AL80+AK80*VLOOKUP(L80,Paramétrage!$C$6:$E$28,3,0))=TRUE,AM80,AL80+AK80*VLOOKUP(L80,Paramétrage!$C$6:$E$28,3,0)))</f>
        <v>0</v>
      </c>
      <c r="AO80" s="50">
        <f>IF(L80="",0,IF(OR(P80="oui",VLOOKUP(L80,Paramétrage!$C$6:$E$28,2,0)=0),0,IF(U80="",0,U80-AJ80)))</f>
        <v>0</v>
      </c>
      <c r="AP80" s="12">
        <f t="shared" si="39"/>
        <v>0</v>
      </c>
    </row>
    <row r="81" spans="1:42">
      <c r="A81" s="623"/>
      <c r="B81" s="620"/>
      <c r="C81" s="585"/>
      <c r="D81" s="587"/>
      <c r="E81" s="588"/>
      <c r="F81" s="446"/>
      <c r="G81" s="449"/>
      <c r="H81" s="103"/>
      <c r="I81" s="131"/>
      <c r="J81" s="130"/>
      <c r="K81" s="104"/>
      <c r="L81" s="105"/>
      <c r="M81" s="122"/>
      <c r="N81" s="119"/>
      <c r="O81" s="127"/>
      <c r="P81" s="107"/>
      <c r="Q81" s="568"/>
      <c r="R81" s="556"/>
      <c r="S81" s="556"/>
      <c r="T81" s="569"/>
      <c r="U81" s="247" t="str">
        <f>IF(OR(O81="",L81=Paramétrage!$C$10,L81=Paramétrage!$C$13,L81=Paramétrage!$C$16,L81=Paramétrage!$C$19,L81=Paramétrage!$C$23,L81=Paramétrage!$C$26,AND(L81&lt;&gt;Paramétrage!$C$9,P81="Mut+ext")),"",ROUNDUP(N81/O81,0))</f>
        <v/>
      </c>
      <c r="V81" s="210">
        <f>IF(L81="",0,IF(OR(P81="Mut+ext",VLOOKUP(L81,Paramétrage!$C$6:$E$28,2,0)=0),0,IF(O81="","saisir capacité",M81*U81*VLOOKUP(L81,Paramétrage!$C$6:$E$28,2,0))))</f>
        <v>0</v>
      </c>
      <c r="W81" s="108"/>
      <c r="X81" s="211">
        <f t="shared" si="33"/>
        <v>0</v>
      </c>
      <c r="Y81" s="248">
        <f>IF(L81="",0,IF(ISERROR(W81+V81*VLOOKUP(L81,Paramétrage!$C$6:$E$28,3,0))=TRUE,X81,W81+V81*VLOOKUP(L81,Paramétrage!$C$6:$E$28,3,0)))</f>
        <v>0</v>
      </c>
      <c r="Z81" s="555"/>
      <c r="AA81" s="556"/>
      <c r="AB81" s="557"/>
      <c r="AC81" s="442"/>
      <c r="AD81" s="109"/>
      <c r="AE81" s="94">
        <f t="shared" si="34"/>
        <v>0</v>
      </c>
      <c r="AF81" s="25">
        <f t="shared" si="35"/>
        <v>0</v>
      </c>
      <c r="AH81" s="50">
        <f>IF(SUMIF(F75:F82,F81,N75:N82)=0,0,$M$3*N81/SUMIF(F75:F82,F81,N75:N82))</f>
        <v>0</v>
      </c>
      <c r="AI81" s="12">
        <f t="shared" si="36"/>
        <v>0</v>
      </c>
      <c r="AJ81" s="26" t="str">
        <f t="shared" si="37"/>
        <v/>
      </c>
      <c r="AK81" s="27">
        <f>IF(L81="",0,IF(OR(P81="oui",VLOOKUP(L81,Paramétrage!$C$6:$E$28,2,0)=0),0,IF(O81="","saisir capacité",M81*AJ81*VLOOKUP(L81,Paramétrage!$C$6:$E$28,2,0))))</f>
        <v>0</v>
      </c>
      <c r="AL81" s="95"/>
      <c r="AM81" s="27">
        <f t="shared" si="38"/>
        <v>0</v>
      </c>
      <c r="AN81" s="27">
        <f>IF(L81="",0,IF(ISERROR(AL81+AK81*VLOOKUP(L81,Paramétrage!$C$6:$E$28,3,0))=TRUE,AM81,AL81+AK81*VLOOKUP(L81,Paramétrage!$C$6:$E$28,3,0)))</f>
        <v>0</v>
      </c>
      <c r="AO81" s="50">
        <f>IF(L81="",0,IF(OR(P81="oui",VLOOKUP(L81,Paramétrage!$C$6:$E$28,2,0)=0),0,IF(U81="",0,U81-AJ81)))</f>
        <v>0</v>
      </c>
      <c r="AP81" s="12">
        <f t="shared" si="39"/>
        <v>0</v>
      </c>
    </row>
    <row r="82" spans="1:42">
      <c r="A82" s="623"/>
      <c r="B82" s="620"/>
      <c r="C82" s="585"/>
      <c r="D82" s="587"/>
      <c r="E82" s="589"/>
      <c r="F82" s="446"/>
      <c r="G82" s="449"/>
      <c r="H82" s="103"/>
      <c r="I82" s="131"/>
      <c r="J82" s="130"/>
      <c r="K82" s="104"/>
      <c r="L82" s="105"/>
      <c r="M82" s="122"/>
      <c r="N82" s="119"/>
      <c r="O82" s="127"/>
      <c r="P82" s="107"/>
      <c r="Q82" s="568"/>
      <c r="R82" s="556"/>
      <c r="S82" s="556"/>
      <c r="T82" s="569"/>
      <c r="U82" s="247" t="str">
        <f>IF(OR(O82="",L82=Paramétrage!$C$10,L82=Paramétrage!$C$13,L82=Paramétrage!$C$16,L82=Paramétrage!$C$19,L82=Paramétrage!$C$23,L82=Paramétrage!$C$26,AND(L82&lt;&gt;Paramétrage!$C$9,P82="Mut+ext")),"",ROUNDUP(N82/O82,0))</f>
        <v/>
      </c>
      <c r="V82" s="210">
        <f>IF(L82="",0,IF(OR(P82="Mut+ext",VLOOKUP(L82,Paramétrage!$C$6:$E$28,2,0)=0),0,IF(O82="","saisir capacité",M82*U82*VLOOKUP(L82,Paramétrage!$C$6:$E$28,2,0))))</f>
        <v>0</v>
      </c>
      <c r="W82" s="108"/>
      <c r="X82" s="211">
        <f t="shared" si="33"/>
        <v>0</v>
      </c>
      <c r="Y82" s="248">
        <f>IF(L82="",0,IF(ISERROR(W82+V82*VLOOKUP(L82,Paramétrage!$C$6:$E$28,3,0))=TRUE,X82,W82+V82*VLOOKUP(L82,Paramétrage!$C$6:$E$28,3,0)))</f>
        <v>0</v>
      </c>
      <c r="Z82" s="555"/>
      <c r="AA82" s="556"/>
      <c r="AB82" s="557"/>
      <c r="AC82" s="442"/>
      <c r="AD82" s="109"/>
      <c r="AE82" s="94">
        <f t="shared" si="34"/>
        <v>0</v>
      </c>
      <c r="AF82" s="25">
        <f t="shared" si="35"/>
        <v>0</v>
      </c>
      <c r="AH82" s="50">
        <f>IF(SUMIF(F75:F82,F82,N75:N82)=0,0,$M$3*N82/SUMIF(F75:F82,F82,N75:N82))</f>
        <v>0</v>
      </c>
      <c r="AI82" s="12">
        <f t="shared" si="36"/>
        <v>0</v>
      </c>
      <c r="AJ82" s="26" t="str">
        <f t="shared" si="37"/>
        <v/>
      </c>
      <c r="AK82" s="27">
        <f>IF(L82="",0,IF(OR(P82="oui",VLOOKUP(L82,Paramétrage!$C$6:$E$28,2,0)=0),0,IF(O82="","saisir capacité",M82*AJ82*VLOOKUP(L82,Paramétrage!$C$6:$E$28,2,0))))</f>
        <v>0</v>
      </c>
      <c r="AL82" s="95"/>
      <c r="AM82" s="27">
        <f t="shared" si="38"/>
        <v>0</v>
      </c>
      <c r="AN82" s="27">
        <f>IF(L82="",0,IF(ISERROR(AL82+AK82*VLOOKUP(L82,Paramétrage!$C$6:$E$28,3,0))=TRUE,AM82,AL82+AK82*VLOOKUP(L82,Paramétrage!$C$6:$E$28,3,0)))</f>
        <v>0</v>
      </c>
      <c r="AO82" s="50">
        <f>IF(L82="",0,IF(OR(P82="oui",VLOOKUP(L82,Paramétrage!$C$6:$E$28,2,0)=0),0,IF(U82="",0,U82-AJ82)))</f>
        <v>0</v>
      </c>
      <c r="AP82" s="12">
        <f t="shared" si="39"/>
        <v>0</v>
      </c>
    </row>
    <row r="83" spans="1:42">
      <c r="A83" s="623"/>
      <c r="B83" s="620"/>
      <c r="C83" s="585"/>
      <c r="D83" s="191"/>
      <c r="E83" s="191"/>
      <c r="F83" s="192"/>
      <c r="G83" s="382"/>
      <c r="H83" s="195"/>
      <c r="I83" s="391"/>
      <c r="J83" s="194"/>
      <c r="K83" s="196"/>
      <c r="L83" s="197"/>
      <c r="M83" s="198">
        <f>AE83</f>
        <v>52</v>
      </c>
      <c r="N83" s="199"/>
      <c r="O83" s="199"/>
      <c r="P83" s="203"/>
      <c r="Q83" s="201"/>
      <c r="R83" s="201"/>
      <c r="S83" s="201"/>
      <c r="T83" s="202"/>
      <c r="U83" s="383"/>
      <c r="V83" s="204">
        <f>SUM(V75:V82)</f>
        <v>52</v>
      </c>
      <c r="W83" s="197">
        <f>SUM(W75:W82)</f>
        <v>0</v>
      </c>
      <c r="X83" s="205">
        <f t="shared" si="32"/>
        <v>52</v>
      </c>
      <c r="Y83" s="206">
        <f>SUM(Y75:Y82)</f>
        <v>78</v>
      </c>
      <c r="Z83" s="384"/>
      <c r="AA83" s="385"/>
      <c r="AB83" s="386"/>
      <c r="AC83" s="387"/>
      <c r="AD83" s="388"/>
      <c r="AE83" s="389">
        <f>SUM(AE75:AE82)</f>
        <v>52</v>
      </c>
      <c r="AF83" s="390">
        <f>SUM(AF75:AF82)</f>
        <v>15600</v>
      </c>
    </row>
    <row r="84" spans="1:42" ht="15.75" customHeight="1">
      <c r="A84" s="623"/>
      <c r="B84" s="620"/>
      <c r="C84" s="585" t="s">
        <v>154</v>
      </c>
      <c r="D84" s="590" t="s">
        <v>155</v>
      </c>
      <c r="E84" s="588">
        <v>6</v>
      </c>
      <c r="F84" s="447" t="s">
        <v>156</v>
      </c>
      <c r="G84" s="112" t="s">
        <v>16</v>
      </c>
      <c r="H84" s="103" t="s">
        <v>157</v>
      </c>
      <c r="I84" s="131" t="s">
        <v>97</v>
      </c>
      <c r="J84" s="130" t="s">
        <v>98</v>
      </c>
      <c r="K84" s="104">
        <v>1</v>
      </c>
      <c r="L84" s="105" t="s">
        <v>99</v>
      </c>
      <c r="M84" s="122">
        <v>26</v>
      </c>
      <c r="N84" s="119">
        <v>270</v>
      </c>
      <c r="O84" s="127">
        <v>300</v>
      </c>
      <c r="P84" s="111" t="s">
        <v>100</v>
      </c>
      <c r="Q84" s="568"/>
      <c r="R84" s="556"/>
      <c r="S84" s="556"/>
      <c r="T84" s="569"/>
      <c r="U84" s="247">
        <f>IF(OR(O84="",L84=Paramétrage!$C$10,L84=Paramétrage!$C$13,L84=Paramétrage!$C$16,L84=Paramétrage!$C$19,L84=Paramétrage!$C$23,L84=Paramétrage!$C$26,AND(L84&lt;&gt;Paramétrage!$C$9,P84="Mut+ext")),"",ROUNDUP(N84/O84,0))</f>
        <v>1</v>
      </c>
      <c r="V84" s="210">
        <f>IF(L84="",0,IF(OR(P84="Mut+ext",VLOOKUP(L84,Paramétrage!$C$6:$E$28,2,0)=0),0,IF(O84="","saisir capacité",M84*U84*VLOOKUP(L84,Paramétrage!$C$6:$E$28,2,0))))</f>
        <v>26</v>
      </c>
      <c r="W84" s="108"/>
      <c r="X84" s="211">
        <f t="shared" ref="X84:X91" si="40">IF(ISERROR(V84+W84)=TRUE,V84,V84+W84)</f>
        <v>26</v>
      </c>
      <c r="Y84" s="248">
        <f>IF(L84="",0,IF(ISERROR(W84+V84*VLOOKUP(L84,Paramétrage!$C$6:$E$28,3,0))=TRUE,X84,W84+V84*VLOOKUP(L84,Paramétrage!$C$6:$E$28,3,0)))</f>
        <v>39</v>
      </c>
      <c r="Z84" s="555"/>
      <c r="AA84" s="556"/>
      <c r="AB84" s="557"/>
      <c r="AC84" s="442" t="s">
        <v>108</v>
      </c>
      <c r="AD84" s="110" t="s">
        <v>109</v>
      </c>
      <c r="AE84" s="94">
        <f t="shared" ref="AE84:AE91" si="41">IF(F84="",0,IF(J84="",0,IF(SUMIF($F$84:$F$91,F84,$N$84:$N$91)=0,0,IF(K84="",AF84/SUMIF($F$84:$F$91,F84,$N$84:$N$91),AF84/(SUMIF($F$84:$F$91,F84,$N$84:$N$91)/K84)))))</f>
        <v>26</v>
      </c>
      <c r="AF84" s="23">
        <f t="shared" ref="AF84:AF91" si="42">M84*N84</f>
        <v>7020</v>
      </c>
      <c r="AH84" s="50">
        <f>IF(SUMIF(F84:F91,F84,N84:N91)=0,0,$M$3*N84/SUMIF(F84:F91,F84,N84:N91))</f>
        <v>270</v>
      </c>
      <c r="AI84" s="12">
        <f t="shared" ref="AI84:AI91" si="43">O84</f>
        <v>300</v>
      </c>
      <c r="AJ84" s="26">
        <f t="shared" si="37"/>
        <v>1</v>
      </c>
      <c r="AK84" s="27">
        <f>IF(L84="",0,IF(OR(P84="oui",VLOOKUP(L84,Paramétrage!$C$6:$E$28,2,0)=0),0,IF(O84="","saisir capacité",M84*AJ84*VLOOKUP(L84,Paramétrage!$C$6:$E$28,2,0))))</f>
        <v>26</v>
      </c>
      <c r="AL84" s="95"/>
      <c r="AM84" s="27">
        <f t="shared" si="38"/>
        <v>26</v>
      </c>
      <c r="AN84" s="27">
        <f>IF(L84="",0,IF(ISERROR(AL84+AK84*VLOOKUP(L84,Paramétrage!$C$6:$E$28,3,0))=TRUE,AM84,AL84+AK84*VLOOKUP(L84,Paramétrage!$C$6:$E$28,3,0)))</f>
        <v>39</v>
      </c>
      <c r="AO84" s="50">
        <f>IF(L84="",0,IF(OR(P84="oui",VLOOKUP(L84,Paramétrage!$C$6:$E$28,2,0)=0),0,IF(U84="",0,U84-AJ84)))</f>
        <v>0</v>
      </c>
      <c r="AP84" s="12">
        <f t="shared" ref="AP84:AP91" si="44">Y84-AN84-W84</f>
        <v>0</v>
      </c>
    </row>
    <row r="85" spans="1:42">
      <c r="A85" s="623"/>
      <c r="B85" s="620"/>
      <c r="C85" s="585"/>
      <c r="D85" s="588"/>
      <c r="E85" s="588"/>
      <c r="F85" s="446" t="s">
        <v>158</v>
      </c>
      <c r="G85" s="102" t="s">
        <v>16</v>
      </c>
      <c r="H85" s="103" t="s">
        <v>157</v>
      </c>
      <c r="I85" s="131" t="s">
        <v>97</v>
      </c>
      <c r="J85" s="130" t="s">
        <v>98</v>
      </c>
      <c r="K85" s="104">
        <v>1</v>
      </c>
      <c r="L85" s="105" t="s">
        <v>104</v>
      </c>
      <c r="M85" s="122">
        <v>22</v>
      </c>
      <c r="N85" s="119">
        <v>270</v>
      </c>
      <c r="O85" s="127">
        <v>35</v>
      </c>
      <c r="P85" s="107" t="s">
        <v>100</v>
      </c>
      <c r="Q85" s="568"/>
      <c r="R85" s="556"/>
      <c r="S85" s="556"/>
      <c r="T85" s="569"/>
      <c r="U85" s="247">
        <f>IF(OR(O85="",L85=Paramétrage!$C$10,L85=Paramétrage!$C$13,L85=Paramétrage!$C$16,L85=Paramétrage!$C$19,L85=Paramétrage!$C$23,L85=Paramétrage!$C$26,AND(L85&lt;&gt;Paramétrage!$C$9,P85="Mut+ext")),"",ROUNDUP(N85/O85,0))</f>
        <v>8</v>
      </c>
      <c r="V85" s="210">
        <f>IF(L85="",0,IF(OR(P85="Mut+ext",VLOOKUP(L85,Paramétrage!$C$6:$E$28,2,0)=0),0,IF(O85="","saisir capacité",M85*U85*VLOOKUP(L85,Paramétrage!$C$6:$E$28,2,0))))</f>
        <v>176</v>
      </c>
      <c r="W85" s="108"/>
      <c r="X85" s="211">
        <f t="shared" si="40"/>
        <v>176</v>
      </c>
      <c r="Y85" s="248">
        <f>IF(L85="",0,IF(ISERROR(W85+V85*VLOOKUP(L85,Paramétrage!$C$6:$E$28,3,0))=TRUE,X85,W85+V85*VLOOKUP(L85,Paramétrage!$C$6:$E$28,3,0)))</f>
        <v>176</v>
      </c>
      <c r="Z85" s="555"/>
      <c r="AA85" s="556"/>
      <c r="AB85" s="557"/>
      <c r="AC85" s="442" t="s">
        <v>159</v>
      </c>
      <c r="AD85" s="110" t="s">
        <v>109</v>
      </c>
      <c r="AE85" s="94">
        <f t="shared" si="41"/>
        <v>22</v>
      </c>
      <c r="AF85" s="25">
        <f t="shared" si="42"/>
        <v>5940</v>
      </c>
      <c r="AH85" s="50">
        <f>IF(SUMIF(F84:F91,F85,N84:N91)=0,0,$M$3*N85/SUMIF(F84:F91,F85,N84:N91))</f>
        <v>270</v>
      </c>
      <c r="AI85" s="12">
        <f t="shared" si="43"/>
        <v>35</v>
      </c>
      <c r="AJ85" s="26">
        <f t="shared" si="37"/>
        <v>8</v>
      </c>
      <c r="AK85" s="27">
        <f>IF(L85="",0,IF(OR(P85="oui",VLOOKUP(L85,Paramétrage!$C$6:$E$28,2,0)=0),0,IF(O85="","saisir capacité",M85*AJ85*VLOOKUP(L85,Paramétrage!$C$6:$E$28,2,0))))</f>
        <v>176</v>
      </c>
      <c r="AL85" s="95"/>
      <c r="AM85" s="27">
        <f t="shared" si="38"/>
        <v>176</v>
      </c>
      <c r="AN85" s="27">
        <f>IF(L85="",0,IF(ISERROR(AL85+AK85*VLOOKUP(L85,Paramétrage!$C$6:$E$28,3,0))=TRUE,AM85,AL85+AK85*VLOOKUP(L85,Paramétrage!$C$6:$E$28,3,0)))</f>
        <v>176</v>
      </c>
      <c r="AO85" s="50">
        <f>IF(L85="",0,IF(OR(P85="oui",VLOOKUP(L85,Paramétrage!$C$6:$E$28,2,0)=0),0,IF(U85="",0,U85-AJ85)))</f>
        <v>0</v>
      </c>
      <c r="AP85" s="12">
        <f t="shared" si="44"/>
        <v>0</v>
      </c>
    </row>
    <row r="86" spans="1:42">
      <c r="A86" s="623"/>
      <c r="B86" s="620"/>
      <c r="C86" s="585"/>
      <c r="D86" s="588"/>
      <c r="E86" s="588"/>
      <c r="F86" s="446"/>
      <c r="G86" s="102"/>
      <c r="H86" s="103"/>
      <c r="I86" s="131"/>
      <c r="J86" s="130"/>
      <c r="K86" s="104"/>
      <c r="L86" s="105"/>
      <c r="M86" s="122"/>
      <c r="N86" s="119"/>
      <c r="O86" s="127"/>
      <c r="P86" s="107"/>
      <c r="Q86" s="568"/>
      <c r="R86" s="556"/>
      <c r="S86" s="556"/>
      <c r="T86" s="569"/>
      <c r="U86" s="247" t="str">
        <f>IF(OR(O86="",L86=Paramétrage!$C$10,L86=Paramétrage!$C$13,L86=Paramétrage!$C$16,L86=Paramétrage!$C$19,L86=Paramétrage!$C$23,L86=Paramétrage!$C$26,AND(L86&lt;&gt;Paramétrage!$C$9,P86="Mut+ext")),"",ROUNDUP(N86/O86,0))</f>
        <v/>
      </c>
      <c r="V86" s="210">
        <f>IF(L86="",0,IF(OR(P86="Mut+ext",VLOOKUP(L86,Paramétrage!$C$6:$E$28,2,0)=0),0,IF(O86="","saisir capacité",M86*U86*VLOOKUP(L86,Paramétrage!$C$6:$E$28,2,0))))</f>
        <v>0</v>
      </c>
      <c r="W86" s="108"/>
      <c r="X86" s="211">
        <f t="shared" si="40"/>
        <v>0</v>
      </c>
      <c r="Y86" s="248">
        <f>IF(L86="",0,IF(ISERROR(W86+V86*VLOOKUP(L86,Paramétrage!$C$6:$E$28,3,0))=TRUE,X86,W86+V86*VLOOKUP(L86,Paramétrage!$C$6:$E$28,3,0)))</f>
        <v>0</v>
      </c>
      <c r="Z86" s="555"/>
      <c r="AA86" s="556"/>
      <c r="AB86" s="557"/>
      <c r="AC86" s="442"/>
      <c r="AD86" s="109"/>
      <c r="AE86" s="94">
        <f t="shared" si="41"/>
        <v>0</v>
      </c>
      <c r="AF86" s="25">
        <f t="shared" si="42"/>
        <v>0</v>
      </c>
      <c r="AH86" s="50">
        <f>IF(SUMIF(F84:F91,F86,N84:N91)=0,0,$M$3*N86/SUMIF(F84:F91,F86,N84:N91))</f>
        <v>0</v>
      </c>
      <c r="AI86" s="12">
        <f t="shared" si="43"/>
        <v>0</v>
      </c>
      <c r="AJ86" s="26" t="str">
        <f t="shared" si="37"/>
        <v/>
      </c>
      <c r="AK86" s="27">
        <f>IF(L86="",0,IF(OR(P86="oui",VLOOKUP(L86,Paramétrage!$C$6:$E$28,2,0)=0),0,IF(O86="","saisir capacité",M86*AJ86*VLOOKUP(L86,Paramétrage!$C$6:$E$28,2,0))))</f>
        <v>0</v>
      </c>
      <c r="AL86" s="95"/>
      <c r="AM86" s="27">
        <f t="shared" si="38"/>
        <v>0</v>
      </c>
      <c r="AN86" s="27">
        <f>IF(L86="",0,IF(ISERROR(AL86+AK86*VLOOKUP(L86,Paramétrage!$C$6:$E$28,3,0))=TRUE,AM86,AL86+AK86*VLOOKUP(L86,Paramétrage!$C$6:$E$28,3,0)))</f>
        <v>0</v>
      </c>
      <c r="AO86" s="50">
        <f>IF(L86="",0,IF(OR(P86="oui",VLOOKUP(L86,Paramétrage!$C$6:$E$28,2,0)=0),0,IF(U86="",0,U86-AJ86)))</f>
        <v>0</v>
      </c>
      <c r="AP86" s="12">
        <f t="shared" si="44"/>
        <v>0</v>
      </c>
    </row>
    <row r="87" spans="1:42">
      <c r="A87" s="623"/>
      <c r="B87" s="620"/>
      <c r="C87" s="585"/>
      <c r="D87" s="588"/>
      <c r="E87" s="588"/>
      <c r="F87" s="448"/>
      <c r="G87" s="102"/>
      <c r="H87" s="103"/>
      <c r="I87" s="131"/>
      <c r="J87" s="130"/>
      <c r="K87" s="104"/>
      <c r="L87" s="105"/>
      <c r="M87" s="122"/>
      <c r="N87" s="119"/>
      <c r="O87" s="127"/>
      <c r="P87" s="107"/>
      <c r="Q87" s="568"/>
      <c r="R87" s="556"/>
      <c r="S87" s="556"/>
      <c r="T87" s="569"/>
      <c r="U87" s="247" t="str">
        <f>IF(OR(O87="",L87=Paramétrage!$C$10,L87=Paramétrage!$C$13,L87=Paramétrage!$C$16,L87=Paramétrage!$C$19,L87=Paramétrage!$C$23,L87=Paramétrage!$C$26,AND(L87&lt;&gt;Paramétrage!$C$9,P87="Mut+ext")),"",ROUNDUP(N87/O87,0))</f>
        <v/>
      </c>
      <c r="V87" s="210">
        <f>IF(L87="",0,IF(OR(P87="Mut+ext",VLOOKUP(L87,Paramétrage!$C$6:$E$28,2,0)=0),0,IF(O87="","saisir capacité",M87*U87*VLOOKUP(L87,Paramétrage!$C$6:$E$28,2,0))))</f>
        <v>0</v>
      </c>
      <c r="W87" s="108"/>
      <c r="X87" s="211">
        <f t="shared" si="40"/>
        <v>0</v>
      </c>
      <c r="Y87" s="248">
        <f>IF(L87="",0,IF(ISERROR(W87+V87*VLOOKUP(L87,Paramétrage!$C$6:$E$28,3,0))=TRUE,X87,W87+V87*VLOOKUP(L87,Paramétrage!$C$6:$E$28,3,0)))</f>
        <v>0</v>
      </c>
      <c r="Z87" s="555"/>
      <c r="AA87" s="556"/>
      <c r="AB87" s="557"/>
      <c r="AC87" s="442"/>
      <c r="AD87" s="109"/>
      <c r="AE87" s="94">
        <f t="shared" si="41"/>
        <v>0</v>
      </c>
      <c r="AF87" s="25">
        <f t="shared" si="42"/>
        <v>0</v>
      </c>
      <c r="AH87" s="50">
        <f>IF(SUMIF(F84:F91,F87,N84:N91)=0,0,$M$3*N87/SUMIF(F84:F91,F87,N84:N91))</f>
        <v>0</v>
      </c>
      <c r="AI87" s="12">
        <f t="shared" si="43"/>
        <v>0</v>
      </c>
      <c r="AJ87" s="26" t="str">
        <f t="shared" si="37"/>
        <v/>
      </c>
      <c r="AK87" s="27">
        <f>IF(L87="",0,IF(OR(P87="oui",VLOOKUP(L87,Paramétrage!$C$6:$E$28,2,0)=0),0,IF(O87="","saisir capacité",M87*AJ87*VLOOKUP(L87,Paramétrage!$C$6:$E$28,2,0))))</f>
        <v>0</v>
      </c>
      <c r="AL87" s="95"/>
      <c r="AM87" s="27">
        <f t="shared" si="38"/>
        <v>0</v>
      </c>
      <c r="AN87" s="27">
        <f>IF(L87="",0,IF(ISERROR(AL87+AK87*VLOOKUP(L87,Paramétrage!$C$6:$E$28,3,0))=TRUE,AM87,AL87+AK87*VLOOKUP(L87,Paramétrage!$C$6:$E$28,3,0)))</f>
        <v>0</v>
      </c>
      <c r="AO87" s="50">
        <f>IF(L87="",0,IF(OR(P87="oui",VLOOKUP(L87,Paramétrage!$C$6:$E$28,2,0)=0),0,IF(U87="",0,U87-AJ87)))</f>
        <v>0</v>
      </c>
      <c r="AP87" s="12">
        <f t="shared" si="44"/>
        <v>0</v>
      </c>
    </row>
    <row r="88" spans="1:42">
      <c r="A88" s="623"/>
      <c r="B88" s="620"/>
      <c r="C88" s="585"/>
      <c r="D88" s="588"/>
      <c r="E88" s="588"/>
      <c r="F88" s="446"/>
      <c r="G88" s="449"/>
      <c r="H88" s="103"/>
      <c r="I88" s="131"/>
      <c r="J88" s="130"/>
      <c r="K88" s="104"/>
      <c r="L88" s="105"/>
      <c r="M88" s="122"/>
      <c r="N88" s="119"/>
      <c r="O88" s="127"/>
      <c r="P88" s="107"/>
      <c r="Q88" s="568"/>
      <c r="R88" s="556"/>
      <c r="S88" s="556"/>
      <c r="T88" s="569"/>
      <c r="U88" s="247" t="str">
        <f>IF(OR(O88="",L88=Paramétrage!$C$10,L88=Paramétrage!$C$13,L88=Paramétrage!$C$16,L88=Paramétrage!$C$19,L88=Paramétrage!$C$23,L88=Paramétrage!$C$26,AND(L88&lt;&gt;Paramétrage!$C$9,P88="Mut+ext")),"",ROUNDUP(N88/O88,0))</f>
        <v/>
      </c>
      <c r="V88" s="210">
        <f>IF(L88="",0,IF(OR(P88="Mut+ext",VLOOKUP(L88,Paramétrage!$C$6:$E$28,2,0)=0),0,IF(O88="","saisir capacité",M88*U88*VLOOKUP(L88,Paramétrage!$C$6:$E$28,2,0))))</f>
        <v>0</v>
      </c>
      <c r="W88" s="108"/>
      <c r="X88" s="211">
        <f t="shared" si="40"/>
        <v>0</v>
      </c>
      <c r="Y88" s="248">
        <f>IF(L88="",0,IF(ISERROR(W88+V88*VLOOKUP(L88,Paramétrage!$C$6:$E$28,3,0))=TRUE,X88,W88+V88*VLOOKUP(L88,Paramétrage!$C$6:$E$28,3,0)))</f>
        <v>0</v>
      </c>
      <c r="Z88" s="555"/>
      <c r="AA88" s="556"/>
      <c r="AB88" s="557"/>
      <c r="AC88" s="442"/>
      <c r="AD88" s="109"/>
      <c r="AE88" s="94">
        <f t="shared" si="41"/>
        <v>0</v>
      </c>
      <c r="AF88" s="25">
        <f t="shared" si="42"/>
        <v>0</v>
      </c>
      <c r="AH88" s="50">
        <f>IF(SUMIF(F84:F91,F88,N84:N91)=0,0,$M$3*N88/SUMIF(F84:F91,F88,N84:N91))</f>
        <v>0</v>
      </c>
      <c r="AI88" s="12">
        <f t="shared" si="43"/>
        <v>0</v>
      </c>
      <c r="AJ88" s="26" t="str">
        <f t="shared" si="37"/>
        <v/>
      </c>
      <c r="AK88" s="27">
        <f>IF(L88="",0,IF(OR(P88="oui",VLOOKUP(L88,Paramétrage!$C$6:$E$28,2,0)=0),0,IF(O88="","saisir capacité",M88*AJ88*VLOOKUP(L88,Paramétrage!$C$6:$E$28,2,0))))</f>
        <v>0</v>
      </c>
      <c r="AL88" s="95"/>
      <c r="AM88" s="27">
        <f t="shared" si="38"/>
        <v>0</v>
      </c>
      <c r="AN88" s="27">
        <f>IF(L88="",0,IF(ISERROR(AL88+AK88*VLOOKUP(L88,Paramétrage!$C$6:$E$28,3,0))=TRUE,AM88,AL88+AK88*VLOOKUP(L88,Paramétrage!$C$6:$E$28,3,0)))</f>
        <v>0</v>
      </c>
      <c r="AO88" s="50">
        <f>IF(L88="",0,IF(OR(P88="oui",VLOOKUP(L88,Paramétrage!$C$6:$E$28,2,0)=0),0,IF(U88="",0,U88-AJ88)))</f>
        <v>0</v>
      </c>
      <c r="AP88" s="12">
        <f t="shared" si="44"/>
        <v>0</v>
      </c>
    </row>
    <row r="89" spans="1:42">
      <c r="A89" s="623"/>
      <c r="B89" s="620"/>
      <c r="C89" s="585"/>
      <c r="D89" s="588"/>
      <c r="E89" s="588"/>
      <c r="F89" s="446"/>
      <c r="G89" s="449"/>
      <c r="H89" s="103"/>
      <c r="I89" s="131"/>
      <c r="J89" s="130"/>
      <c r="K89" s="104"/>
      <c r="L89" s="105"/>
      <c r="M89" s="122"/>
      <c r="N89" s="119"/>
      <c r="O89" s="127"/>
      <c r="P89" s="107"/>
      <c r="Q89" s="568"/>
      <c r="R89" s="556"/>
      <c r="S89" s="556"/>
      <c r="T89" s="569"/>
      <c r="U89" s="247" t="str">
        <f>IF(OR(O89="",L89=Paramétrage!$C$10,L89=Paramétrage!$C$13,L89=Paramétrage!$C$16,L89=Paramétrage!$C$19,L89=Paramétrage!$C$23,L89=Paramétrage!$C$26,AND(L89&lt;&gt;Paramétrage!$C$9,P89="Mut+ext")),"",ROUNDUP(N89/O89,0))</f>
        <v/>
      </c>
      <c r="V89" s="210">
        <f>IF(L89="",0,IF(OR(P89="Mut+ext",VLOOKUP(L89,Paramétrage!$C$6:$E$28,2,0)=0),0,IF(O89="","saisir capacité",M89*U89*VLOOKUP(L89,Paramétrage!$C$6:$E$28,2,0))))</f>
        <v>0</v>
      </c>
      <c r="W89" s="108"/>
      <c r="X89" s="211">
        <f t="shared" si="40"/>
        <v>0</v>
      </c>
      <c r="Y89" s="248">
        <f>IF(L89="",0,IF(ISERROR(W89+V89*VLOOKUP(L89,Paramétrage!$C$6:$E$28,3,0))=TRUE,X89,W89+V89*VLOOKUP(L89,Paramétrage!$C$6:$E$28,3,0)))</f>
        <v>0</v>
      </c>
      <c r="Z89" s="555"/>
      <c r="AA89" s="556"/>
      <c r="AB89" s="557"/>
      <c r="AC89" s="442"/>
      <c r="AD89" s="109"/>
      <c r="AE89" s="94">
        <f t="shared" si="41"/>
        <v>0</v>
      </c>
      <c r="AF89" s="25">
        <f t="shared" si="42"/>
        <v>0</v>
      </c>
      <c r="AH89" s="50">
        <f>IF(SUMIF(F84:F91,F89,N84:N91)=0,0,$M$3*N89/SUMIF(F84:F91,F89,N84:N91))</f>
        <v>0</v>
      </c>
      <c r="AI89" s="12">
        <f t="shared" si="43"/>
        <v>0</v>
      </c>
      <c r="AJ89" s="26" t="str">
        <f t="shared" si="37"/>
        <v/>
      </c>
      <c r="AK89" s="27">
        <f>IF(L89="",0,IF(OR(P89="oui",VLOOKUP(L89,Paramétrage!$C$6:$E$28,2,0)=0),0,IF(O89="","saisir capacité",M89*AJ89*VLOOKUP(L89,Paramétrage!$C$6:$E$28,2,0))))</f>
        <v>0</v>
      </c>
      <c r="AL89" s="95"/>
      <c r="AM89" s="27">
        <f t="shared" si="38"/>
        <v>0</v>
      </c>
      <c r="AN89" s="27">
        <f>IF(L89="",0,IF(ISERROR(AL89+AK89*VLOOKUP(L89,Paramétrage!$C$6:$E$28,3,0))=TRUE,AM89,AL89+AK89*VLOOKUP(L89,Paramétrage!$C$6:$E$28,3,0)))</f>
        <v>0</v>
      </c>
      <c r="AO89" s="50">
        <f>IF(L89="",0,IF(OR(P89="oui",VLOOKUP(L89,Paramétrage!$C$6:$E$28,2,0)=0),0,IF(U89="",0,U89-AJ89)))</f>
        <v>0</v>
      </c>
      <c r="AP89" s="12">
        <f t="shared" si="44"/>
        <v>0</v>
      </c>
    </row>
    <row r="90" spans="1:42">
      <c r="A90" s="623"/>
      <c r="B90" s="620"/>
      <c r="C90" s="585"/>
      <c r="D90" s="588"/>
      <c r="E90" s="588"/>
      <c r="F90" s="446"/>
      <c r="G90" s="449"/>
      <c r="H90" s="103"/>
      <c r="I90" s="131"/>
      <c r="J90" s="130"/>
      <c r="K90" s="104"/>
      <c r="L90" s="105"/>
      <c r="M90" s="122"/>
      <c r="N90" s="119"/>
      <c r="O90" s="127"/>
      <c r="P90" s="107"/>
      <c r="Q90" s="568"/>
      <c r="R90" s="556"/>
      <c r="S90" s="556"/>
      <c r="T90" s="569"/>
      <c r="U90" s="247" t="str">
        <f>IF(OR(O90="",L90=Paramétrage!$C$10,L90=Paramétrage!$C$13,L90=Paramétrage!$C$16,L90=Paramétrage!$C$19,L90=Paramétrage!$C$23,L90=Paramétrage!$C$26,AND(L90&lt;&gt;Paramétrage!$C$9,P90="Mut+ext")),"",ROUNDUP(N90/O90,0))</f>
        <v/>
      </c>
      <c r="V90" s="210">
        <f>IF(L90="",0,IF(OR(P90="Mut+ext",VLOOKUP(L90,Paramétrage!$C$6:$E$28,2,0)=0),0,IF(O90="","saisir capacité",M90*U90*VLOOKUP(L90,Paramétrage!$C$6:$E$28,2,0))))</f>
        <v>0</v>
      </c>
      <c r="W90" s="108"/>
      <c r="X90" s="211">
        <f t="shared" si="40"/>
        <v>0</v>
      </c>
      <c r="Y90" s="248">
        <f>IF(L90="",0,IF(ISERROR(W90+V90*VLOOKUP(L90,Paramétrage!$C$6:$E$28,3,0))=TRUE,X90,W90+V90*VLOOKUP(L90,Paramétrage!$C$6:$E$28,3,0)))</f>
        <v>0</v>
      </c>
      <c r="Z90" s="555"/>
      <c r="AA90" s="556"/>
      <c r="AB90" s="557"/>
      <c r="AC90" s="442"/>
      <c r="AD90" s="109"/>
      <c r="AE90" s="94">
        <f t="shared" si="41"/>
        <v>0</v>
      </c>
      <c r="AF90" s="25">
        <f t="shared" si="42"/>
        <v>0</v>
      </c>
      <c r="AH90" s="50">
        <f>IF(SUMIF(F84:F91,F90,N84:N91)=0,0,$M$3*N90/SUMIF(F84:F91,F90,N84:N91))</f>
        <v>0</v>
      </c>
      <c r="AI90" s="12">
        <f t="shared" si="43"/>
        <v>0</v>
      </c>
      <c r="AJ90" s="26" t="str">
        <f t="shared" si="37"/>
        <v/>
      </c>
      <c r="AK90" s="27">
        <f>IF(L90="",0,IF(OR(P90="oui",VLOOKUP(L90,Paramétrage!$C$6:$E$28,2,0)=0),0,IF(O90="","saisir capacité",M90*AJ90*VLOOKUP(L90,Paramétrage!$C$6:$E$28,2,0))))</f>
        <v>0</v>
      </c>
      <c r="AL90" s="95"/>
      <c r="AM90" s="27">
        <f t="shared" si="38"/>
        <v>0</v>
      </c>
      <c r="AN90" s="27">
        <f>IF(L90="",0,IF(ISERROR(AL90+AK90*VLOOKUP(L90,Paramétrage!$C$6:$E$28,3,0))=TRUE,AM90,AL90+AK90*VLOOKUP(L90,Paramétrage!$C$6:$E$28,3,0)))</f>
        <v>0</v>
      </c>
      <c r="AO90" s="50">
        <f>IF(L90="",0,IF(OR(P90="oui",VLOOKUP(L90,Paramétrage!$C$6:$E$28,2,0)=0),0,IF(U90="",0,U90-AJ90)))</f>
        <v>0</v>
      </c>
      <c r="AP90" s="12">
        <f t="shared" si="44"/>
        <v>0</v>
      </c>
    </row>
    <row r="91" spans="1:42">
      <c r="A91" s="623"/>
      <c r="B91" s="620"/>
      <c r="C91" s="585"/>
      <c r="D91" s="589"/>
      <c r="E91" s="589"/>
      <c r="F91" s="446"/>
      <c r="G91" s="449"/>
      <c r="H91" s="103"/>
      <c r="I91" s="131"/>
      <c r="J91" s="130"/>
      <c r="K91" s="104"/>
      <c r="L91" s="105"/>
      <c r="M91" s="123"/>
      <c r="N91" s="119"/>
      <c r="O91" s="127"/>
      <c r="P91" s="107"/>
      <c r="Q91" s="568"/>
      <c r="R91" s="556"/>
      <c r="S91" s="556"/>
      <c r="T91" s="569"/>
      <c r="U91" s="247" t="str">
        <f>IF(OR(O91="",L91=Paramétrage!$C$10,L91=Paramétrage!$C$13,L91=Paramétrage!$C$16,L91=Paramétrage!$C$19,L91=Paramétrage!$C$23,L91=Paramétrage!$C$26,AND(L91&lt;&gt;Paramétrage!$C$9,P91="Mut+ext")),"",ROUNDUP(N91/O91,0))</f>
        <v/>
      </c>
      <c r="V91" s="210">
        <f>IF(L91="",0,IF(OR(P91="Mut+ext",VLOOKUP(L91,Paramétrage!$C$6:$E$28,2,0)=0),0,IF(O91="","saisir capacité",M91*U91*VLOOKUP(L91,Paramétrage!$C$6:$E$28,2,0))))</f>
        <v>0</v>
      </c>
      <c r="W91" s="108"/>
      <c r="X91" s="211">
        <f t="shared" si="40"/>
        <v>0</v>
      </c>
      <c r="Y91" s="248">
        <f>IF(L91="",0,IF(ISERROR(W91+V91*VLOOKUP(L91,Paramétrage!$C$6:$E$28,3,0))=TRUE,X91,W91+V91*VLOOKUP(L91,Paramétrage!$C$6:$E$28,3,0)))</f>
        <v>0</v>
      </c>
      <c r="Z91" s="555"/>
      <c r="AA91" s="556"/>
      <c r="AB91" s="557"/>
      <c r="AC91" s="442"/>
      <c r="AD91" s="109"/>
      <c r="AE91" s="94">
        <f t="shared" si="41"/>
        <v>0</v>
      </c>
      <c r="AF91" s="25">
        <f t="shared" si="42"/>
        <v>0</v>
      </c>
      <c r="AH91" s="50">
        <f>IF(SUMIF(F84:F91,F91,N84:N91)=0,0,$M$3*N91/SUMIF(F84:F91,F91,N84:N91))</f>
        <v>0</v>
      </c>
      <c r="AI91" s="12">
        <f t="shared" si="43"/>
        <v>0</v>
      </c>
      <c r="AJ91" s="26" t="str">
        <f t="shared" si="37"/>
        <v/>
      </c>
      <c r="AK91" s="27">
        <f>IF(L91="",0,IF(OR(P91="oui",VLOOKUP(L91,Paramétrage!$C$6:$E$28,2,0)=0),0,IF(O91="","saisir capacité",M91*AJ91*VLOOKUP(L91,Paramétrage!$C$6:$E$28,2,0))))</f>
        <v>0</v>
      </c>
      <c r="AL91" s="95"/>
      <c r="AM91" s="27">
        <f t="shared" si="38"/>
        <v>0</v>
      </c>
      <c r="AN91" s="27">
        <f>IF(L91="",0,IF(ISERROR(AL91+AK91*VLOOKUP(L91,Paramétrage!$C$6:$E$28,3,0))=TRUE,AM91,AL91+AK91*VLOOKUP(L91,Paramétrage!$C$6:$E$28,3,0)))</f>
        <v>0</v>
      </c>
      <c r="AO91" s="50">
        <f>IF(L91="",0,IF(OR(P91="oui",VLOOKUP(L91,Paramétrage!$C$6:$E$28,2,0)=0),0,IF(U91="",0,U91-AJ91)))</f>
        <v>0</v>
      </c>
      <c r="AP91" s="12">
        <f t="shared" si="44"/>
        <v>0</v>
      </c>
    </row>
    <row r="92" spans="1:42">
      <c r="A92" s="623"/>
      <c r="B92" s="621"/>
      <c r="C92" s="585"/>
      <c r="D92" s="191"/>
      <c r="E92" s="191"/>
      <c r="F92" s="192"/>
      <c r="G92" s="382"/>
      <c r="H92" s="195"/>
      <c r="I92" s="391"/>
      <c r="J92" s="194"/>
      <c r="K92" s="196"/>
      <c r="L92" s="197"/>
      <c r="M92" s="198">
        <f>AE92</f>
        <v>48</v>
      </c>
      <c r="N92" s="199"/>
      <c r="O92" s="199"/>
      <c r="P92" s="203"/>
      <c r="Q92" s="201"/>
      <c r="R92" s="201"/>
      <c r="S92" s="201"/>
      <c r="T92" s="202"/>
      <c r="U92" s="383"/>
      <c r="V92" s="204">
        <f>SUM(V84:V91)</f>
        <v>202</v>
      </c>
      <c r="W92" s="197">
        <f>SUM(W84:W91)</f>
        <v>0</v>
      </c>
      <c r="X92" s="205">
        <f t="shared" ref="X92:X110" si="45">V92+W92</f>
        <v>202</v>
      </c>
      <c r="Y92" s="206">
        <f>SUM(Y84:Y91)</f>
        <v>215</v>
      </c>
      <c r="Z92" s="384"/>
      <c r="AA92" s="385"/>
      <c r="AB92" s="386"/>
      <c r="AC92" s="387"/>
      <c r="AD92" s="388"/>
      <c r="AE92" s="389">
        <f>SUM(AE84:AE91)</f>
        <v>48</v>
      </c>
      <c r="AF92" s="390">
        <f>SUM(AF84:AF91)</f>
        <v>12960</v>
      </c>
    </row>
    <row r="93" spans="1:42" ht="15" customHeight="1">
      <c r="A93" s="623"/>
      <c r="B93" s="616" t="s">
        <v>124</v>
      </c>
      <c r="C93" s="586" t="s">
        <v>160</v>
      </c>
      <c r="D93" s="587" t="s">
        <v>161</v>
      </c>
      <c r="E93" s="588">
        <v>6</v>
      </c>
      <c r="F93" s="447" t="s">
        <v>162</v>
      </c>
      <c r="G93" s="112" t="s">
        <v>18</v>
      </c>
      <c r="H93" s="103" t="s">
        <v>163</v>
      </c>
      <c r="I93" s="131"/>
      <c r="J93" s="130" t="s">
        <v>164</v>
      </c>
      <c r="K93" s="104">
        <v>2</v>
      </c>
      <c r="L93" s="105" t="s">
        <v>104</v>
      </c>
      <c r="M93" s="122">
        <v>25</v>
      </c>
      <c r="N93" s="119">
        <v>40</v>
      </c>
      <c r="O93" s="127">
        <v>40</v>
      </c>
      <c r="P93" s="111" t="s">
        <v>100</v>
      </c>
      <c r="Q93" s="568"/>
      <c r="R93" s="556"/>
      <c r="S93" s="556"/>
      <c r="T93" s="569"/>
      <c r="U93" s="281">
        <f>IF(OR(O93="",L93=Paramétrage!$C$10,L93=Paramétrage!$C$13,L93=Paramétrage!$C$16,L93=Paramétrage!$C$19,L93=Paramétrage!$C$23,L93=Paramétrage!$C$26,AND(L93&lt;&gt;Paramétrage!$C$9,P93="Mut+ext")),"",ROUNDUP(N93/O93,0))</f>
        <v>1</v>
      </c>
      <c r="V93" s="282">
        <f>IF(L93="",0,IF(OR(P93="Mut+ext",VLOOKUP(L93,Paramétrage!$C$6:$E$28,2,0)=0),0,IF(O93="","saisir capacité",M93*U93*VLOOKUP(L93,Paramétrage!$C$6:$E$28,2,0))))</f>
        <v>25</v>
      </c>
      <c r="W93" s="108"/>
      <c r="X93" s="283">
        <f t="shared" ref="X93:X100" si="46">IF(ISERROR(V93+W93)=TRUE,V93,V93+W93)</f>
        <v>25</v>
      </c>
      <c r="Y93" s="284">
        <f>IF(L93="",0,IF(ISERROR(W93+V93*VLOOKUP(L93,Paramétrage!$C$6:$E$28,3,0))=TRUE,X93,W93+V93*VLOOKUP(L93,Paramétrage!$C$6:$E$28,3,0)))</f>
        <v>25</v>
      </c>
      <c r="Z93" s="555"/>
      <c r="AA93" s="556"/>
      <c r="AB93" s="557"/>
      <c r="AC93" s="442"/>
      <c r="AD93" s="110"/>
      <c r="AE93" s="94">
        <f t="shared" ref="AE93:AE100" si="47">IF(F93="",0,IF(J93="",0,IF(SUMIF($F$93:$F$100,F93,$N$93:$N$100)=0,0,IF(K93="",AF93/SUMIF($F$93:$F$100,F93,$N$93:$N$100),AF93/(SUMIF($F$93:$F$100,F93,$N$93:$N$100)/K93)))))</f>
        <v>50</v>
      </c>
      <c r="AF93" s="23">
        <f t="shared" ref="AF93:AF100" si="48">M93*N93</f>
        <v>1000</v>
      </c>
      <c r="AH93" s="50">
        <f>IF(SUMIF(F93:F100,F93,N93:N100)=0,0,$M$3*N93/SUMIF(F93:F100,F93,N93:N100))</f>
        <v>270</v>
      </c>
      <c r="AI93" s="12">
        <f t="shared" ref="AI93:AI100" si="49">O93</f>
        <v>40</v>
      </c>
      <c r="AJ93" s="26">
        <f t="shared" ref="AJ93:AJ100" si="50">IF(AI93=0,"",ROUNDUP(AH93/AI93,0))</f>
        <v>7</v>
      </c>
      <c r="AK93" s="27">
        <f>IF(L93="",0,IF(OR(P93="oui",VLOOKUP(L93,Paramétrage!$C$6:$E$28,2,0)=0),0,IF(O93="","saisir capacité",M93*AJ93*VLOOKUP(L93,Paramétrage!$C$6:$E$28,2,0))))</f>
        <v>175</v>
      </c>
      <c r="AL93" s="95"/>
      <c r="AM93" s="27">
        <f t="shared" ref="AM93:AM100" si="51">IF(ISERROR(AK93+AL93)=TRUE,AK93,AK93+AL93)</f>
        <v>175</v>
      </c>
      <c r="AN93" s="27">
        <f>IF(L93="",0,IF(ISERROR(AL93+AK93*VLOOKUP(L93,Paramétrage!$C$6:$E$28,3,0))=TRUE,AM93,AL93+AK93*VLOOKUP(L93,Paramétrage!$C$6:$E$28,3,0)))</f>
        <v>175</v>
      </c>
      <c r="AO93" s="50">
        <f>IF(L93="",0,IF(OR(P93="oui",VLOOKUP(L93,Paramétrage!$C$6:$E$28,2,0)=0),0,IF(U93="",0,U93-AJ93)))</f>
        <v>-6</v>
      </c>
      <c r="AP93" s="12">
        <f t="shared" ref="AP93:AP100" si="52">Y93-AN93-W93</f>
        <v>-150</v>
      </c>
    </row>
    <row r="94" spans="1:42" ht="15" customHeight="1">
      <c r="A94" s="623"/>
      <c r="B94" s="616"/>
      <c r="C94" s="614"/>
      <c r="D94" s="587"/>
      <c r="E94" s="588"/>
      <c r="F94" s="446"/>
      <c r="G94" s="436"/>
      <c r="H94" s="437"/>
      <c r="I94" s="131"/>
      <c r="J94" s="130"/>
      <c r="K94" s="104"/>
      <c r="L94" s="105"/>
      <c r="M94" s="122"/>
      <c r="N94" s="119"/>
      <c r="O94" s="127"/>
      <c r="P94" s="107"/>
      <c r="Q94" s="568"/>
      <c r="R94" s="556"/>
      <c r="S94" s="556"/>
      <c r="T94" s="569"/>
      <c r="U94" s="281" t="str">
        <f>IF(OR(O94="",L94=Paramétrage!$C$10,L94=Paramétrage!$C$13,L94=Paramétrage!$C$16,L94=Paramétrage!$C$19,L94=Paramétrage!$C$23,L94=Paramétrage!$C$26,AND(L94&lt;&gt;Paramétrage!$C$9,P94="Mut+ext")),"",ROUNDUP(N94/O94,0))</f>
        <v/>
      </c>
      <c r="V94" s="282">
        <f>IF(L94="",0,IF(OR(P94="Mut+ext",VLOOKUP(L94,Paramétrage!$C$6:$E$28,2,0)=0),0,IF(O94="","saisir capacité",M94*U94*VLOOKUP(L94,Paramétrage!$C$6:$E$28,2,0))))</f>
        <v>0</v>
      </c>
      <c r="W94" s="108"/>
      <c r="X94" s="283">
        <f t="shared" si="46"/>
        <v>0</v>
      </c>
      <c r="Y94" s="284">
        <f>IF(L94="",0,IF(ISERROR(W94+V94*VLOOKUP(L94,Paramétrage!$C$6:$E$28,3,0))=TRUE,X94,W94+V94*VLOOKUP(L94,Paramétrage!$C$6:$E$28,3,0)))</f>
        <v>0</v>
      </c>
      <c r="Z94" s="555"/>
      <c r="AA94" s="556"/>
      <c r="AB94" s="557"/>
      <c r="AC94" s="442"/>
      <c r="AD94" s="109"/>
      <c r="AE94" s="94">
        <f t="shared" si="47"/>
        <v>0</v>
      </c>
      <c r="AF94" s="25">
        <f t="shared" si="48"/>
        <v>0</v>
      </c>
      <c r="AH94" s="50">
        <f>IF(SUMIF(F93:F100,F94,N93:N100)=0,0,$M$3*N94/SUMIF(F93:F100,F94,N93:N100))</f>
        <v>0</v>
      </c>
      <c r="AI94" s="12">
        <f t="shared" si="49"/>
        <v>0</v>
      </c>
      <c r="AJ94" s="26" t="str">
        <f t="shared" si="50"/>
        <v/>
      </c>
      <c r="AK94" s="27">
        <f>IF(L94="",0,IF(OR(P94="oui",VLOOKUP(L94,Paramétrage!$C$6:$E$28,2,0)=0),0,IF(O94="","saisir capacité",M94*AJ94*VLOOKUP(L94,Paramétrage!$C$6:$E$28,2,0))))</f>
        <v>0</v>
      </c>
      <c r="AL94" s="95"/>
      <c r="AM94" s="27">
        <f t="shared" si="51"/>
        <v>0</v>
      </c>
      <c r="AN94" s="27">
        <f>IF(L94="",0,IF(ISERROR(AL94+AK94*VLOOKUP(L94,Paramétrage!$C$6:$E$28,3,0))=TRUE,AM94,AL94+AK94*VLOOKUP(L94,Paramétrage!$C$6:$E$28,3,0)))</f>
        <v>0</v>
      </c>
      <c r="AO94" s="50">
        <f>IF(L94="",0,IF(OR(P94="oui",VLOOKUP(L94,Paramétrage!$C$6:$E$28,2,0)=0),0,IF(U94="",0,U94-AJ94)))</f>
        <v>0</v>
      </c>
      <c r="AP94" s="12">
        <f t="shared" si="52"/>
        <v>0</v>
      </c>
    </row>
    <row r="95" spans="1:42" ht="15" customHeight="1">
      <c r="A95" s="623"/>
      <c r="B95" s="616"/>
      <c r="C95" s="614"/>
      <c r="D95" s="587"/>
      <c r="E95" s="588"/>
      <c r="F95" s="446" t="s">
        <v>162</v>
      </c>
      <c r="G95" s="102" t="s">
        <v>27</v>
      </c>
      <c r="H95" s="103" t="s">
        <v>165</v>
      </c>
      <c r="I95" s="131"/>
      <c r="J95" s="130" t="s">
        <v>164</v>
      </c>
      <c r="K95" s="104">
        <v>2</v>
      </c>
      <c r="L95" s="105" t="s">
        <v>129</v>
      </c>
      <c r="M95" s="122">
        <v>25</v>
      </c>
      <c r="N95" s="119"/>
      <c r="O95" s="127">
        <v>40</v>
      </c>
      <c r="P95" s="107" t="s">
        <v>116</v>
      </c>
      <c r="Q95" s="568" t="s">
        <v>130</v>
      </c>
      <c r="R95" s="556"/>
      <c r="S95" s="556"/>
      <c r="T95" s="569"/>
      <c r="U95" s="281">
        <f>IF(OR(O95="",L95=Paramétrage!$C$10,L95=Paramétrage!$C$13,L95=Paramétrage!$C$16,L95=Paramétrage!$C$19,L95=Paramétrage!$C$23,L95=Paramétrage!$C$26,AND(L95&lt;&gt;Paramétrage!$C$9,P95="Mut+ext")),"",ROUNDUP(N95/O95,0))</f>
        <v>0</v>
      </c>
      <c r="V95" s="282">
        <f>IF(L95="",0,IF(OR(P95="Mut+ext",VLOOKUP(L95,Paramétrage!$C$6:$E$28,2,0)=0),0,IF(O95="","saisir capacité",M95*U95*VLOOKUP(L95,Paramétrage!$C$6:$E$28,2,0))))</f>
        <v>0</v>
      </c>
      <c r="W95" s="108"/>
      <c r="X95" s="283">
        <f t="shared" si="46"/>
        <v>0</v>
      </c>
      <c r="Y95" s="284">
        <f>IF(L95="",0,IF(ISERROR(W95+V95*VLOOKUP(L95,Paramétrage!$C$6:$E$28,3,0))=TRUE,X95,W95+V95*VLOOKUP(L95,Paramétrage!$C$6:$E$28,3,0)))</f>
        <v>0</v>
      </c>
      <c r="Z95" s="555"/>
      <c r="AA95" s="556"/>
      <c r="AB95" s="557"/>
      <c r="AC95" s="442"/>
      <c r="AD95" s="109"/>
      <c r="AE95" s="94">
        <f t="shared" si="47"/>
        <v>0</v>
      </c>
      <c r="AF95" s="25">
        <f t="shared" si="48"/>
        <v>0</v>
      </c>
      <c r="AH95" s="50">
        <f>IF(SUMIF(F93:F100,F95,N93:N100)=0,0,$M$3*N95/SUMIF(F93:F100,F95,N93:N100))</f>
        <v>0</v>
      </c>
      <c r="AI95" s="12">
        <f t="shared" si="49"/>
        <v>40</v>
      </c>
      <c r="AJ95" s="26">
        <f t="shared" si="50"/>
        <v>0</v>
      </c>
      <c r="AK95" s="27">
        <f>IF(L95="",0,IF(OR(P95="oui",VLOOKUP(L95,Paramétrage!$C$6:$E$28,2,0)=0),0,IF(O95="","saisir capacité",M95*AJ95*VLOOKUP(L95,Paramétrage!$C$6:$E$28,2,0))))</f>
        <v>0</v>
      </c>
      <c r="AL95" s="95"/>
      <c r="AM95" s="27">
        <f t="shared" si="51"/>
        <v>0</v>
      </c>
      <c r="AN95" s="27">
        <f>IF(L95="",0,IF(ISERROR(AL95+AK95*VLOOKUP(L95,Paramétrage!$C$6:$E$28,3,0))=TRUE,AM95,AL95+AK95*VLOOKUP(L95,Paramétrage!$C$6:$E$28,3,0)))</f>
        <v>0</v>
      </c>
      <c r="AO95" s="50">
        <f>IF(L95="",0,IF(OR(P95="oui",VLOOKUP(L95,Paramétrage!$C$6:$E$28,2,0)=0),0,IF(U95="",0,U95-AJ95)))</f>
        <v>0</v>
      </c>
      <c r="AP95" s="12">
        <f t="shared" si="52"/>
        <v>0</v>
      </c>
    </row>
    <row r="96" spans="1:42" ht="15" customHeight="1">
      <c r="A96" s="623"/>
      <c r="B96" s="616"/>
      <c r="C96" s="614"/>
      <c r="D96" s="587"/>
      <c r="E96" s="588"/>
      <c r="F96" s="448" t="s">
        <v>162</v>
      </c>
      <c r="G96" s="102" t="s">
        <v>23</v>
      </c>
      <c r="H96" s="103" t="s">
        <v>166</v>
      </c>
      <c r="I96" s="131"/>
      <c r="J96" s="130" t="s">
        <v>164</v>
      </c>
      <c r="K96" s="104">
        <v>2</v>
      </c>
      <c r="L96" s="105" t="s">
        <v>129</v>
      </c>
      <c r="M96" s="122">
        <v>25</v>
      </c>
      <c r="N96" s="119"/>
      <c r="O96" s="127">
        <v>24</v>
      </c>
      <c r="P96" s="107" t="s">
        <v>116</v>
      </c>
      <c r="Q96" s="568" t="s">
        <v>130</v>
      </c>
      <c r="R96" s="556"/>
      <c r="S96" s="556"/>
      <c r="T96" s="569"/>
      <c r="U96" s="281">
        <f>IF(OR(O96="",L96=Paramétrage!$C$10,L96=Paramétrage!$C$13,L96=Paramétrage!$C$16,L96=Paramétrage!$C$19,L96=Paramétrage!$C$23,L96=Paramétrage!$C$26,AND(L96&lt;&gt;Paramétrage!$C$9,P96="Mut+ext")),"",ROUNDUP(N96/O96,0))</f>
        <v>0</v>
      </c>
      <c r="V96" s="282">
        <f>IF(L96="",0,IF(OR(P96="Mut+ext",VLOOKUP(L96,Paramétrage!$C$6:$E$28,2,0)=0),0,IF(O96="","saisir capacité",M96*U96*VLOOKUP(L96,Paramétrage!$C$6:$E$28,2,0))))</f>
        <v>0</v>
      </c>
      <c r="W96" s="108"/>
      <c r="X96" s="283">
        <f t="shared" si="46"/>
        <v>0</v>
      </c>
      <c r="Y96" s="284">
        <f>IF(L96="",0,IF(ISERROR(W96+V96*VLOOKUP(L96,Paramétrage!$C$6:$E$28,3,0))=TRUE,X96,W96+V96*VLOOKUP(L96,Paramétrage!$C$6:$E$28,3,0)))</f>
        <v>0</v>
      </c>
      <c r="Z96" s="555"/>
      <c r="AA96" s="556"/>
      <c r="AB96" s="557"/>
      <c r="AC96" s="442"/>
      <c r="AD96" s="109"/>
      <c r="AE96" s="94">
        <f t="shared" si="47"/>
        <v>0</v>
      </c>
      <c r="AF96" s="25">
        <f t="shared" si="48"/>
        <v>0</v>
      </c>
      <c r="AH96" s="50">
        <f>IF(SUMIF(F93:F100,F96,N93:N100)=0,0,$M$3*N96/SUMIF(F93:F100,F96,N93:N100))</f>
        <v>0</v>
      </c>
      <c r="AI96" s="12">
        <f t="shared" si="49"/>
        <v>24</v>
      </c>
      <c r="AJ96" s="26">
        <f t="shared" si="50"/>
        <v>0</v>
      </c>
      <c r="AK96" s="27">
        <f>IF(L96="",0,IF(OR(P96="oui",VLOOKUP(L96,Paramétrage!$C$6:$E$28,2,0)=0),0,IF(O96="","saisir capacité",M96*AJ96*VLOOKUP(L96,Paramétrage!$C$6:$E$28,2,0))))</f>
        <v>0</v>
      </c>
      <c r="AL96" s="95"/>
      <c r="AM96" s="27">
        <f t="shared" si="51"/>
        <v>0</v>
      </c>
      <c r="AN96" s="27">
        <f>IF(L96="",0,IF(ISERROR(AL96+AK96*VLOOKUP(L96,Paramétrage!$C$6:$E$28,3,0))=TRUE,AM96,AL96+AK96*VLOOKUP(L96,Paramétrage!$C$6:$E$28,3,0)))</f>
        <v>0</v>
      </c>
      <c r="AO96" s="50">
        <f>IF(L96="",0,IF(OR(P96="oui",VLOOKUP(L96,Paramétrage!$C$6:$E$28,2,0)=0),0,IF(U96="",0,U96-AJ96)))</f>
        <v>0</v>
      </c>
      <c r="AP96" s="12">
        <f t="shared" si="52"/>
        <v>0</v>
      </c>
    </row>
    <row r="97" spans="1:42" ht="15" customHeight="1">
      <c r="A97" s="623"/>
      <c r="B97" s="616"/>
      <c r="C97" s="614"/>
      <c r="D97" s="587"/>
      <c r="E97" s="588"/>
      <c r="F97" s="446" t="s">
        <v>162</v>
      </c>
      <c r="G97" s="148" t="s">
        <v>28</v>
      </c>
      <c r="H97" s="103" t="s">
        <v>167</v>
      </c>
      <c r="I97" s="131"/>
      <c r="J97" s="130" t="s">
        <v>164</v>
      </c>
      <c r="K97" s="104">
        <v>2</v>
      </c>
      <c r="L97" s="105" t="s">
        <v>129</v>
      </c>
      <c r="M97" s="122">
        <v>25</v>
      </c>
      <c r="N97" s="119"/>
      <c r="O97" s="127">
        <v>40</v>
      </c>
      <c r="P97" s="107" t="s">
        <v>116</v>
      </c>
      <c r="Q97" s="568" t="s">
        <v>130</v>
      </c>
      <c r="R97" s="556"/>
      <c r="S97" s="556"/>
      <c r="T97" s="569"/>
      <c r="U97" s="281">
        <f>IF(OR(O97="",L97=Paramétrage!$C$10,L97=Paramétrage!$C$13,L97=Paramétrage!$C$16,L97=Paramétrage!$C$19,L97=Paramétrage!$C$23,L97=Paramétrage!$C$26,AND(L97&lt;&gt;Paramétrage!$C$9,P97="Mut+ext")),"",ROUNDUP(N97/O97,0))</f>
        <v>0</v>
      </c>
      <c r="V97" s="282">
        <f>IF(L97="",0,IF(OR(P97="Mut+ext",VLOOKUP(L97,Paramétrage!$C$6:$E$28,2,0)=0),0,IF(O97="","saisir capacité",M97*U97*VLOOKUP(L97,Paramétrage!$C$6:$E$28,2,0))))</f>
        <v>0</v>
      </c>
      <c r="W97" s="108"/>
      <c r="X97" s="283">
        <f t="shared" si="46"/>
        <v>0</v>
      </c>
      <c r="Y97" s="284">
        <f>IF(L97="",0,IF(ISERROR(W97+V97*VLOOKUP(L97,Paramétrage!$C$6:$E$28,3,0))=TRUE,X97,W97+V97*VLOOKUP(L97,Paramétrage!$C$6:$E$28,3,0)))</f>
        <v>0</v>
      </c>
      <c r="Z97" s="555"/>
      <c r="AA97" s="556"/>
      <c r="AB97" s="557"/>
      <c r="AC97" s="442"/>
      <c r="AD97" s="109"/>
      <c r="AE97" s="94">
        <f t="shared" si="47"/>
        <v>0</v>
      </c>
      <c r="AF97" s="25">
        <f t="shared" si="48"/>
        <v>0</v>
      </c>
      <c r="AH97" s="50">
        <f>IF(SUMIF(F93:F100,F97,N93:N100)=0,0,$M$3*N97/SUMIF(F93:F100,F97,N93:N100))</f>
        <v>0</v>
      </c>
      <c r="AI97" s="12">
        <f t="shared" si="49"/>
        <v>40</v>
      </c>
      <c r="AJ97" s="26">
        <f t="shared" si="50"/>
        <v>0</v>
      </c>
      <c r="AK97" s="27">
        <f>IF(L97="",0,IF(OR(P97="oui",VLOOKUP(L97,Paramétrage!$C$6:$E$28,2,0)=0),0,IF(O97="","saisir capacité",M97*AJ97*VLOOKUP(L97,Paramétrage!$C$6:$E$28,2,0))))</f>
        <v>0</v>
      </c>
      <c r="AL97" s="95"/>
      <c r="AM97" s="27">
        <f t="shared" si="51"/>
        <v>0</v>
      </c>
      <c r="AN97" s="27">
        <f>IF(L97="",0,IF(ISERROR(AL97+AK97*VLOOKUP(L97,Paramétrage!$C$6:$E$28,3,0))=TRUE,AM97,AL97+AK97*VLOOKUP(L97,Paramétrage!$C$6:$E$28,3,0)))</f>
        <v>0</v>
      </c>
      <c r="AO97" s="50">
        <f>IF(L97="",0,IF(OR(P97="oui",VLOOKUP(L97,Paramétrage!$C$6:$E$28,2,0)=0),0,IF(U97="",0,U97-AJ97)))</f>
        <v>0</v>
      </c>
      <c r="AP97" s="12">
        <f t="shared" si="52"/>
        <v>0</v>
      </c>
    </row>
    <row r="98" spans="1:42" ht="15" customHeight="1">
      <c r="A98" s="623"/>
      <c r="B98" s="616"/>
      <c r="C98" s="614"/>
      <c r="D98" s="587"/>
      <c r="E98" s="588"/>
      <c r="F98" s="446" t="s">
        <v>162</v>
      </c>
      <c r="G98" s="148" t="s">
        <v>27</v>
      </c>
      <c r="H98" s="103" t="s">
        <v>168</v>
      </c>
      <c r="I98" s="131"/>
      <c r="J98" s="130" t="s">
        <v>164</v>
      </c>
      <c r="K98" s="104">
        <v>2</v>
      </c>
      <c r="L98" s="105" t="s">
        <v>129</v>
      </c>
      <c r="M98" s="122">
        <v>25</v>
      </c>
      <c r="N98" s="119"/>
      <c r="O98" s="127">
        <v>40</v>
      </c>
      <c r="P98" s="107" t="s">
        <v>116</v>
      </c>
      <c r="Q98" s="568" t="s">
        <v>130</v>
      </c>
      <c r="R98" s="556"/>
      <c r="S98" s="556"/>
      <c r="T98" s="569"/>
      <c r="U98" s="281">
        <f>IF(OR(O98="",L98=Paramétrage!$C$10,L98=Paramétrage!$C$13,L98=Paramétrage!$C$16,L98=Paramétrage!$C$19,L98=Paramétrage!$C$23,L98=Paramétrage!$C$26,AND(L98&lt;&gt;Paramétrage!$C$9,P98="Mut+ext")),"",ROUNDUP(N98/O98,0))</f>
        <v>0</v>
      </c>
      <c r="V98" s="282">
        <f>IF(L98="",0,IF(OR(P98="Mut+ext",VLOOKUP(L98,Paramétrage!$C$6:$E$28,2,0)=0),0,IF(O98="","saisir capacité",M98*U98*VLOOKUP(L98,Paramétrage!$C$6:$E$28,2,0))))</f>
        <v>0</v>
      </c>
      <c r="W98" s="108"/>
      <c r="X98" s="283">
        <f t="shared" si="46"/>
        <v>0</v>
      </c>
      <c r="Y98" s="284">
        <f>IF(L98="",0,IF(ISERROR(W98+V98*VLOOKUP(L98,Paramétrage!$C$6:$E$28,3,0))=TRUE,X98,W98+V98*VLOOKUP(L98,Paramétrage!$C$6:$E$28,3,0)))</f>
        <v>0</v>
      </c>
      <c r="Z98" s="555"/>
      <c r="AA98" s="556"/>
      <c r="AB98" s="557"/>
      <c r="AC98" s="442"/>
      <c r="AD98" s="109"/>
      <c r="AE98" s="94">
        <f t="shared" si="47"/>
        <v>0</v>
      </c>
      <c r="AF98" s="25">
        <f t="shared" si="48"/>
        <v>0</v>
      </c>
      <c r="AH98" s="50">
        <f>IF(SUMIF(F93:F100,F98,N93:N100)=0,0,$M$3*N98/SUMIF(F93:F100,F98,N93:N100))</f>
        <v>0</v>
      </c>
      <c r="AI98" s="12">
        <f t="shared" si="49"/>
        <v>40</v>
      </c>
      <c r="AJ98" s="26">
        <f t="shared" si="50"/>
        <v>0</v>
      </c>
      <c r="AK98" s="27">
        <f>IF(L98="",0,IF(OR(P98="oui",VLOOKUP(L98,Paramétrage!$C$6:$E$28,2,0)=0),0,IF(O98="","saisir capacité",M98*AJ98*VLOOKUP(L98,Paramétrage!$C$6:$E$28,2,0))))</f>
        <v>0</v>
      </c>
      <c r="AL98" s="95"/>
      <c r="AM98" s="27">
        <f t="shared" si="51"/>
        <v>0</v>
      </c>
      <c r="AN98" s="27">
        <f>IF(L98="",0,IF(ISERROR(AL98+AK98*VLOOKUP(L98,Paramétrage!$C$6:$E$28,3,0))=TRUE,AM98,AL98+AK98*VLOOKUP(L98,Paramétrage!$C$6:$E$28,3,0)))</f>
        <v>0</v>
      </c>
      <c r="AO98" s="50">
        <f>IF(L98="",0,IF(OR(P98="oui",VLOOKUP(L98,Paramétrage!$C$6:$E$28,2,0)=0),0,IF(U98="",0,U98-AJ98)))</f>
        <v>0</v>
      </c>
      <c r="AP98" s="12">
        <f t="shared" si="52"/>
        <v>0</v>
      </c>
    </row>
    <row r="99" spans="1:42" ht="15" customHeight="1">
      <c r="A99" s="623"/>
      <c r="B99" s="616"/>
      <c r="C99" s="614"/>
      <c r="D99" s="587"/>
      <c r="E99" s="588"/>
      <c r="F99" s="454"/>
      <c r="G99" s="436"/>
      <c r="H99" s="437"/>
      <c r="I99" s="131"/>
      <c r="J99" s="130"/>
      <c r="K99" s="104"/>
      <c r="L99" s="105"/>
      <c r="M99" s="122"/>
      <c r="N99" s="119"/>
      <c r="O99" s="127"/>
      <c r="P99" s="107"/>
      <c r="Q99" s="568"/>
      <c r="R99" s="556"/>
      <c r="S99" s="556"/>
      <c r="T99" s="569"/>
      <c r="U99" s="281" t="str">
        <f>IF(OR(O99="",L99=Paramétrage!$C$10,L99=Paramétrage!$C$13,L99=Paramétrage!$C$16,L99=Paramétrage!$C$19,L99=Paramétrage!$C$23,L99=Paramétrage!$C$26,AND(L99&lt;&gt;Paramétrage!$C$9,P99="Mut+ext")),"",ROUNDUP(N99/O99,0))</f>
        <v/>
      </c>
      <c r="V99" s="282">
        <f>IF(L99="",0,IF(OR(P99="Mut+ext",VLOOKUP(L99,Paramétrage!$C$6:$E$28,2,0)=0),0,IF(O99="","saisir capacité",M99*U99*VLOOKUP(L99,Paramétrage!$C$6:$E$28,2,0))))</f>
        <v>0</v>
      </c>
      <c r="W99" s="108"/>
      <c r="X99" s="283">
        <f t="shared" si="46"/>
        <v>0</v>
      </c>
      <c r="Y99" s="284">
        <f>IF(L99="",0,IF(ISERROR(W99+V99*VLOOKUP(L99,Paramétrage!$C$6:$E$28,3,0))=TRUE,X99,W99+V99*VLOOKUP(L99,Paramétrage!$C$6:$E$28,3,0)))</f>
        <v>0</v>
      </c>
      <c r="Z99" s="555"/>
      <c r="AA99" s="556"/>
      <c r="AB99" s="557"/>
      <c r="AC99" s="442"/>
      <c r="AD99" s="109"/>
      <c r="AE99" s="94">
        <f t="shared" si="47"/>
        <v>0</v>
      </c>
      <c r="AF99" s="25">
        <f t="shared" si="48"/>
        <v>0</v>
      </c>
      <c r="AH99" s="50">
        <f>IF(SUMIF(F93:F100,F99,N93:N100)=0,0,$M$3*N99/SUMIF(F93:F100,F99,N93:N100))</f>
        <v>0</v>
      </c>
      <c r="AI99" s="12">
        <f t="shared" si="49"/>
        <v>0</v>
      </c>
      <c r="AJ99" s="26" t="str">
        <f t="shared" si="50"/>
        <v/>
      </c>
      <c r="AK99" s="27">
        <f>IF(L99="",0,IF(OR(P99="oui",VLOOKUP(L99,Paramétrage!$C$6:$E$28,2,0)=0),0,IF(O99="","saisir capacité",M99*AJ99*VLOOKUP(L99,Paramétrage!$C$6:$E$28,2,0))))</f>
        <v>0</v>
      </c>
      <c r="AL99" s="95"/>
      <c r="AM99" s="27">
        <f t="shared" si="51"/>
        <v>0</v>
      </c>
      <c r="AN99" s="27">
        <f>IF(L99="",0,IF(ISERROR(AL99+AK99*VLOOKUP(L99,Paramétrage!$C$6:$E$28,3,0))=TRUE,AM99,AL99+AK99*VLOOKUP(L99,Paramétrage!$C$6:$E$28,3,0)))</f>
        <v>0</v>
      </c>
      <c r="AO99" s="50">
        <f>IF(L99="",0,IF(OR(P99="oui",VLOOKUP(L99,Paramétrage!$C$6:$E$28,2,0)=0),0,IF(U99="",0,U99-AJ99)))</f>
        <v>0</v>
      </c>
      <c r="AP99" s="12">
        <f t="shared" si="52"/>
        <v>0</v>
      </c>
    </row>
    <row r="100" spans="1:42" ht="15" customHeight="1">
      <c r="A100" s="623"/>
      <c r="B100" s="616"/>
      <c r="C100" s="614"/>
      <c r="D100" s="587"/>
      <c r="E100" s="589"/>
      <c r="F100" s="454"/>
      <c r="G100" s="436"/>
      <c r="H100" s="437"/>
      <c r="I100" s="131"/>
      <c r="J100" s="130"/>
      <c r="K100" s="104"/>
      <c r="L100" s="105"/>
      <c r="M100" s="122"/>
      <c r="N100" s="119"/>
      <c r="O100" s="127"/>
      <c r="P100" s="107"/>
      <c r="Q100" s="568"/>
      <c r="R100" s="556"/>
      <c r="S100" s="556"/>
      <c r="T100" s="569"/>
      <c r="U100" s="281" t="str">
        <f>IF(OR(O100="",L100=Paramétrage!$C$10,L100=Paramétrage!$C$13,L100=Paramétrage!$C$16,L100=Paramétrage!$C$19,L100=Paramétrage!$C$23,L100=Paramétrage!$C$26,AND(L100&lt;&gt;Paramétrage!$C$9,P100="Mut+ext")),"",ROUNDUP(N100/O100,0))</f>
        <v/>
      </c>
      <c r="V100" s="282">
        <f>IF(L100="",0,IF(OR(P100="Mut+ext",VLOOKUP(L100,Paramétrage!$C$6:$E$28,2,0)=0),0,IF(O100="","saisir capacité",M100*U100*VLOOKUP(L100,Paramétrage!$C$6:$E$28,2,0))))</f>
        <v>0</v>
      </c>
      <c r="W100" s="108"/>
      <c r="X100" s="283">
        <f t="shared" si="46"/>
        <v>0</v>
      </c>
      <c r="Y100" s="284">
        <f>IF(L100="",0,IF(ISERROR(W100+V100*VLOOKUP(L100,Paramétrage!$C$6:$E$28,3,0))=TRUE,X100,W100+V100*VLOOKUP(L100,Paramétrage!$C$6:$E$28,3,0)))</f>
        <v>0</v>
      </c>
      <c r="Z100" s="555"/>
      <c r="AA100" s="556"/>
      <c r="AB100" s="557"/>
      <c r="AC100" s="442"/>
      <c r="AD100" s="109"/>
      <c r="AE100" s="94">
        <f t="shared" si="47"/>
        <v>0</v>
      </c>
      <c r="AF100" s="25">
        <f t="shared" si="48"/>
        <v>0</v>
      </c>
      <c r="AH100" s="50">
        <f>IF(SUMIF(F93:F100,F100,N93:N100)=0,0,$M$3*N100/SUMIF(F93:F100,F100,N93:N100))</f>
        <v>0</v>
      </c>
      <c r="AI100" s="12">
        <f t="shared" si="49"/>
        <v>0</v>
      </c>
      <c r="AJ100" s="26" t="str">
        <f t="shared" si="50"/>
        <v/>
      </c>
      <c r="AK100" s="27">
        <f>IF(L100="",0,IF(OR(P100="oui",VLOOKUP(L100,Paramétrage!$C$6:$E$28,2,0)=0),0,IF(O100="","saisir capacité",M100*AJ100*VLOOKUP(L100,Paramétrage!$C$6:$E$28,2,0))))</f>
        <v>0</v>
      </c>
      <c r="AL100" s="95"/>
      <c r="AM100" s="27">
        <f t="shared" si="51"/>
        <v>0</v>
      </c>
      <c r="AN100" s="27">
        <f>IF(L100="",0,IF(ISERROR(AL100+AK100*VLOOKUP(L100,Paramétrage!$C$6:$E$28,3,0))=TRUE,AM100,AL100+AK100*VLOOKUP(L100,Paramétrage!$C$6:$E$28,3,0)))</f>
        <v>0</v>
      </c>
      <c r="AO100" s="50">
        <f>IF(L100="",0,IF(OR(P100="oui",VLOOKUP(L100,Paramétrage!$C$6:$E$28,2,0)=0),0,IF(U100="",0,U100-AJ100)))</f>
        <v>0</v>
      </c>
      <c r="AP100" s="12">
        <f t="shared" si="52"/>
        <v>0</v>
      </c>
    </row>
    <row r="101" spans="1:42" ht="15" customHeight="1">
      <c r="A101" s="623"/>
      <c r="B101" s="616"/>
      <c r="C101" s="615"/>
      <c r="D101" s="285"/>
      <c r="E101" s="285"/>
      <c r="F101" s="286"/>
      <c r="G101" s="364"/>
      <c r="H101" s="289"/>
      <c r="I101" s="365"/>
      <c r="J101" s="288"/>
      <c r="K101" s="290"/>
      <c r="L101" s="291"/>
      <c r="M101" s="292">
        <f>AE101</f>
        <v>50</v>
      </c>
      <c r="N101" s="293">
        <f>SUM(N93:N100)</f>
        <v>40</v>
      </c>
      <c r="O101" s="293"/>
      <c r="P101" s="297"/>
      <c r="Q101" s="295"/>
      <c r="R101" s="295"/>
      <c r="S101" s="295"/>
      <c r="T101" s="296"/>
      <c r="U101" s="366"/>
      <c r="V101" s="298">
        <f>SUM(V93:V100)</f>
        <v>25</v>
      </c>
      <c r="W101" s="291">
        <f>SUM(W93:W100)</f>
        <v>0</v>
      </c>
      <c r="X101" s="299">
        <f t="shared" si="45"/>
        <v>25</v>
      </c>
      <c r="Y101" s="300">
        <f>SUM(Y93:Y100)</f>
        <v>25</v>
      </c>
      <c r="Z101" s="367"/>
      <c r="AA101" s="368"/>
      <c r="AB101" s="369"/>
      <c r="AC101" s="370"/>
      <c r="AD101" s="371"/>
      <c r="AE101" s="372">
        <f>SUM(AE93:AE100)</f>
        <v>50</v>
      </c>
      <c r="AF101" s="373">
        <f>SUM(AF93:AF100)</f>
        <v>1000</v>
      </c>
    </row>
    <row r="102" spans="1:42" ht="15" customHeight="1">
      <c r="A102" s="623"/>
      <c r="B102" s="616"/>
      <c r="C102" s="585" t="s">
        <v>169</v>
      </c>
      <c r="D102" s="587" t="s">
        <v>170</v>
      </c>
      <c r="E102" s="588">
        <v>0</v>
      </c>
      <c r="F102" s="447"/>
      <c r="G102" s="112"/>
      <c r="H102" s="103"/>
      <c r="I102" s="131"/>
      <c r="J102" s="130"/>
      <c r="K102" s="104"/>
      <c r="L102" s="105"/>
      <c r="M102" s="122"/>
      <c r="N102" s="119"/>
      <c r="O102" s="127"/>
      <c r="P102" s="111"/>
      <c r="Q102" s="568"/>
      <c r="R102" s="556"/>
      <c r="S102" s="556"/>
      <c r="T102" s="569"/>
      <c r="U102" s="281" t="str">
        <f>IF(OR(O102="",L102=Paramétrage!$C$10,L102=Paramétrage!$C$13,L102=Paramétrage!$C$16,L102=Paramétrage!$C$19,L102=Paramétrage!$C$23,L102=Paramétrage!$C$26,AND(L102&lt;&gt;Paramétrage!$C$9,P102="Mut+ext")),"",ROUNDUP(N102/O102,0))</f>
        <v/>
      </c>
      <c r="V102" s="282">
        <f>IF(L102="",0,IF(OR(P102="Mut+ext",VLOOKUP(L102,Paramétrage!$C$6:$E$28,2,0)=0),0,IF(O102="","saisir capacité",M102*U102*VLOOKUP(L102,Paramétrage!$C$6:$E$28,2,0))))</f>
        <v>0</v>
      </c>
      <c r="W102" s="108"/>
      <c r="X102" s="283">
        <f t="shared" ref="X102:X109" si="53">IF(ISERROR(V102+W102)=TRUE,V102,V102+W102)</f>
        <v>0</v>
      </c>
      <c r="Y102" s="284">
        <f>IF(L102="",0,IF(ISERROR(W102+V102*VLOOKUP(L102,Paramétrage!$C$6:$E$28,3,0))=TRUE,X102,W102+V102*VLOOKUP(L102,Paramétrage!$C$6:$E$28,3,0)))</f>
        <v>0</v>
      </c>
      <c r="Z102" s="555"/>
      <c r="AA102" s="556"/>
      <c r="AB102" s="557"/>
      <c r="AC102" s="442"/>
      <c r="AD102" s="110"/>
      <c r="AE102" s="94">
        <f t="shared" ref="AE102:AE109" si="54">IF(F102="",0,IF(J102="",0,IF(SUMIF($F$102:$F$109,F102,$N$102:$N$109)=0,0,IF(K102="",AF102/SUMIF($F$102:$F$109,F102,$N$102:$N$109),AF102/(SUMIF($F$102:$F$109,F102,$N$102:$N$109)/K102)))))</f>
        <v>0</v>
      </c>
      <c r="AF102" s="23">
        <f t="shared" ref="AF102:AF109" si="55">M102*N102</f>
        <v>0</v>
      </c>
      <c r="AH102" s="50">
        <f>IF(SUMIF(F102:F109,F102,N102:N109)=0,0,$M$3*N102/SUMIF(F102:F109,F102,N102:N109))</f>
        <v>0</v>
      </c>
      <c r="AI102" s="12">
        <f t="shared" ref="AI102:AI109" si="56">O102</f>
        <v>0</v>
      </c>
      <c r="AJ102" s="26" t="str">
        <f t="shared" ref="AJ102:AJ109" si="57">IF(AI102=0,"",ROUNDUP(AH102/AI102,0))</f>
        <v/>
      </c>
      <c r="AK102" s="27">
        <f>IF(L102="",0,IF(OR(P102="oui",VLOOKUP(L102,Paramétrage!$C$6:$E$28,2,0)=0),0,IF(O102="","saisir capacité",M102*AJ102*VLOOKUP(L102,Paramétrage!$C$6:$E$28,2,0))))</f>
        <v>0</v>
      </c>
      <c r="AL102" s="95"/>
      <c r="AM102" s="27">
        <f t="shared" ref="AM102:AM109" si="58">IF(ISERROR(AK102+AL102)=TRUE,AK102,AK102+AL102)</f>
        <v>0</v>
      </c>
      <c r="AN102" s="27">
        <f>IF(L102="",0,IF(ISERROR(AL102+AK102*VLOOKUP(L102,Paramétrage!$C$6:$E$28,3,0))=TRUE,AM102,AL102+AK102*VLOOKUP(L102,Paramétrage!$C$6:$E$28,3,0)))</f>
        <v>0</v>
      </c>
      <c r="AO102" s="50">
        <f>IF(L102="",0,IF(OR(P102="oui",VLOOKUP(L102,Paramétrage!$C$6:$E$28,2,0)=0),0,IF(U102="",0,U102-AJ102)))</f>
        <v>0</v>
      </c>
      <c r="AP102" s="12">
        <f t="shared" ref="AP102:AP109" si="59">Y102-AN102-W102</f>
        <v>0</v>
      </c>
    </row>
    <row r="103" spans="1:42" ht="15" customHeight="1">
      <c r="A103" s="623"/>
      <c r="B103" s="616"/>
      <c r="C103" s="585"/>
      <c r="D103" s="587"/>
      <c r="E103" s="588"/>
      <c r="F103" s="447"/>
      <c r="G103" s="102"/>
      <c r="H103" s="103"/>
      <c r="I103" s="131"/>
      <c r="J103" s="130"/>
      <c r="K103" s="104"/>
      <c r="L103" s="105"/>
      <c r="M103" s="122"/>
      <c r="N103" s="119"/>
      <c r="O103" s="127"/>
      <c r="P103" s="107"/>
      <c r="Q103" s="568"/>
      <c r="R103" s="556"/>
      <c r="S103" s="556"/>
      <c r="T103" s="569"/>
      <c r="U103" s="281" t="str">
        <f>IF(OR(O103="",L103=Paramétrage!$C$10,L103=Paramétrage!$C$13,L103=Paramétrage!$C$16,L103=Paramétrage!$C$19,L103=Paramétrage!$C$23,L103=Paramétrage!$C$26,AND(L103&lt;&gt;Paramétrage!$C$9,P103="Mut+ext")),"",ROUNDUP(N103/O103,0))</f>
        <v/>
      </c>
      <c r="V103" s="282">
        <f>IF(L103="",0,IF(OR(P103="Mut+ext",VLOOKUP(L103,Paramétrage!$C$6:$E$28,2,0)=0),0,IF(O103="","saisir capacité",M103*U103*VLOOKUP(L103,Paramétrage!$C$6:$E$28,2,0))))</f>
        <v>0</v>
      </c>
      <c r="W103" s="108"/>
      <c r="X103" s="283">
        <f t="shared" si="53"/>
        <v>0</v>
      </c>
      <c r="Y103" s="284">
        <f>IF(L103="",0,IF(ISERROR(W103+V103*VLOOKUP(L103,Paramétrage!$C$6:$E$28,3,0))=TRUE,X103,W103+V103*VLOOKUP(L103,Paramétrage!$C$6:$E$28,3,0)))</f>
        <v>0</v>
      </c>
      <c r="Z103" s="555"/>
      <c r="AA103" s="556"/>
      <c r="AB103" s="557"/>
      <c r="AC103" s="442"/>
      <c r="AD103" s="109"/>
      <c r="AE103" s="94">
        <f t="shared" si="54"/>
        <v>0</v>
      </c>
      <c r="AF103" s="25">
        <f t="shared" si="55"/>
        <v>0</v>
      </c>
      <c r="AH103" s="50">
        <f>IF(SUMIF(F102:F109,F103,N102:N109)=0,0,$M$3*N103/SUMIF(F102:F109,F103,N102:N109))</f>
        <v>0</v>
      </c>
      <c r="AI103" s="12">
        <f t="shared" si="56"/>
        <v>0</v>
      </c>
      <c r="AJ103" s="26" t="str">
        <f t="shared" si="57"/>
        <v/>
      </c>
      <c r="AK103" s="27">
        <f>IF(L103="",0,IF(OR(P103="oui",VLOOKUP(L103,Paramétrage!$C$6:$E$28,2,0)=0),0,IF(O103="","saisir capacité",M103*AJ103*VLOOKUP(L103,Paramétrage!$C$6:$E$28,2,0))))</f>
        <v>0</v>
      </c>
      <c r="AL103" s="95"/>
      <c r="AM103" s="27">
        <f t="shared" si="58"/>
        <v>0</v>
      </c>
      <c r="AN103" s="27">
        <f>IF(L103="",0,IF(ISERROR(AL103+AK103*VLOOKUP(L103,Paramétrage!$C$6:$E$28,3,0))=TRUE,AM103,AL103+AK103*VLOOKUP(L103,Paramétrage!$C$6:$E$28,3,0)))</f>
        <v>0</v>
      </c>
      <c r="AO103" s="50">
        <f>IF(L103="",0,IF(OR(P103="oui",VLOOKUP(L103,Paramétrage!$C$6:$E$28,2,0)=0),0,IF(U103="",0,U103-AJ103)))</f>
        <v>0</v>
      </c>
      <c r="AP103" s="12">
        <f t="shared" si="59"/>
        <v>0</v>
      </c>
    </row>
    <row r="104" spans="1:42" ht="15" customHeight="1">
      <c r="A104" s="623"/>
      <c r="B104" s="616"/>
      <c r="C104" s="585"/>
      <c r="D104" s="587"/>
      <c r="E104" s="588"/>
      <c r="F104" s="446"/>
      <c r="G104" s="102"/>
      <c r="H104" s="103"/>
      <c r="I104" s="131"/>
      <c r="J104" s="130"/>
      <c r="K104" s="104"/>
      <c r="L104" s="105"/>
      <c r="M104" s="122"/>
      <c r="N104" s="119"/>
      <c r="O104" s="127"/>
      <c r="P104" s="107"/>
      <c r="Q104" s="568"/>
      <c r="R104" s="556"/>
      <c r="S104" s="556"/>
      <c r="T104" s="569"/>
      <c r="U104" s="281" t="str">
        <f>IF(OR(O104="",L104=Paramétrage!$C$10,L104=Paramétrage!$C$13,L104=Paramétrage!$C$16,L104=Paramétrage!$C$19,L104=Paramétrage!$C$23,L104=Paramétrage!$C$26,AND(L104&lt;&gt;Paramétrage!$C$9,P104="Mut+ext")),"",ROUNDUP(N104/O104,0))</f>
        <v/>
      </c>
      <c r="V104" s="282">
        <f>IF(L104="",0,IF(OR(P104="Mut+ext",VLOOKUP(L104,Paramétrage!$C$6:$E$28,2,0)=0),0,IF(O104="","saisir capacité",M104*U104*VLOOKUP(L104,Paramétrage!$C$6:$E$28,2,0))))</f>
        <v>0</v>
      </c>
      <c r="W104" s="108"/>
      <c r="X104" s="283">
        <f t="shared" si="53"/>
        <v>0</v>
      </c>
      <c r="Y104" s="284">
        <f>IF(L104="",0,IF(ISERROR(W104+V104*VLOOKUP(L104,Paramétrage!$C$6:$E$28,3,0))=TRUE,X104,W104+V104*VLOOKUP(L104,Paramétrage!$C$6:$E$28,3,0)))</f>
        <v>0</v>
      </c>
      <c r="Z104" s="555"/>
      <c r="AA104" s="556"/>
      <c r="AB104" s="557"/>
      <c r="AC104" s="442"/>
      <c r="AD104" s="109"/>
      <c r="AE104" s="94">
        <f t="shared" si="54"/>
        <v>0</v>
      </c>
      <c r="AF104" s="25">
        <f t="shared" si="55"/>
        <v>0</v>
      </c>
      <c r="AH104" s="50">
        <f>IF(SUMIF(F102:F109,F104,N102:N109)=0,0,$M$3*N104/SUMIF(F102:F109,F104,N102:N109))</f>
        <v>0</v>
      </c>
      <c r="AI104" s="12">
        <f t="shared" si="56"/>
        <v>0</v>
      </c>
      <c r="AJ104" s="26" t="str">
        <f t="shared" si="57"/>
        <v/>
      </c>
      <c r="AK104" s="27">
        <f>IF(L104="",0,IF(OR(P104="oui",VLOOKUP(L104,Paramétrage!$C$6:$E$28,2,0)=0),0,IF(O104="","saisir capacité",M104*AJ104*VLOOKUP(L104,Paramétrage!$C$6:$E$28,2,0))))</f>
        <v>0</v>
      </c>
      <c r="AL104" s="95"/>
      <c r="AM104" s="27">
        <f t="shared" si="58"/>
        <v>0</v>
      </c>
      <c r="AN104" s="27">
        <f>IF(L104="",0,IF(ISERROR(AL104+AK104*VLOOKUP(L104,Paramétrage!$C$6:$E$28,3,0))=TRUE,AM104,AL104+AK104*VLOOKUP(L104,Paramétrage!$C$6:$E$28,3,0)))</f>
        <v>0</v>
      </c>
      <c r="AO104" s="50">
        <f>IF(L104="",0,IF(OR(P104="oui",VLOOKUP(L104,Paramétrage!$C$6:$E$28,2,0)=0),0,IF(U104="",0,U104-AJ104)))</f>
        <v>0</v>
      </c>
      <c r="AP104" s="12">
        <f t="shared" si="59"/>
        <v>0</v>
      </c>
    </row>
    <row r="105" spans="1:42" ht="15" customHeight="1">
      <c r="A105" s="623"/>
      <c r="B105" s="616"/>
      <c r="C105" s="585"/>
      <c r="D105" s="587"/>
      <c r="E105" s="588"/>
      <c r="F105" s="448"/>
      <c r="G105" s="102"/>
      <c r="H105" s="103"/>
      <c r="I105" s="131"/>
      <c r="J105" s="130"/>
      <c r="K105" s="104"/>
      <c r="L105" s="105"/>
      <c r="M105" s="122"/>
      <c r="N105" s="119"/>
      <c r="O105" s="127"/>
      <c r="P105" s="107"/>
      <c r="Q105" s="568"/>
      <c r="R105" s="556"/>
      <c r="S105" s="556"/>
      <c r="T105" s="569"/>
      <c r="U105" s="281" t="str">
        <f>IF(OR(O105="",L105=Paramétrage!$C$10,L105=Paramétrage!$C$13,L105=Paramétrage!$C$16,L105=Paramétrage!$C$19,L105=Paramétrage!$C$23,L105=Paramétrage!$C$26,AND(L105&lt;&gt;Paramétrage!$C$9,P105="Mut+ext")),"",ROUNDUP(N105/O105,0))</f>
        <v/>
      </c>
      <c r="V105" s="282">
        <f>IF(L105="",0,IF(OR(P105="Mut+ext",VLOOKUP(L105,Paramétrage!$C$6:$E$28,2,0)=0),0,IF(O105="","saisir capacité",M105*U105*VLOOKUP(L105,Paramétrage!$C$6:$E$28,2,0))))</f>
        <v>0</v>
      </c>
      <c r="W105" s="108"/>
      <c r="X105" s="283">
        <f t="shared" si="53"/>
        <v>0</v>
      </c>
      <c r="Y105" s="284">
        <f>IF(L105="",0,IF(ISERROR(W105+V105*VLOOKUP(L105,Paramétrage!$C$6:$E$28,3,0))=TRUE,X105,W105+V105*VLOOKUP(L105,Paramétrage!$C$6:$E$28,3,0)))</f>
        <v>0</v>
      </c>
      <c r="Z105" s="555"/>
      <c r="AA105" s="556"/>
      <c r="AB105" s="557"/>
      <c r="AC105" s="442"/>
      <c r="AD105" s="109"/>
      <c r="AE105" s="94">
        <f t="shared" si="54"/>
        <v>0</v>
      </c>
      <c r="AF105" s="25">
        <f t="shared" si="55"/>
        <v>0</v>
      </c>
      <c r="AH105" s="50">
        <f>IF(SUMIF(F102:F109,F105,N102:N109)=0,0,$M$3*N105/SUMIF(F102:F109,F105,N102:N109))</f>
        <v>0</v>
      </c>
      <c r="AI105" s="12">
        <f t="shared" si="56"/>
        <v>0</v>
      </c>
      <c r="AJ105" s="26" t="str">
        <f t="shared" si="57"/>
        <v/>
      </c>
      <c r="AK105" s="27">
        <f>IF(L105="",0,IF(OR(P105="oui",VLOOKUP(L105,Paramétrage!$C$6:$E$28,2,0)=0),0,IF(O105="","saisir capacité",M105*AJ105*VLOOKUP(L105,Paramétrage!$C$6:$E$28,2,0))))</f>
        <v>0</v>
      </c>
      <c r="AL105" s="95"/>
      <c r="AM105" s="27">
        <f t="shared" si="58"/>
        <v>0</v>
      </c>
      <c r="AN105" s="27">
        <f>IF(L105="",0,IF(ISERROR(AL105+AK105*VLOOKUP(L105,Paramétrage!$C$6:$E$28,3,0))=TRUE,AM105,AL105+AK105*VLOOKUP(L105,Paramétrage!$C$6:$E$28,3,0)))</f>
        <v>0</v>
      </c>
      <c r="AO105" s="50">
        <f>IF(L105="",0,IF(OR(P105="oui",VLOOKUP(L105,Paramétrage!$C$6:$E$28,2,0)=0),0,IF(U105="",0,U105-AJ105)))</f>
        <v>0</v>
      </c>
      <c r="AP105" s="12">
        <f t="shared" si="59"/>
        <v>0</v>
      </c>
    </row>
    <row r="106" spans="1:42" ht="15" customHeight="1">
      <c r="A106" s="623"/>
      <c r="B106" s="616"/>
      <c r="C106" s="585"/>
      <c r="D106" s="587"/>
      <c r="E106" s="588"/>
      <c r="F106" s="446"/>
      <c r="G106" s="449"/>
      <c r="H106" s="103"/>
      <c r="I106" s="131"/>
      <c r="J106" s="130"/>
      <c r="K106" s="104"/>
      <c r="L106" s="105"/>
      <c r="M106" s="122"/>
      <c r="N106" s="119"/>
      <c r="O106" s="127"/>
      <c r="P106" s="107"/>
      <c r="Q106" s="568"/>
      <c r="R106" s="556"/>
      <c r="S106" s="556"/>
      <c r="T106" s="569"/>
      <c r="U106" s="281" t="str">
        <f>IF(OR(O106="",L106=Paramétrage!$C$10,L106=Paramétrage!$C$13,L106=Paramétrage!$C$16,L106=Paramétrage!$C$19,L106=Paramétrage!$C$23,L106=Paramétrage!$C$26,AND(L106&lt;&gt;Paramétrage!$C$9,P106="Mut+ext")),"",ROUNDUP(N106/O106,0))</f>
        <v/>
      </c>
      <c r="V106" s="282">
        <f>IF(L106="",0,IF(OR(P106="Mut+ext",VLOOKUP(L106,Paramétrage!$C$6:$E$28,2,0)=0),0,IF(O106="","saisir capacité",M106*U106*VLOOKUP(L106,Paramétrage!$C$6:$E$28,2,0))))</f>
        <v>0</v>
      </c>
      <c r="W106" s="108"/>
      <c r="X106" s="283">
        <f t="shared" si="53"/>
        <v>0</v>
      </c>
      <c r="Y106" s="284">
        <f>IF(L106="",0,IF(ISERROR(W106+V106*VLOOKUP(L106,Paramétrage!$C$6:$E$28,3,0))=TRUE,X106,W106+V106*VLOOKUP(L106,Paramétrage!$C$6:$E$28,3,0)))</f>
        <v>0</v>
      </c>
      <c r="Z106" s="555"/>
      <c r="AA106" s="556"/>
      <c r="AB106" s="557"/>
      <c r="AC106" s="442"/>
      <c r="AD106" s="109"/>
      <c r="AE106" s="94">
        <f t="shared" si="54"/>
        <v>0</v>
      </c>
      <c r="AF106" s="25">
        <f t="shared" si="55"/>
        <v>0</v>
      </c>
      <c r="AH106" s="50">
        <f>IF(SUMIF(F102:F109,F106,N102:N109)=0,0,$M$3*N106/SUMIF(F102:F109,F106,N102:N109))</f>
        <v>0</v>
      </c>
      <c r="AI106" s="12">
        <f t="shared" si="56"/>
        <v>0</v>
      </c>
      <c r="AJ106" s="26" t="str">
        <f t="shared" si="57"/>
        <v/>
      </c>
      <c r="AK106" s="27">
        <f>IF(L106="",0,IF(OR(P106="oui",VLOOKUP(L106,Paramétrage!$C$6:$E$28,2,0)=0),0,IF(O106="","saisir capacité",M106*AJ106*VLOOKUP(L106,Paramétrage!$C$6:$E$28,2,0))))</f>
        <v>0</v>
      </c>
      <c r="AL106" s="95"/>
      <c r="AM106" s="27">
        <f t="shared" si="58"/>
        <v>0</v>
      </c>
      <c r="AN106" s="27">
        <f>IF(L106="",0,IF(ISERROR(AL106+AK106*VLOOKUP(L106,Paramétrage!$C$6:$E$28,3,0))=TRUE,AM106,AL106+AK106*VLOOKUP(L106,Paramétrage!$C$6:$E$28,3,0)))</f>
        <v>0</v>
      </c>
      <c r="AO106" s="50">
        <f>IF(L106="",0,IF(OR(P106="oui",VLOOKUP(L106,Paramétrage!$C$6:$E$28,2,0)=0),0,IF(U106="",0,U106-AJ106)))</f>
        <v>0</v>
      </c>
      <c r="AP106" s="12">
        <f t="shared" si="59"/>
        <v>0</v>
      </c>
    </row>
    <row r="107" spans="1:42" ht="15" customHeight="1">
      <c r="A107" s="623"/>
      <c r="B107" s="616"/>
      <c r="C107" s="585"/>
      <c r="D107" s="587"/>
      <c r="E107" s="588"/>
      <c r="F107" s="446"/>
      <c r="G107" s="449"/>
      <c r="H107" s="103"/>
      <c r="I107" s="131"/>
      <c r="J107" s="130"/>
      <c r="K107" s="104"/>
      <c r="L107" s="105"/>
      <c r="M107" s="122"/>
      <c r="N107" s="119"/>
      <c r="O107" s="127"/>
      <c r="P107" s="107"/>
      <c r="Q107" s="568"/>
      <c r="R107" s="556"/>
      <c r="S107" s="556"/>
      <c r="T107" s="569"/>
      <c r="U107" s="281" t="str">
        <f>IF(OR(O107="",L107=Paramétrage!$C$10,L107=Paramétrage!$C$13,L107=Paramétrage!$C$16,L107=Paramétrage!$C$19,L107=Paramétrage!$C$23,L107=Paramétrage!$C$26,AND(L107&lt;&gt;Paramétrage!$C$9,P107="Mut+ext")),"",ROUNDUP(N107/O107,0))</f>
        <v/>
      </c>
      <c r="V107" s="282">
        <f>IF(L107="",0,IF(OR(P107="Mut+ext",VLOOKUP(L107,Paramétrage!$C$6:$E$28,2,0)=0),0,IF(O107="","saisir capacité",M107*U107*VLOOKUP(L107,Paramétrage!$C$6:$E$28,2,0))))</f>
        <v>0</v>
      </c>
      <c r="W107" s="108"/>
      <c r="X107" s="283">
        <f t="shared" si="53"/>
        <v>0</v>
      </c>
      <c r="Y107" s="284">
        <f>IF(L107="",0,IF(ISERROR(W107+V107*VLOOKUP(L107,Paramétrage!$C$6:$E$28,3,0))=TRUE,X107,W107+V107*VLOOKUP(L107,Paramétrage!$C$6:$E$28,3,0)))</f>
        <v>0</v>
      </c>
      <c r="Z107" s="555"/>
      <c r="AA107" s="556"/>
      <c r="AB107" s="557"/>
      <c r="AC107" s="442"/>
      <c r="AD107" s="109"/>
      <c r="AE107" s="94">
        <f t="shared" si="54"/>
        <v>0</v>
      </c>
      <c r="AF107" s="25">
        <f t="shared" si="55"/>
        <v>0</v>
      </c>
      <c r="AH107" s="50">
        <f>IF(SUMIF(F102:F109,F107,N102:N109)=0,0,$M$3*N107/SUMIF(F102:F109,F107,N102:N109))</f>
        <v>0</v>
      </c>
      <c r="AI107" s="12">
        <f t="shared" si="56"/>
        <v>0</v>
      </c>
      <c r="AJ107" s="26" t="str">
        <f t="shared" si="57"/>
        <v/>
      </c>
      <c r="AK107" s="27">
        <f>IF(L107="",0,IF(OR(P107="oui",VLOOKUP(L107,Paramétrage!$C$6:$E$28,2,0)=0),0,IF(O107="","saisir capacité",M107*AJ107*VLOOKUP(L107,Paramétrage!$C$6:$E$28,2,0))))</f>
        <v>0</v>
      </c>
      <c r="AL107" s="95"/>
      <c r="AM107" s="27">
        <f t="shared" si="58"/>
        <v>0</v>
      </c>
      <c r="AN107" s="27">
        <f>IF(L107="",0,IF(ISERROR(AL107+AK107*VLOOKUP(L107,Paramétrage!$C$6:$E$28,3,0))=TRUE,AM107,AL107+AK107*VLOOKUP(L107,Paramétrage!$C$6:$E$28,3,0)))</f>
        <v>0</v>
      </c>
      <c r="AO107" s="50">
        <f>IF(L107="",0,IF(OR(P107="oui",VLOOKUP(L107,Paramétrage!$C$6:$E$28,2,0)=0),0,IF(U107="",0,U107-AJ107)))</f>
        <v>0</v>
      </c>
      <c r="AP107" s="12">
        <f t="shared" si="59"/>
        <v>0</v>
      </c>
    </row>
    <row r="108" spans="1:42" ht="15" customHeight="1">
      <c r="A108" s="623"/>
      <c r="B108" s="616"/>
      <c r="C108" s="585"/>
      <c r="D108" s="587"/>
      <c r="E108" s="588"/>
      <c r="F108" s="446"/>
      <c r="G108" s="449"/>
      <c r="H108" s="103"/>
      <c r="I108" s="131"/>
      <c r="J108" s="130"/>
      <c r="K108" s="104"/>
      <c r="L108" s="105"/>
      <c r="M108" s="122"/>
      <c r="N108" s="119"/>
      <c r="O108" s="127"/>
      <c r="P108" s="107"/>
      <c r="Q108" s="568"/>
      <c r="R108" s="556"/>
      <c r="S108" s="556"/>
      <c r="T108" s="569"/>
      <c r="U108" s="281" t="str">
        <f>IF(OR(O108="",L108=Paramétrage!$C$10,L108=Paramétrage!$C$13,L108=Paramétrage!$C$16,L108=Paramétrage!$C$19,L108=Paramétrage!$C$23,L108=Paramétrage!$C$26,AND(L108&lt;&gt;Paramétrage!$C$9,P108="Mut+ext")),"",ROUNDUP(N108/O108,0))</f>
        <v/>
      </c>
      <c r="V108" s="282">
        <f>IF(L108="",0,IF(OR(P108="Mut+ext",VLOOKUP(L108,Paramétrage!$C$6:$E$28,2,0)=0),0,IF(O108="","saisir capacité",M108*U108*VLOOKUP(L108,Paramétrage!$C$6:$E$28,2,0))))</f>
        <v>0</v>
      </c>
      <c r="W108" s="108"/>
      <c r="X108" s="283">
        <f t="shared" si="53"/>
        <v>0</v>
      </c>
      <c r="Y108" s="284">
        <f>IF(L108="",0,IF(ISERROR(W108+V108*VLOOKUP(L108,Paramétrage!$C$6:$E$28,3,0))=TRUE,X108,W108+V108*VLOOKUP(L108,Paramétrage!$C$6:$E$28,3,0)))</f>
        <v>0</v>
      </c>
      <c r="Z108" s="555"/>
      <c r="AA108" s="556"/>
      <c r="AB108" s="557"/>
      <c r="AC108" s="442"/>
      <c r="AD108" s="109"/>
      <c r="AE108" s="94">
        <f t="shared" si="54"/>
        <v>0</v>
      </c>
      <c r="AF108" s="25">
        <f t="shared" si="55"/>
        <v>0</v>
      </c>
      <c r="AH108" s="50">
        <f>IF(SUMIF(F102:F109,F108,N102:N109)=0,0,$M$3*N108/SUMIF(F102:F109,F108,N102:N109))</f>
        <v>0</v>
      </c>
      <c r="AI108" s="12">
        <f t="shared" si="56"/>
        <v>0</v>
      </c>
      <c r="AJ108" s="26" t="str">
        <f t="shared" si="57"/>
        <v/>
      </c>
      <c r="AK108" s="27">
        <f>IF(L108="",0,IF(OR(P108="oui",VLOOKUP(L108,Paramétrage!$C$6:$E$28,2,0)=0),0,IF(O108="","saisir capacité",M108*AJ108*VLOOKUP(L108,Paramétrage!$C$6:$E$28,2,0))))</f>
        <v>0</v>
      </c>
      <c r="AL108" s="95"/>
      <c r="AM108" s="27">
        <f t="shared" si="58"/>
        <v>0</v>
      </c>
      <c r="AN108" s="27">
        <f>IF(L108="",0,IF(ISERROR(AL108+AK108*VLOOKUP(L108,Paramétrage!$C$6:$E$28,3,0))=TRUE,AM108,AL108+AK108*VLOOKUP(L108,Paramétrage!$C$6:$E$28,3,0)))</f>
        <v>0</v>
      </c>
      <c r="AO108" s="50">
        <f>IF(L108="",0,IF(OR(P108="oui",VLOOKUP(L108,Paramétrage!$C$6:$E$28,2,0)=0),0,IF(U108="",0,U108-AJ108)))</f>
        <v>0</v>
      </c>
      <c r="AP108" s="12">
        <f t="shared" si="59"/>
        <v>0</v>
      </c>
    </row>
    <row r="109" spans="1:42" ht="15" customHeight="1">
      <c r="A109" s="623"/>
      <c r="B109" s="616"/>
      <c r="C109" s="585"/>
      <c r="D109" s="587"/>
      <c r="E109" s="589"/>
      <c r="F109" s="446"/>
      <c r="G109" s="449"/>
      <c r="H109" s="103"/>
      <c r="I109" s="131"/>
      <c r="J109" s="130"/>
      <c r="K109" s="104"/>
      <c r="L109" s="105"/>
      <c r="M109" s="122"/>
      <c r="N109" s="119"/>
      <c r="O109" s="127"/>
      <c r="P109" s="107"/>
      <c r="Q109" s="568"/>
      <c r="R109" s="556"/>
      <c r="S109" s="556"/>
      <c r="T109" s="569"/>
      <c r="U109" s="281" t="str">
        <f>IF(OR(O109="",L109=Paramétrage!$C$10,L109=Paramétrage!$C$13,L109=Paramétrage!$C$16,L109=Paramétrage!$C$19,L109=Paramétrage!$C$23,L109=Paramétrage!$C$26,AND(L109&lt;&gt;Paramétrage!$C$9,P109="Mut+ext")),"",ROUNDUP(N109/O109,0))</f>
        <v/>
      </c>
      <c r="V109" s="282">
        <f>IF(L109="",0,IF(OR(P109="Mut+ext",VLOOKUP(L109,Paramétrage!$C$6:$E$28,2,0)=0),0,IF(O109="","saisir capacité",M109*U109*VLOOKUP(L109,Paramétrage!$C$6:$E$28,2,0))))</f>
        <v>0</v>
      </c>
      <c r="W109" s="108"/>
      <c r="X109" s="283">
        <f t="shared" si="53"/>
        <v>0</v>
      </c>
      <c r="Y109" s="284">
        <f>IF(L109="",0,IF(ISERROR(W109+V109*VLOOKUP(L109,Paramétrage!$C$6:$E$28,3,0))=TRUE,X109,W109+V109*VLOOKUP(L109,Paramétrage!$C$6:$E$28,3,0)))</f>
        <v>0</v>
      </c>
      <c r="Z109" s="555"/>
      <c r="AA109" s="556"/>
      <c r="AB109" s="557"/>
      <c r="AC109" s="442"/>
      <c r="AD109" s="109"/>
      <c r="AE109" s="94">
        <f t="shared" si="54"/>
        <v>0</v>
      </c>
      <c r="AF109" s="25">
        <f t="shared" si="55"/>
        <v>0</v>
      </c>
      <c r="AH109" s="50">
        <f>IF(SUMIF(F102:F109,F109,N102:N109)=0,0,$M$3*N109/SUMIF(F102:F109,F109,N102:N109))</f>
        <v>0</v>
      </c>
      <c r="AI109" s="12">
        <f t="shared" si="56"/>
        <v>0</v>
      </c>
      <c r="AJ109" s="26" t="str">
        <f t="shared" si="57"/>
        <v/>
      </c>
      <c r="AK109" s="27">
        <f>IF(L109="",0,IF(OR(P109="oui",VLOOKUP(L109,Paramétrage!$C$6:$E$28,2,0)=0),0,IF(O109="","saisir capacité",M109*AJ109*VLOOKUP(L109,Paramétrage!$C$6:$E$28,2,0))))</f>
        <v>0</v>
      </c>
      <c r="AL109" s="95"/>
      <c r="AM109" s="27">
        <f t="shared" si="58"/>
        <v>0</v>
      </c>
      <c r="AN109" s="27">
        <f>IF(L109="",0,IF(ISERROR(AL109+AK109*VLOOKUP(L109,Paramétrage!$C$6:$E$28,3,0))=TRUE,AM109,AL109+AK109*VLOOKUP(L109,Paramétrage!$C$6:$E$28,3,0)))</f>
        <v>0</v>
      </c>
      <c r="AO109" s="50">
        <f>IF(L109="",0,IF(OR(P109="oui",VLOOKUP(L109,Paramétrage!$C$6:$E$28,2,0)=0),0,IF(U109="",0,U109-AJ109)))</f>
        <v>0</v>
      </c>
      <c r="AP109" s="12">
        <f t="shared" si="59"/>
        <v>0</v>
      </c>
    </row>
    <row r="110" spans="1:42">
      <c r="A110" s="623"/>
      <c r="B110" s="616"/>
      <c r="C110" s="585"/>
      <c r="D110" s="285"/>
      <c r="E110" s="285"/>
      <c r="F110" s="286"/>
      <c r="G110" s="364"/>
      <c r="H110" s="289"/>
      <c r="I110" s="365"/>
      <c r="J110" s="288"/>
      <c r="K110" s="290"/>
      <c r="L110" s="291"/>
      <c r="M110" s="292">
        <f>AE110</f>
        <v>0</v>
      </c>
      <c r="N110" s="293">
        <f>SUM(N102:N109)</f>
        <v>0</v>
      </c>
      <c r="O110" s="293"/>
      <c r="P110" s="297"/>
      <c r="Q110" s="295"/>
      <c r="R110" s="295"/>
      <c r="S110" s="295"/>
      <c r="T110" s="296"/>
      <c r="U110" s="366"/>
      <c r="V110" s="298">
        <f>SUM(V102:V109)</f>
        <v>0</v>
      </c>
      <c r="W110" s="291">
        <f>SUM(W102:W109)</f>
        <v>0</v>
      </c>
      <c r="X110" s="299">
        <f t="shared" si="45"/>
        <v>0</v>
      </c>
      <c r="Y110" s="300">
        <f>SUM(Y102:Y109)</f>
        <v>0</v>
      </c>
      <c r="Z110" s="367"/>
      <c r="AA110" s="368"/>
      <c r="AB110" s="369"/>
      <c r="AC110" s="370"/>
      <c r="AD110" s="371"/>
      <c r="AE110" s="372">
        <f>SUM(AE102:AE109)</f>
        <v>0</v>
      </c>
      <c r="AF110" s="373">
        <f>SUM(AF102:AF109)</f>
        <v>0</v>
      </c>
    </row>
    <row r="111" spans="1:42">
      <c r="A111" s="623"/>
      <c r="B111" s="616"/>
      <c r="C111" s="585" t="s">
        <v>171</v>
      </c>
      <c r="D111" s="587" t="s">
        <v>172</v>
      </c>
      <c r="E111" s="590">
        <v>6</v>
      </c>
      <c r="F111" s="446" t="s">
        <v>173</v>
      </c>
      <c r="G111" s="112" t="s">
        <v>16</v>
      </c>
      <c r="H111" s="460" t="s">
        <v>174</v>
      </c>
      <c r="I111" s="409" t="s">
        <v>175</v>
      </c>
      <c r="J111" s="405" t="s">
        <v>98</v>
      </c>
      <c r="K111" s="406"/>
      <c r="L111" s="406" t="s">
        <v>99</v>
      </c>
      <c r="M111" s="122">
        <v>30</v>
      </c>
      <c r="N111" s="418">
        <v>30</v>
      </c>
      <c r="O111" s="407">
        <v>30</v>
      </c>
      <c r="P111" s="408" t="s">
        <v>116</v>
      </c>
      <c r="Q111" s="568" t="s">
        <v>176</v>
      </c>
      <c r="R111" s="556"/>
      <c r="S111" s="556"/>
      <c r="T111" s="569"/>
      <c r="U111" s="381"/>
      <c r="V111" s="282"/>
      <c r="W111" s="380"/>
      <c r="X111" s="282"/>
      <c r="Y111" s="284"/>
      <c r="Z111" s="555"/>
      <c r="AA111" s="556"/>
      <c r="AB111" s="557"/>
      <c r="AC111" s="442"/>
      <c r="AD111" s="109"/>
      <c r="AE111" s="94">
        <f>IF(F111="",0,IF(J111="",0,IF(SUMIF($F$111:$F$118,F111,$N$111:$N$118)=0,0,IF(K111="",AF111/SUMIF($F$111:$F$118,F111,$N$111:$N$118),AF111/(SUMIF($F$111:$F$118,F111,$N$111:$N$118)/K111)))))</f>
        <v>15</v>
      </c>
      <c r="AF111" s="23">
        <f>M111*N111</f>
        <v>900</v>
      </c>
    </row>
    <row r="112" spans="1:42">
      <c r="A112" s="623"/>
      <c r="B112" s="616"/>
      <c r="C112" s="585"/>
      <c r="D112" s="587"/>
      <c r="E112" s="588"/>
      <c r="F112" s="446" t="s">
        <v>173</v>
      </c>
      <c r="G112" s="112" t="s">
        <v>16</v>
      </c>
      <c r="H112" s="460" t="s">
        <v>177</v>
      </c>
      <c r="I112" s="409" t="s">
        <v>175</v>
      </c>
      <c r="J112" s="405" t="s">
        <v>98</v>
      </c>
      <c r="K112" s="406"/>
      <c r="L112" s="406" t="s">
        <v>104</v>
      </c>
      <c r="M112" s="122">
        <v>15</v>
      </c>
      <c r="N112" s="418">
        <v>30</v>
      </c>
      <c r="O112" s="407">
        <v>30</v>
      </c>
      <c r="P112" s="408" t="s">
        <v>116</v>
      </c>
      <c r="Q112" s="568" t="s">
        <v>176</v>
      </c>
      <c r="R112" s="556"/>
      <c r="S112" s="556"/>
      <c r="T112" s="569"/>
      <c r="U112" s="381"/>
      <c r="V112" s="282"/>
      <c r="W112" s="380"/>
      <c r="X112" s="282"/>
      <c r="Y112" s="284"/>
      <c r="Z112" s="555"/>
      <c r="AA112" s="556"/>
      <c r="AB112" s="557"/>
      <c r="AC112" s="442"/>
      <c r="AD112" s="109"/>
      <c r="AE112" s="94">
        <f t="shared" ref="AE112:AE118" si="60">IF(F112="",0,IF(J112="",0,IF(SUMIF($F$111:$F$118,F112,$N$111:$N$118)=0,0,IF(K112="",AF112/SUMIF($F$111:$F$118,F112,$N$111:$N$118),AF112/(SUMIF($F$111:$F$118,F112,$N$111:$N$118)/K112)))))</f>
        <v>7.5</v>
      </c>
      <c r="AF112" s="23">
        <f t="shared" ref="AF112:AF118" si="61">M112*N112</f>
        <v>450</v>
      </c>
    </row>
    <row r="113" spans="1:32">
      <c r="A113" s="623"/>
      <c r="B113" s="616"/>
      <c r="C113" s="585"/>
      <c r="D113" s="587"/>
      <c r="E113" s="588"/>
      <c r="F113" s="446" t="s">
        <v>178</v>
      </c>
      <c r="G113" s="112" t="s">
        <v>16</v>
      </c>
      <c r="H113" s="460" t="s">
        <v>179</v>
      </c>
      <c r="I113" s="409">
        <v>11</v>
      </c>
      <c r="J113" s="405" t="s">
        <v>98</v>
      </c>
      <c r="K113" s="406"/>
      <c r="L113" s="406" t="s">
        <v>99</v>
      </c>
      <c r="M113" s="122">
        <v>12</v>
      </c>
      <c r="N113" s="418">
        <v>30</v>
      </c>
      <c r="O113" s="407">
        <v>30</v>
      </c>
      <c r="P113" s="408" t="s">
        <v>116</v>
      </c>
      <c r="Q113" s="568" t="s">
        <v>180</v>
      </c>
      <c r="R113" s="556"/>
      <c r="S113" s="556"/>
      <c r="T113" s="569"/>
      <c r="U113" s="381"/>
      <c r="V113" s="282"/>
      <c r="W113" s="380"/>
      <c r="X113" s="282"/>
      <c r="Y113" s="284"/>
      <c r="Z113" s="555"/>
      <c r="AA113" s="556"/>
      <c r="AB113" s="557"/>
      <c r="AC113" s="442"/>
      <c r="AD113" s="110"/>
      <c r="AE113" s="94">
        <f t="shared" si="60"/>
        <v>3</v>
      </c>
      <c r="AF113" s="23">
        <f t="shared" si="61"/>
        <v>360</v>
      </c>
    </row>
    <row r="114" spans="1:32">
      <c r="A114" s="623"/>
      <c r="B114" s="616"/>
      <c r="C114" s="585"/>
      <c r="D114" s="587"/>
      <c r="E114" s="588"/>
      <c r="F114" s="446" t="s">
        <v>178</v>
      </c>
      <c r="G114" s="112" t="s">
        <v>16</v>
      </c>
      <c r="H114" s="499" t="s">
        <v>181</v>
      </c>
      <c r="I114" s="409">
        <v>11</v>
      </c>
      <c r="J114" s="405" t="s">
        <v>98</v>
      </c>
      <c r="K114" s="406"/>
      <c r="L114" s="406" t="s">
        <v>99</v>
      </c>
      <c r="M114" s="122">
        <v>12</v>
      </c>
      <c r="N114" s="418">
        <v>30</v>
      </c>
      <c r="O114" s="407">
        <v>30</v>
      </c>
      <c r="P114" s="408" t="s">
        <v>116</v>
      </c>
      <c r="Q114" s="568" t="s">
        <v>180</v>
      </c>
      <c r="R114" s="556"/>
      <c r="S114" s="556"/>
      <c r="T114" s="569"/>
      <c r="U114" s="381"/>
      <c r="V114" s="282"/>
      <c r="W114" s="380"/>
      <c r="X114" s="282"/>
      <c r="Y114" s="284"/>
      <c r="Z114" s="555"/>
      <c r="AA114" s="556"/>
      <c r="AB114" s="557"/>
      <c r="AC114" s="442"/>
      <c r="AD114" s="109"/>
      <c r="AE114" s="94">
        <f t="shared" si="60"/>
        <v>3</v>
      </c>
      <c r="AF114" s="23">
        <f t="shared" si="61"/>
        <v>360</v>
      </c>
    </row>
    <row r="115" spans="1:32">
      <c r="A115" s="623"/>
      <c r="B115" s="616"/>
      <c r="C115" s="585"/>
      <c r="D115" s="587"/>
      <c r="E115" s="588"/>
      <c r="F115" s="446" t="s">
        <v>178</v>
      </c>
      <c r="G115" s="112" t="s">
        <v>16</v>
      </c>
      <c r="H115" s="500" t="s">
        <v>182</v>
      </c>
      <c r="I115" s="409">
        <v>11</v>
      </c>
      <c r="J115" s="405" t="s">
        <v>98</v>
      </c>
      <c r="K115" s="406"/>
      <c r="L115" s="406" t="s">
        <v>104</v>
      </c>
      <c r="M115" s="122">
        <v>12</v>
      </c>
      <c r="N115" s="418">
        <v>30</v>
      </c>
      <c r="O115" s="407">
        <v>30</v>
      </c>
      <c r="P115" s="408" t="s">
        <v>116</v>
      </c>
      <c r="Q115" s="568" t="s">
        <v>180</v>
      </c>
      <c r="R115" s="556"/>
      <c r="S115" s="556"/>
      <c r="T115" s="569"/>
      <c r="U115" s="381"/>
      <c r="V115" s="282"/>
      <c r="W115" s="380"/>
      <c r="X115" s="282"/>
      <c r="Y115" s="284"/>
      <c r="Z115" s="555"/>
      <c r="AA115" s="556"/>
      <c r="AB115" s="557"/>
      <c r="AC115" s="442"/>
      <c r="AD115" s="109"/>
      <c r="AE115" s="94">
        <f t="shared" si="60"/>
        <v>3</v>
      </c>
      <c r="AF115" s="23">
        <f t="shared" si="61"/>
        <v>360</v>
      </c>
    </row>
    <row r="116" spans="1:32">
      <c r="A116" s="623"/>
      <c r="B116" s="616"/>
      <c r="C116" s="585"/>
      <c r="D116" s="587"/>
      <c r="E116" s="588"/>
      <c r="F116" s="446" t="s">
        <v>178</v>
      </c>
      <c r="G116" s="112" t="s">
        <v>16</v>
      </c>
      <c r="H116" s="500" t="s">
        <v>183</v>
      </c>
      <c r="I116" s="409">
        <v>11</v>
      </c>
      <c r="J116" s="405" t="s">
        <v>98</v>
      </c>
      <c r="K116" s="406"/>
      <c r="L116" s="406" t="s">
        <v>104</v>
      </c>
      <c r="M116" s="122">
        <v>12</v>
      </c>
      <c r="N116" s="418">
        <v>30</v>
      </c>
      <c r="O116" s="407">
        <v>30</v>
      </c>
      <c r="P116" s="408" t="s">
        <v>116</v>
      </c>
      <c r="Q116" s="568" t="s">
        <v>180</v>
      </c>
      <c r="R116" s="556"/>
      <c r="S116" s="556"/>
      <c r="T116" s="569"/>
      <c r="U116" s="381"/>
      <c r="V116" s="282"/>
      <c r="W116" s="380"/>
      <c r="X116" s="282"/>
      <c r="Y116" s="284"/>
      <c r="Z116" s="555"/>
      <c r="AA116" s="556"/>
      <c r="AB116" s="557"/>
      <c r="AC116" s="442"/>
      <c r="AD116" s="109"/>
      <c r="AE116" s="94">
        <f t="shared" si="60"/>
        <v>3</v>
      </c>
      <c r="AF116" s="23">
        <f t="shared" si="61"/>
        <v>360</v>
      </c>
    </row>
    <row r="117" spans="1:32">
      <c r="A117" s="623"/>
      <c r="B117" s="616"/>
      <c r="C117" s="585"/>
      <c r="D117" s="587"/>
      <c r="E117" s="588"/>
      <c r="F117" s="448"/>
      <c r="G117" s="102"/>
      <c r="H117" s="103"/>
      <c r="I117" s="409" t="s">
        <v>115</v>
      </c>
      <c r="J117" s="405"/>
      <c r="K117" s="406"/>
      <c r="L117" s="406"/>
      <c r="M117" s="122"/>
      <c r="N117" s="418"/>
      <c r="O117" s="407"/>
      <c r="P117" s="408"/>
      <c r="Q117" s="568"/>
      <c r="R117" s="556"/>
      <c r="S117" s="556"/>
      <c r="T117" s="569"/>
      <c r="U117" s="381"/>
      <c r="V117" s="282"/>
      <c r="W117" s="380"/>
      <c r="X117" s="282"/>
      <c r="Y117" s="284"/>
      <c r="Z117" s="555"/>
      <c r="AA117" s="556"/>
      <c r="AB117" s="557"/>
      <c r="AC117" s="442"/>
      <c r="AD117" s="109"/>
      <c r="AE117" s="94">
        <f t="shared" si="60"/>
        <v>0</v>
      </c>
      <c r="AF117" s="23">
        <f t="shared" si="61"/>
        <v>0</v>
      </c>
    </row>
    <row r="118" spans="1:32">
      <c r="A118" s="623"/>
      <c r="B118" s="616"/>
      <c r="C118" s="585"/>
      <c r="D118" s="587"/>
      <c r="E118" s="589"/>
      <c r="F118" s="448"/>
      <c r="G118" s="102"/>
      <c r="H118" s="103"/>
      <c r="I118" s="409" t="s">
        <v>115</v>
      </c>
      <c r="J118" s="405"/>
      <c r="K118" s="406"/>
      <c r="L118" s="406"/>
      <c r="M118" s="122"/>
      <c r="N118" s="418"/>
      <c r="O118" s="407"/>
      <c r="P118" s="408"/>
      <c r="Q118" s="568"/>
      <c r="R118" s="556"/>
      <c r="S118" s="556"/>
      <c r="T118" s="569"/>
      <c r="U118" s="381"/>
      <c r="V118" s="282"/>
      <c r="W118" s="380"/>
      <c r="X118" s="282"/>
      <c r="Y118" s="284"/>
      <c r="Z118" s="555"/>
      <c r="AA118" s="556"/>
      <c r="AB118" s="557"/>
      <c r="AC118" s="442"/>
      <c r="AD118" s="109"/>
      <c r="AE118" s="94">
        <f t="shared" si="60"/>
        <v>0</v>
      </c>
      <c r="AF118" s="23">
        <f t="shared" si="61"/>
        <v>0</v>
      </c>
    </row>
    <row r="119" spans="1:32">
      <c r="A119" s="623"/>
      <c r="B119" s="616"/>
      <c r="C119" s="585"/>
      <c r="D119" s="285"/>
      <c r="E119" s="285"/>
      <c r="F119" s="286"/>
      <c r="G119" s="364"/>
      <c r="H119" s="289"/>
      <c r="I119" s="365"/>
      <c r="J119" s="288"/>
      <c r="K119" s="290"/>
      <c r="L119" s="291"/>
      <c r="M119" s="292">
        <f>AE119</f>
        <v>34.5</v>
      </c>
      <c r="N119" s="293"/>
      <c r="O119" s="293"/>
      <c r="P119" s="297"/>
      <c r="Q119" s="295"/>
      <c r="R119" s="295"/>
      <c r="S119" s="295"/>
      <c r="T119" s="296"/>
      <c r="U119" s="366"/>
      <c r="V119" s="298">
        <f>SUM(V111:V118)</f>
        <v>0</v>
      </c>
      <c r="W119" s="291">
        <f>SUM(W111:W118)</f>
        <v>0</v>
      </c>
      <c r="X119" s="299">
        <f t="shared" ref="X119" si="62">V119+W119</f>
        <v>0</v>
      </c>
      <c r="Y119" s="300">
        <f>SUM(Y111:Y118)</f>
        <v>0</v>
      </c>
      <c r="Z119" s="367"/>
      <c r="AA119" s="368"/>
      <c r="AB119" s="369"/>
      <c r="AC119" s="370"/>
      <c r="AD119" s="371"/>
      <c r="AE119" s="372">
        <f>SUM(AE111:AE118)</f>
        <v>34.5</v>
      </c>
      <c r="AF119" s="373">
        <f>SUM(AF111:AF118)</f>
        <v>2790</v>
      </c>
    </row>
    <row r="120" spans="1:32">
      <c r="A120" s="623"/>
      <c r="B120" s="616"/>
      <c r="C120" s="585" t="s">
        <v>184</v>
      </c>
      <c r="D120" s="585" t="s">
        <v>126</v>
      </c>
      <c r="E120" s="614">
        <v>3</v>
      </c>
      <c r="F120" s="447" t="s">
        <v>185</v>
      </c>
      <c r="G120" s="112" t="s">
        <v>23</v>
      </c>
      <c r="H120" s="103" t="s">
        <v>128</v>
      </c>
      <c r="I120" s="131"/>
      <c r="J120" s="130" t="s">
        <v>98</v>
      </c>
      <c r="K120" s="104"/>
      <c r="L120" s="105" t="s">
        <v>129</v>
      </c>
      <c r="M120" s="122">
        <v>25</v>
      </c>
      <c r="N120" s="119">
        <f>M3</f>
        <v>270</v>
      </c>
      <c r="O120" s="127">
        <v>24</v>
      </c>
      <c r="P120" s="111" t="s">
        <v>116</v>
      </c>
      <c r="Q120" s="568" t="s">
        <v>130</v>
      </c>
      <c r="R120" s="556"/>
      <c r="S120" s="556"/>
      <c r="T120" s="569"/>
      <c r="U120" s="281">
        <f>IF(OR(O120="",L120=Paramétrage!$C$10,L120=Paramétrage!$C$13,L120=Paramétrage!$C$16,L120=Paramétrage!$C$19,L120=Paramétrage!$C$23,L120=Paramétrage!$C$26,AND(L120&lt;&gt;Paramétrage!$C$9,P120="Mut+ext")),"",ROUNDUP(N120/O120,0))</f>
        <v>12</v>
      </c>
      <c r="V120" s="282">
        <f>IF(L120="",0,IF(OR(P120="Mut+ext",VLOOKUP(L120,Paramétrage!$C$6:$E$28,2,0)=0),0,IF(O120="","saisir capacité",M120*U120*VLOOKUP(L120,Paramétrage!$C$6:$E$28,2,0))))</f>
        <v>0</v>
      </c>
      <c r="W120" s="108"/>
      <c r="X120" s="283">
        <f t="shared" ref="X120:X127" si="63">IF(ISERROR(V120+W120)=TRUE,V120,V120+W120)</f>
        <v>0</v>
      </c>
      <c r="Y120" s="284">
        <f>IF(L120="",0,IF(ISERROR(W120+V120*VLOOKUP(L120,Paramétrage!$C$6:$E$28,3,0))=TRUE,X120,W120+V120*VLOOKUP(L120,Paramétrage!$C$6:$E$28,3,0)))</f>
        <v>0</v>
      </c>
      <c r="Z120" s="555"/>
      <c r="AA120" s="556"/>
      <c r="AB120" s="557"/>
      <c r="AC120" s="442"/>
      <c r="AD120" s="110"/>
      <c r="AE120" s="94">
        <f t="shared" ref="AE120:AE127" si="64">IF(F120="",0,IF(J120="",0,IF(SUMIF($F$120:$F$127,F120,$N$120:$N$127)=0,0,IF(K120="",AF120/SUMIF($F$120:$F$127,F120,$N$120:$N$127),AF120/(SUMIF($F$120:$F$127,F120,$N$120:$N$127)/K120)))))</f>
        <v>25</v>
      </c>
      <c r="AF120" s="25">
        <f t="shared" ref="AF120:AF127" si="65">M120*N120</f>
        <v>6750</v>
      </c>
    </row>
    <row r="121" spans="1:32" hidden="1">
      <c r="A121" s="623"/>
      <c r="B121" s="616"/>
      <c r="C121" s="585"/>
      <c r="D121" s="585"/>
      <c r="E121" s="614"/>
      <c r="F121" s="446"/>
      <c r="G121" s="96"/>
      <c r="H121" s="103"/>
      <c r="I121" s="131"/>
      <c r="J121" s="130"/>
      <c r="K121" s="104"/>
      <c r="L121" s="105"/>
      <c r="M121" s="122"/>
      <c r="N121" s="119"/>
      <c r="O121" s="127"/>
      <c r="P121" s="107"/>
      <c r="Q121" s="568"/>
      <c r="R121" s="556"/>
      <c r="S121" s="556"/>
      <c r="T121" s="569"/>
      <c r="U121" s="281" t="str">
        <f>IF(OR(O121="",L121=Paramétrage!$C$10,L121=Paramétrage!$C$13,L121=Paramétrage!$C$16,L121=Paramétrage!$C$19,L121=Paramétrage!$C$23,L121=Paramétrage!$C$26,AND(L121&lt;&gt;Paramétrage!$C$9,P121="Mut+ext")),"",ROUNDUP(N121/O121,0))</f>
        <v/>
      </c>
      <c r="V121" s="282">
        <f>IF(L121="",0,IF(OR(P121="Mut+ext",VLOOKUP(L121,Paramétrage!$C$6:$E$28,2,0)=0),0,IF(O121="","saisir capacité",M121*U121*VLOOKUP(L121,Paramétrage!$C$6:$E$28,2,0))))</f>
        <v>0</v>
      </c>
      <c r="W121" s="108"/>
      <c r="X121" s="283">
        <f t="shared" si="63"/>
        <v>0</v>
      </c>
      <c r="Y121" s="284">
        <f>IF(L121="",0,IF(ISERROR(W121+V121*VLOOKUP(L121,Paramétrage!$C$6:$E$28,3,0))=TRUE,X121,W121+V121*VLOOKUP(L121,Paramétrage!$C$6:$E$28,3,0)))</f>
        <v>0</v>
      </c>
      <c r="Z121" s="555"/>
      <c r="AA121" s="556"/>
      <c r="AB121" s="557"/>
      <c r="AC121" s="442"/>
      <c r="AD121" s="109"/>
      <c r="AE121" s="94">
        <f t="shared" si="64"/>
        <v>0</v>
      </c>
      <c r="AF121" s="25">
        <f t="shared" si="65"/>
        <v>0</v>
      </c>
    </row>
    <row r="122" spans="1:32" hidden="1">
      <c r="A122" s="623"/>
      <c r="B122" s="616"/>
      <c r="C122" s="585"/>
      <c r="D122" s="585"/>
      <c r="E122" s="614"/>
      <c r="F122" s="444"/>
      <c r="G122" s="96"/>
      <c r="H122" s="139"/>
      <c r="I122" s="131"/>
      <c r="J122" s="28"/>
      <c r="K122" s="140"/>
      <c r="L122" s="141"/>
      <c r="M122" s="128"/>
      <c r="N122" s="142"/>
      <c r="O122" s="143"/>
      <c r="P122" s="144"/>
      <c r="Q122" s="580"/>
      <c r="R122" s="559"/>
      <c r="S122" s="559"/>
      <c r="T122" s="581"/>
      <c r="U122" s="281" t="str">
        <f>IF(OR(O122="",L122=Paramétrage!$C$10,L122=Paramétrage!$C$13,L122=Paramétrage!$C$16,L122=Paramétrage!$C$19,L122=Paramétrage!$C$23,L122=Paramétrage!$C$26,AND(L122&lt;&gt;Paramétrage!$C$9,P122="Mut+ext")),"",ROUNDUP(N122/O122,0))</f>
        <v/>
      </c>
      <c r="V122" s="282">
        <f>IF(L122="",0,IF(OR(P122="Mut+ext",VLOOKUP(L122,Paramétrage!$C$6:$E$28,2,0)=0),0,IF(O122="","saisir capacité",M122*U122*VLOOKUP(L122,Paramétrage!$C$6:$E$28,2,0))))</f>
        <v>0</v>
      </c>
      <c r="W122" s="145"/>
      <c r="X122" s="283">
        <f t="shared" si="63"/>
        <v>0</v>
      </c>
      <c r="Y122" s="284">
        <f>IF(L122="",0,IF(ISERROR(W122+V122*VLOOKUP(L122,Paramétrage!$C$6:$E$28,3,0))=TRUE,X122,W122+V122*VLOOKUP(L122,Paramétrage!$C$6:$E$28,3,0)))</f>
        <v>0</v>
      </c>
      <c r="Z122" s="558"/>
      <c r="AA122" s="559"/>
      <c r="AB122" s="560"/>
      <c r="AC122" s="443"/>
      <c r="AD122" s="146"/>
      <c r="AE122" s="94">
        <f t="shared" si="64"/>
        <v>0</v>
      </c>
      <c r="AF122" s="25">
        <f t="shared" si="65"/>
        <v>0</v>
      </c>
    </row>
    <row r="123" spans="1:32" hidden="1">
      <c r="A123" s="623"/>
      <c r="B123" s="616"/>
      <c r="C123" s="585"/>
      <c r="D123" s="585"/>
      <c r="E123" s="614"/>
      <c r="F123" s="450"/>
      <c r="G123" s="96"/>
      <c r="H123" s="139"/>
      <c r="I123" s="131"/>
      <c r="J123" s="28"/>
      <c r="K123" s="140"/>
      <c r="L123" s="141"/>
      <c r="M123" s="128"/>
      <c r="N123" s="142"/>
      <c r="O123" s="143"/>
      <c r="P123" s="144"/>
      <c r="Q123" s="580"/>
      <c r="R123" s="559"/>
      <c r="S123" s="559"/>
      <c r="T123" s="581"/>
      <c r="U123" s="281" t="str">
        <f>IF(OR(O123="",L123=Paramétrage!$C$10,L123=Paramétrage!$C$13,L123=Paramétrage!$C$16,L123=Paramétrage!$C$19,L123=Paramétrage!$C$23,L123=Paramétrage!$C$26,AND(L123&lt;&gt;Paramétrage!$C$9,P123="Mut+ext")),"",ROUNDUP(N123/O123,0))</f>
        <v/>
      </c>
      <c r="V123" s="282">
        <f>IF(L123="",0,IF(OR(P123="Mut+ext",VLOOKUP(L123,Paramétrage!$C$6:$E$28,2,0)=0),0,IF(O123="","saisir capacité",M123*U123*VLOOKUP(L123,Paramétrage!$C$6:$E$28,2,0))))</f>
        <v>0</v>
      </c>
      <c r="W123" s="145"/>
      <c r="X123" s="283">
        <f t="shared" si="63"/>
        <v>0</v>
      </c>
      <c r="Y123" s="284">
        <f>IF(L123="",0,IF(ISERROR(W123+V123*VLOOKUP(L123,Paramétrage!$C$6:$E$28,3,0))=TRUE,X123,W123+V123*VLOOKUP(L123,Paramétrage!$C$6:$E$28,3,0)))</f>
        <v>0</v>
      </c>
      <c r="Z123" s="558"/>
      <c r="AA123" s="559"/>
      <c r="AB123" s="560"/>
      <c r="AC123" s="443"/>
      <c r="AD123" s="146"/>
      <c r="AE123" s="94">
        <f t="shared" si="64"/>
        <v>0</v>
      </c>
      <c r="AF123" s="25">
        <f t="shared" si="65"/>
        <v>0</v>
      </c>
    </row>
    <row r="124" spans="1:32" hidden="1">
      <c r="A124" s="623"/>
      <c r="B124" s="616"/>
      <c r="C124" s="585"/>
      <c r="D124" s="585"/>
      <c r="E124" s="614"/>
      <c r="F124" s="444"/>
      <c r="G124" s="96"/>
      <c r="H124" s="139"/>
      <c r="I124" s="131"/>
      <c r="J124" s="28"/>
      <c r="K124" s="140"/>
      <c r="L124" s="141"/>
      <c r="M124" s="128"/>
      <c r="N124" s="142"/>
      <c r="O124" s="143"/>
      <c r="P124" s="144"/>
      <c r="Q124" s="580"/>
      <c r="R124" s="559"/>
      <c r="S124" s="559"/>
      <c r="T124" s="581"/>
      <c r="U124" s="281" t="str">
        <f>IF(OR(O124="",L124=Paramétrage!$C$10,L124=Paramétrage!$C$13,L124=Paramétrage!$C$16,L124=Paramétrage!$C$19,L124=Paramétrage!$C$23,L124=Paramétrage!$C$26,AND(L124&lt;&gt;Paramétrage!$C$9,P124="Mut+ext")),"",ROUNDUP(N124/O124,0))</f>
        <v/>
      </c>
      <c r="V124" s="282">
        <f>IF(L124="",0,IF(OR(P124="Mut+ext",VLOOKUP(L124,Paramétrage!$C$6:$E$28,2,0)=0),0,IF(O124="","saisir capacité",M124*U124*VLOOKUP(L124,Paramétrage!$C$6:$E$28,2,0))))</f>
        <v>0</v>
      </c>
      <c r="W124" s="145"/>
      <c r="X124" s="283">
        <f t="shared" si="63"/>
        <v>0</v>
      </c>
      <c r="Y124" s="284">
        <f>IF(L124="",0,IF(ISERROR(W124+V124*VLOOKUP(L124,Paramétrage!$C$6:$E$28,3,0))=TRUE,X124,W124+V124*VLOOKUP(L124,Paramétrage!$C$6:$E$28,3,0)))</f>
        <v>0</v>
      </c>
      <c r="Z124" s="558"/>
      <c r="AA124" s="559"/>
      <c r="AB124" s="560"/>
      <c r="AC124" s="443"/>
      <c r="AD124" s="146"/>
      <c r="AE124" s="94">
        <f t="shared" si="64"/>
        <v>0</v>
      </c>
      <c r="AF124" s="25">
        <f t="shared" si="65"/>
        <v>0</v>
      </c>
    </row>
    <row r="125" spans="1:32" hidden="1">
      <c r="A125" s="623"/>
      <c r="B125" s="616"/>
      <c r="C125" s="585"/>
      <c r="D125" s="585"/>
      <c r="E125" s="614"/>
      <c r="F125" s="444"/>
      <c r="G125" s="96"/>
      <c r="H125" s="139"/>
      <c r="I125" s="131"/>
      <c r="J125" s="28"/>
      <c r="K125" s="140"/>
      <c r="L125" s="141"/>
      <c r="M125" s="128"/>
      <c r="N125" s="142"/>
      <c r="O125" s="143"/>
      <c r="P125" s="144"/>
      <c r="Q125" s="580"/>
      <c r="R125" s="559"/>
      <c r="S125" s="559"/>
      <c r="T125" s="581"/>
      <c r="U125" s="281" t="str">
        <f>IF(OR(O125="",L125=Paramétrage!$C$10,L125=Paramétrage!$C$13,L125=Paramétrage!$C$16,L125=Paramétrage!$C$19,L125=Paramétrage!$C$23,L125=Paramétrage!$C$26,AND(L125&lt;&gt;Paramétrage!$C$9,P125="Mut+ext")),"",ROUNDUP(N125/O125,0))</f>
        <v/>
      </c>
      <c r="V125" s="282">
        <f>IF(L125="",0,IF(OR(P125="Mut+ext",VLOOKUP(L125,Paramétrage!$C$6:$E$28,2,0)=0),0,IF(O125="","saisir capacité",M125*U125*VLOOKUP(L125,Paramétrage!$C$6:$E$28,2,0))))</f>
        <v>0</v>
      </c>
      <c r="W125" s="145"/>
      <c r="X125" s="283">
        <f t="shared" si="63"/>
        <v>0</v>
      </c>
      <c r="Y125" s="284">
        <f>IF(L125="",0,IF(ISERROR(W125+V125*VLOOKUP(L125,Paramétrage!$C$6:$E$28,3,0))=TRUE,X125,W125+V125*VLOOKUP(L125,Paramétrage!$C$6:$E$28,3,0)))</f>
        <v>0</v>
      </c>
      <c r="Z125" s="558"/>
      <c r="AA125" s="559"/>
      <c r="AB125" s="560"/>
      <c r="AC125" s="443"/>
      <c r="AD125" s="146"/>
      <c r="AE125" s="94">
        <f t="shared" si="64"/>
        <v>0</v>
      </c>
      <c r="AF125" s="25">
        <f t="shared" si="65"/>
        <v>0</v>
      </c>
    </row>
    <row r="126" spans="1:32" hidden="1">
      <c r="A126" s="623"/>
      <c r="B126" s="616"/>
      <c r="C126" s="585"/>
      <c r="D126" s="585"/>
      <c r="E126" s="614"/>
      <c r="F126" s="444"/>
      <c r="G126" s="96"/>
      <c r="H126" s="139"/>
      <c r="I126" s="131"/>
      <c r="J126" s="28"/>
      <c r="K126" s="140"/>
      <c r="L126" s="141"/>
      <c r="M126" s="128"/>
      <c r="N126" s="142"/>
      <c r="O126" s="143"/>
      <c r="P126" s="144"/>
      <c r="Q126" s="580"/>
      <c r="R126" s="559"/>
      <c r="S126" s="559"/>
      <c r="T126" s="581"/>
      <c r="U126" s="281" t="str">
        <f>IF(OR(O126="",L126=Paramétrage!$C$10,L126=Paramétrage!$C$13,L126=Paramétrage!$C$16,L126=Paramétrage!$C$19,L126=Paramétrage!$C$23,L126=Paramétrage!$C$26,AND(L126&lt;&gt;Paramétrage!$C$9,P126="Mut+ext")),"",ROUNDUP(N126/O126,0))</f>
        <v/>
      </c>
      <c r="V126" s="282">
        <f>IF(L126="",0,IF(OR(P126="Mut+ext",VLOOKUP(L126,Paramétrage!$C$6:$E$28,2,0)=0),0,IF(O126="","saisir capacité",M126*U126*VLOOKUP(L126,Paramétrage!$C$6:$E$28,2,0))))</f>
        <v>0</v>
      </c>
      <c r="W126" s="145"/>
      <c r="X126" s="283">
        <f t="shared" si="63"/>
        <v>0</v>
      </c>
      <c r="Y126" s="284">
        <f>IF(L126="",0,IF(ISERROR(W126+V126*VLOOKUP(L126,Paramétrage!$C$6:$E$28,3,0))=TRUE,X126,W126+V126*VLOOKUP(L126,Paramétrage!$C$6:$E$28,3,0)))</f>
        <v>0</v>
      </c>
      <c r="Z126" s="558"/>
      <c r="AA126" s="559"/>
      <c r="AB126" s="560"/>
      <c r="AC126" s="443"/>
      <c r="AD126" s="146"/>
      <c r="AE126" s="94">
        <f t="shared" si="64"/>
        <v>0</v>
      </c>
      <c r="AF126" s="25">
        <f t="shared" si="65"/>
        <v>0</v>
      </c>
    </row>
    <row r="127" spans="1:32" hidden="1">
      <c r="A127" s="623"/>
      <c r="B127" s="616"/>
      <c r="C127" s="585"/>
      <c r="D127" s="585"/>
      <c r="E127" s="615"/>
      <c r="F127" s="444"/>
      <c r="G127" s="96"/>
      <c r="H127" s="139"/>
      <c r="I127" s="131"/>
      <c r="J127" s="28"/>
      <c r="K127" s="140"/>
      <c r="L127" s="141"/>
      <c r="M127" s="128"/>
      <c r="N127" s="142"/>
      <c r="O127" s="143"/>
      <c r="P127" s="144"/>
      <c r="Q127" s="580"/>
      <c r="R127" s="559"/>
      <c r="S127" s="559"/>
      <c r="T127" s="581"/>
      <c r="U127" s="281" t="str">
        <f>IF(OR(O127="",L127=Paramétrage!$C$10,L127=Paramétrage!$C$13,L127=Paramétrage!$C$16,L127=Paramétrage!$C$19,L127=Paramétrage!$C$23,L127=Paramétrage!$C$26,AND(L127&lt;&gt;Paramétrage!$C$9,P127="Mut+ext")),"",ROUNDUP(N127/O127,0))</f>
        <v/>
      </c>
      <c r="V127" s="282">
        <f>IF(L127="",0,IF(OR(P127="Mut+ext",VLOOKUP(L127,Paramétrage!$C$6:$E$28,2,0)=0),0,IF(O127="","saisir capacité",M127*U127*VLOOKUP(L127,Paramétrage!$C$6:$E$28,2,0))))</f>
        <v>0</v>
      </c>
      <c r="W127" s="145"/>
      <c r="X127" s="283">
        <f t="shared" si="63"/>
        <v>0</v>
      </c>
      <c r="Y127" s="284">
        <f>IF(L127="",0,IF(ISERROR(W127+V127*VLOOKUP(L127,Paramétrage!$C$6:$E$28,3,0))=TRUE,X127,W127+V127*VLOOKUP(L127,Paramétrage!$C$6:$E$28,3,0)))</f>
        <v>0</v>
      </c>
      <c r="Z127" s="558"/>
      <c r="AA127" s="559"/>
      <c r="AB127" s="560"/>
      <c r="AC127" s="443"/>
      <c r="AD127" s="146"/>
      <c r="AE127" s="94">
        <f t="shared" si="64"/>
        <v>0</v>
      </c>
      <c r="AF127" s="25">
        <f t="shared" si="65"/>
        <v>0</v>
      </c>
    </row>
    <row r="128" spans="1:32">
      <c r="A128" s="623"/>
      <c r="B128" s="616"/>
      <c r="C128" s="585"/>
      <c r="D128" s="285"/>
      <c r="E128" s="285"/>
      <c r="F128" s="286"/>
      <c r="G128" s="364"/>
      <c r="H128" s="289"/>
      <c r="I128" s="365"/>
      <c r="J128" s="288"/>
      <c r="K128" s="290"/>
      <c r="L128" s="291"/>
      <c r="M128" s="292">
        <f>AE128</f>
        <v>25</v>
      </c>
      <c r="N128" s="293"/>
      <c r="O128" s="293"/>
      <c r="P128" s="297"/>
      <c r="Q128" s="295"/>
      <c r="R128" s="295"/>
      <c r="S128" s="295"/>
      <c r="T128" s="296"/>
      <c r="U128" s="366"/>
      <c r="V128" s="298">
        <f>SUM(V120:V127)</f>
        <v>0</v>
      </c>
      <c r="W128" s="291">
        <f>SUM(W120:W127)</f>
        <v>0</v>
      </c>
      <c r="X128" s="299">
        <f t="shared" ref="X128" si="66">V128+W128</f>
        <v>0</v>
      </c>
      <c r="Y128" s="300">
        <f>SUM(Y120:Y127)</f>
        <v>0</v>
      </c>
      <c r="Z128" s="367"/>
      <c r="AA128" s="368"/>
      <c r="AB128" s="369"/>
      <c r="AC128" s="370"/>
      <c r="AD128" s="371"/>
      <c r="AE128" s="372">
        <f>SUM(AE120:AE127)</f>
        <v>25</v>
      </c>
      <c r="AF128" s="373">
        <f>SUM(AF120:AF127)</f>
        <v>6750</v>
      </c>
    </row>
    <row r="129" spans="1:32">
      <c r="A129" s="623"/>
      <c r="B129" s="616"/>
      <c r="C129" s="585" t="s">
        <v>186</v>
      </c>
      <c r="D129" s="585" t="s">
        <v>187</v>
      </c>
      <c r="E129" s="614">
        <v>3</v>
      </c>
      <c r="F129" s="447" t="s">
        <v>188</v>
      </c>
      <c r="G129" s="112" t="s">
        <v>26</v>
      </c>
      <c r="H129" s="103" t="s">
        <v>187</v>
      </c>
      <c r="I129" s="131"/>
      <c r="J129" s="130" t="s">
        <v>98</v>
      </c>
      <c r="K129" s="104"/>
      <c r="L129" s="105" t="s">
        <v>129</v>
      </c>
      <c r="M129" s="122">
        <v>25</v>
      </c>
      <c r="N129" s="119">
        <f>M3</f>
        <v>270</v>
      </c>
      <c r="O129" s="127">
        <v>24</v>
      </c>
      <c r="P129" s="111" t="s">
        <v>116</v>
      </c>
      <c r="Q129" s="568" t="s">
        <v>130</v>
      </c>
      <c r="R129" s="556"/>
      <c r="S129" s="556"/>
      <c r="T129" s="569"/>
      <c r="U129" s="281">
        <f>IF(OR(O129="",L129=Paramétrage!$C$10,L129=Paramétrage!$C$13,L129=Paramétrage!$C$16,L129=Paramétrage!$C$19,L129=Paramétrage!$C$23,L129=Paramétrage!$C$26,AND(L129&lt;&gt;Paramétrage!$C$9,P129="Mut+ext")),"",ROUNDUP(N129/O129,0))</f>
        <v>12</v>
      </c>
      <c r="V129" s="282">
        <f>IF(L129="",0,IF(OR(P129="Mut+ext",VLOOKUP(L129,Paramétrage!$C$6:$E$28,2,0)=0),0,IF(O129="","saisir capacité",M129*U129*VLOOKUP(L129,Paramétrage!$C$6:$E$28,2,0))))</f>
        <v>0</v>
      </c>
      <c r="W129" s="108"/>
      <c r="X129" s="283">
        <f t="shared" ref="X129:X136" si="67">IF(ISERROR(V129+W129)=TRUE,V129,V129+W129)</f>
        <v>0</v>
      </c>
      <c r="Y129" s="284">
        <f>IF(L129="",0,IF(ISERROR(W129+V129*VLOOKUP(L129,Paramétrage!$C$6:$E$28,3,0))=TRUE,X129,W129+V129*VLOOKUP(L129,Paramétrage!$C$6:$E$28,3,0)))</f>
        <v>0</v>
      </c>
      <c r="Z129" s="555"/>
      <c r="AA129" s="556"/>
      <c r="AB129" s="557"/>
      <c r="AC129" s="442"/>
      <c r="AD129" s="110"/>
      <c r="AE129" s="94">
        <f t="shared" ref="AE129:AE136" si="68">IF(F129="",0,IF(J129="",0,IF(SUMIF($F$129:$F$136,F129,$N$129:$N$136)=0,0,IF(K129="",AF129/SUMIF($F$129:$F$136,F129,$N$129:$N$136),AF129/(SUMIF($F$129:$F$136,F129,$N$129:$N$136)/K129)))))</f>
        <v>25</v>
      </c>
      <c r="AF129" s="25">
        <f t="shared" ref="AF129:AF136" si="69">M129*N129</f>
        <v>6750</v>
      </c>
    </row>
    <row r="130" spans="1:32" hidden="1">
      <c r="A130" s="623"/>
      <c r="B130" s="616"/>
      <c r="C130" s="585"/>
      <c r="D130" s="585"/>
      <c r="E130" s="614"/>
      <c r="F130" s="444"/>
      <c r="G130" s="138"/>
      <c r="H130" s="139"/>
      <c r="I130" s="131"/>
      <c r="J130" s="28"/>
      <c r="K130" s="140"/>
      <c r="L130" s="141"/>
      <c r="M130" s="128"/>
      <c r="N130" s="142"/>
      <c r="O130" s="143"/>
      <c r="P130" s="144"/>
      <c r="Q130" s="580"/>
      <c r="R130" s="559"/>
      <c r="S130" s="559"/>
      <c r="T130" s="581"/>
      <c r="U130" s="281" t="str">
        <f>IF(OR(O130="",L130=Paramétrage!$C$10,L130=Paramétrage!$C$13,L130=Paramétrage!$C$16,L130=Paramétrage!$C$19,L130=Paramétrage!$C$23,L130=Paramétrage!$C$26,AND(L130&lt;&gt;Paramétrage!$C$9,P130="Mut+ext")),"",ROUNDUP(N130/O130,0))</f>
        <v/>
      </c>
      <c r="V130" s="282">
        <f>IF(L130="",0,IF(OR(P130="Mut+ext",VLOOKUP(L130,Paramétrage!$C$6:$E$28,2,0)=0),0,IF(O130="","saisir capacité",M130*U130*VLOOKUP(L130,Paramétrage!$C$6:$E$28,2,0))))</f>
        <v>0</v>
      </c>
      <c r="W130" s="108"/>
      <c r="X130" s="283">
        <f t="shared" si="67"/>
        <v>0</v>
      </c>
      <c r="Y130" s="284">
        <f>IF(L130="",0,IF(ISERROR(W130+V130*VLOOKUP(L130,Paramétrage!$C$6:$E$28,3,0))=TRUE,X130,W130+V130*VLOOKUP(L130,Paramétrage!$C$6:$E$28,3,0)))</f>
        <v>0</v>
      </c>
      <c r="Z130" s="558"/>
      <c r="AA130" s="559"/>
      <c r="AB130" s="560"/>
      <c r="AC130" s="443"/>
      <c r="AD130" s="146"/>
      <c r="AE130" s="94">
        <f t="shared" si="68"/>
        <v>0</v>
      </c>
      <c r="AF130" s="25">
        <f t="shared" si="69"/>
        <v>0</v>
      </c>
    </row>
    <row r="131" spans="1:32" hidden="1">
      <c r="A131" s="623"/>
      <c r="B131" s="616"/>
      <c r="C131" s="585"/>
      <c r="D131" s="585"/>
      <c r="E131" s="614"/>
      <c r="F131" s="444"/>
      <c r="G131" s="138"/>
      <c r="H131" s="139"/>
      <c r="I131" s="131"/>
      <c r="J131" s="28"/>
      <c r="K131" s="140"/>
      <c r="L131" s="141"/>
      <c r="M131" s="128"/>
      <c r="N131" s="142"/>
      <c r="O131" s="143"/>
      <c r="P131" s="144"/>
      <c r="Q131" s="580"/>
      <c r="R131" s="559"/>
      <c r="S131" s="559"/>
      <c r="T131" s="581"/>
      <c r="U131" s="281" t="str">
        <f>IF(OR(O131="",L131=Paramétrage!$C$10,L131=Paramétrage!$C$13,L131=Paramétrage!$C$16,L131=Paramétrage!$C$19,L131=Paramétrage!$C$23,L131=Paramétrage!$C$26,AND(L131&lt;&gt;Paramétrage!$C$9,P131="Mut+ext")),"",ROUNDUP(N131/O131,0))</f>
        <v/>
      </c>
      <c r="V131" s="282">
        <f>IF(L131="",0,IF(OR(P131="Mut+ext",VLOOKUP(L131,Paramétrage!$C$6:$E$28,2,0)=0),0,IF(O131="","saisir capacité",M131*U131*VLOOKUP(L131,Paramétrage!$C$6:$E$28,2,0))))</f>
        <v>0</v>
      </c>
      <c r="W131" s="145"/>
      <c r="X131" s="283">
        <f t="shared" si="67"/>
        <v>0</v>
      </c>
      <c r="Y131" s="284">
        <f>IF(L131="",0,IF(ISERROR(W131+V131*VLOOKUP(L131,Paramétrage!$C$6:$E$28,3,0))=TRUE,X131,W131+V131*VLOOKUP(L131,Paramétrage!$C$6:$E$28,3,0)))</f>
        <v>0</v>
      </c>
      <c r="Z131" s="558"/>
      <c r="AA131" s="559"/>
      <c r="AB131" s="560"/>
      <c r="AC131" s="443"/>
      <c r="AD131" s="146"/>
      <c r="AE131" s="94">
        <f t="shared" si="68"/>
        <v>0</v>
      </c>
      <c r="AF131" s="25">
        <f t="shared" si="69"/>
        <v>0</v>
      </c>
    </row>
    <row r="132" spans="1:32" hidden="1">
      <c r="A132" s="623"/>
      <c r="B132" s="616"/>
      <c r="C132" s="585"/>
      <c r="D132" s="585"/>
      <c r="E132" s="614"/>
      <c r="F132" s="450"/>
      <c r="G132" s="138"/>
      <c r="H132" s="139"/>
      <c r="I132" s="131"/>
      <c r="J132" s="28"/>
      <c r="K132" s="140"/>
      <c r="L132" s="141"/>
      <c r="M132" s="128"/>
      <c r="N132" s="142"/>
      <c r="O132" s="143"/>
      <c r="P132" s="144"/>
      <c r="Q132" s="580"/>
      <c r="R132" s="559"/>
      <c r="S132" s="559"/>
      <c r="T132" s="581"/>
      <c r="U132" s="281" t="str">
        <f>IF(OR(O132="",L132=Paramétrage!$C$10,L132=Paramétrage!$C$13,L132=Paramétrage!$C$16,L132=Paramétrage!$C$19,L132=Paramétrage!$C$23,L132=Paramétrage!$C$26,AND(L132&lt;&gt;Paramétrage!$C$9,P132="Mut+ext")),"",ROUNDUP(N132/O132,0))</f>
        <v/>
      </c>
      <c r="V132" s="282">
        <f>IF(L132="",0,IF(OR(P132="Mut+ext",VLOOKUP(L132,Paramétrage!$C$6:$E$28,2,0)=0),0,IF(O132="","saisir capacité",M132*U132*VLOOKUP(L132,Paramétrage!$C$6:$E$28,2,0))))</f>
        <v>0</v>
      </c>
      <c r="W132" s="145"/>
      <c r="X132" s="283">
        <f t="shared" si="67"/>
        <v>0</v>
      </c>
      <c r="Y132" s="284">
        <f>IF(L132="",0,IF(ISERROR(W132+V132*VLOOKUP(L132,Paramétrage!$C$6:$E$28,3,0))=TRUE,X132,W132+V132*VLOOKUP(L132,Paramétrage!$C$6:$E$28,3,0)))</f>
        <v>0</v>
      </c>
      <c r="Z132" s="558"/>
      <c r="AA132" s="559"/>
      <c r="AB132" s="560"/>
      <c r="AC132" s="443"/>
      <c r="AD132" s="146"/>
      <c r="AE132" s="94">
        <f t="shared" si="68"/>
        <v>0</v>
      </c>
      <c r="AF132" s="25">
        <f t="shared" si="69"/>
        <v>0</v>
      </c>
    </row>
    <row r="133" spans="1:32" hidden="1">
      <c r="A133" s="623"/>
      <c r="B133" s="616"/>
      <c r="C133" s="585"/>
      <c r="D133" s="585"/>
      <c r="E133" s="614"/>
      <c r="F133" s="444"/>
      <c r="G133" s="445"/>
      <c r="H133" s="139"/>
      <c r="I133" s="131"/>
      <c r="J133" s="28"/>
      <c r="K133" s="140"/>
      <c r="L133" s="141"/>
      <c r="M133" s="128"/>
      <c r="N133" s="142"/>
      <c r="O133" s="143"/>
      <c r="P133" s="144"/>
      <c r="Q133" s="580"/>
      <c r="R133" s="559"/>
      <c r="S133" s="559"/>
      <c r="T133" s="581"/>
      <c r="U133" s="281" t="str">
        <f>IF(OR(O133="",L133=Paramétrage!$C$10,L133=Paramétrage!$C$13,L133=Paramétrage!$C$16,L133=Paramétrage!$C$19,L133=Paramétrage!$C$23,L133=Paramétrage!$C$26,AND(L133&lt;&gt;Paramétrage!$C$9,P133="Mut+ext")),"",ROUNDUP(N133/O133,0))</f>
        <v/>
      </c>
      <c r="V133" s="282">
        <f>IF(L133="",0,IF(OR(P133="Mut+ext",VLOOKUP(L133,Paramétrage!$C$6:$E$28,2,0)=0),0,IF(O133="","saisir capacité",M133*U133*VLOOKUP(L133,Paramétrage!$C$6:$E$28,2,0))))</f>
        <v>0</v>
      </c>
      <c r="W133" s="145"/>
      <c r="X133" s="283">
        <f t="shared" si="67"/>
        <v>0</v>
      </c>
      <c r="Y133" s="284">
        <f>IF(L133="",0,IF(ISERROR(W133+V133*VLOOKUP(L133,Paramétrage!$C$6:$E$28,3,0))=TRUE,X133,W133+V133*VLOOKUP(L133,Paramétrage!$C$6:$E$28,3,0)))</f>
        <v>0</v>
      </c>
      <c r="Z133" s="558"/>
      <c r="AA133" s="559"/>
      <c r="AB133" s="560"/>
      <c r="AC133" s="443"/>
      <c r="AD133" s="146"/>
      <c r="AE133" s="94">
        <f t="shared" si="68"/>
        <v>0</v>
      </c>
      <c r="AF133" s="25">
        <f t="shared" si="69"/>
        <v>0</v>
      </c>
    </row>
    <row r="134" spans="1:32" hidden="1">
      <c r="A134" s="623"/>
      <c r="B134" s="616"/>
      <c r="C134" s="585"/>
      <c r="D134" s="585"/>
      <c r="E134" s="614"/>
      <c r="F134" s="444"/>
      <c r="G134" s="445"/>
      <c r="H134" s="139"/>
      <c r="I134" s="131"/>
      <c r="J134" s="28"/>
      <c r="K134" s="140"/>
      <c r="L134" s="141"/>
      <c r="M134" s="128"/>
      <c r="N134" s="142"/>
      <c r="O134" s="143"/>
      <c r="P134" s="144"/>
      <c r="Q134" s="580"/>
      <c r="R134" s="559"/>
      <c r="S134" s="559"/>
      <c r="T134" s="581"/>
      <c r="U134" s="281" t="str">
        <f>IF(OR(O134="",L134=Paramétrage!$C$10,L134=Paramétrage!$C$13,L134=Paramétrage!$C$16,L134=Paramétrage!$C$19,L134=Paramétrage!$C$23,L134=Paramétrage!$C$26,AND(L134&lt;&gt;Paramétrage!$C$9,P134="Mut+ext")),"",ROUNDUP(N134/O134,0))</f>
        <v/>
      </c>
      <c r="V134" s="282">
        <f>IF(L134="",0,IF(OR(P134="Mut+ext",VLOOKUP(L134,Paramétrage!$C$6:$E$28,2,0)=0),0,IF(O134="","saisir capacité",M134*U134*VLOOKUP(L134,Paramétrage!$C$6:$E$28,2,0))))</f>
        <v>0</v>
      </c>
      <c r="W134" s="145"/>
      <c r="X134" s="283">
        <f t="shared" si="67"/>
        <v>0</v>
      </c>
      <c r="Y134" s="284">
        <f>IF(L134="",0,IF(ISERROR(W134+V134*VLOOKUP(L134,Paramétrage!$C$6:$E$28,3,0))=TRUE,X134,W134+V134*VLOOKUP(L134,Paramétrage!$C$6:$E$28,3,0)))</f>
        <v>0</v>
      </c>
      <c r="Z134" s="558"/>
      <c r="AA134" s="559"/>
      <c r="AB134" s="560"/>
      <c r="AC134" s="443"/>
      <c r="AD134" s="146"/>
      <c r="AE134" s="94">
        <f t="shared" si="68"/>
        <v>0</v>
      </c>
      <c r="AF134" s="25">
        <f t="shared" si="69"/>
        <v>0</v>
      </c>
    </row>
    <row r="135" spans="1:32" hidden="1">
      <c r="A135" s="623"/>
      <c r="B135" s="616"/>
      <c r="C135" s="585"/>
      <c r="D135" s="585"/>
      <c r="E135" s="614"/>
      <c r="F135" s="444"/>
      <c r="G135" s="445"/>
      <c r="H135" s="139"/>
      <c r="I135" s="131"/>
      <c r="J135" s="28"/>
      <c r="K135" s="140"/>
      <c r="L135" s="141"/>
      <c r="M135" s="147"/>
      <c r="N135" s="142"/>
      <c r="O135" s="143"/>
      <c r="P135" s="144"/>
      <c r="Q135" s="580"/>
      <c r="R135" s="559"/>
      <c r="S135" s="559"/>
      <c r="T135" s="581"/>
      <c r="U135" s="281" t="str">
        <f>IF(OR(O135="",L135=Paramétrage!$C$10,L135=Paramétrage!$C$13,L135=Paramétrage!$C$16,L135=Paramétrage!$C$19,L135=Paramétrage!$C$23,L135=Paramétrage!$C$26,AND(L135&lt;&gt;Paramétrage!$C$9,P135="Mut+ext")),"",ROUNDUP(N135/O135,0))</f>
        <v/>
      </c>
      <c r="V135" s="282">
        <f>IF(L135="",0,IF(OR(P135="Mut+ext",VLOOKUP(L135,Paramétrage!$C$6:$E$28,2,0)=0),0,IF(O135="","saisir capacité",M135*U135*VLOOKUP(L135,Paramétrage!$C$6:$E$28,2,0))))</f>
        <v>0</v>
      </c>
      <c r="W135" s="145"/>
      <c r="X135" s="283">
        <f t="shared" si="67"/>
        <v>0</v>
      </c>
      <c r="Y135" s="284">
        <f>IF(L135="",0,IF(ISERROR(W135+V135*VLOOKUP(L135,Paramétrage!$C$6:$E$28,3,0))=TRUE,X135,W135+V135*VLOOKUP(L135,Paramétrage!$C$6:$E$28,3,0)))</f>
        <v>0</v>
      </c>
      <c r="Z135" s="558"/>
      <c r="AA135" s="559"/>
      <c r="AB135" s="560"/>
      <c r="AC135" s="443"/>
      <c r="AD135" s="146"/>
      <c r="AE135" s="94">
        <f t="shared" si="68"/>
        <v>0</v>
      </c>
      <c r="AF135" s="25">
        <f t="shared" si="69"/>
        <v>0</v>
      </c>
    </row>
    <row r="136" spans="1:32" hidden="1">
      <c r="A136" s="623"/>
      <c r="B136" s="616"/>
      <c r="C136" s="585"/>
      <c r="D136" s="585"/>
      <c r="E136" s="615"/>
      <c r="F136" s="444"/>
      <c r="G136" s="445"/>
      <c r="H136" s="139"/>
      <c r="I136" s="131"/>
      <c r="J136" s="28"/>
      <c r="K136" s="140"/>
      <c r="L136" s="141"/>
      <c r="M136" s="149"/>
      <c r="N136" s="142"/>
      <c r="O136" s="143"/>
      <c r="P136" s="144"/>
      <c r="Q136" s="580"/>
      <c r="R136" s="559"/>
      <c r="S136" s="559"/>
      <c r="T136" s="581"/>
      <c r="U136" s="281" t="str">
        <f>IF(OR(O136="",L136=Paramétrage!$C$10,L136=Paramétrage!$C$13,L136=Paramétrage!$C$16,L136=Paramétrage!$C$19,L136=Paramétrage!$C$23,L136=Paramétrage!$C$26,AND(L136&lt;&gt;Paramétrage!$C$9,P136="Mut+ext")),"",ROUNDUP(N136/O136,0))</f>
        <v/>
      </c>
      <c r="V136" s="282">
        <f>IF(L136="",0,IF(OR(P136="Mut+ext",VLOOKUP(L136,Paramétrage!$C$6:$E$28,2,0)=0),0,IF(O136="","saisir capacité",M136*U136*VLOOKUP(L136,Paramétrage!$C$6:$E$28,2,0))))</f>
        <v>0</v>
      </c>
      <c r="W136" s="145"/>
      <c r="X136" s="283">
        <f t="shared" si="67"/>
        <v>0</v>
      </c>
      <c r="Y136" s="284">
        <f>IF(L136="",0,IF(ISERROR(W136+V136*VLOOKUP(L136,Paramétrage!$C$6:$E$28,3,0))=TRUE,X136,W136+V136*VLOOKUP(L136,Paramétrage!$C$6:$E$28,3,0)))</f>
        <v>0</v>
      </c>
      <c r="Z136" s="558"/>
      <c r="AA136" s="559"/>
      <c r="AB136" s="560"/>
      <c r="AC136" s="443"/>
      <c r="AD136" s="146"/>
      <c r="AE136" s="94">
        <f t="shared" si="68"/>
        <v>0</v>
      </c>
      <c r="AF136" s="25">
        <f t="shared" si="69"/>
        <v>0</v>
      </c>
    </row>
    <row r="137" spans="1:32" ht="16.149999999999999" thickBot="1">
      <c r="A137" s="623"/>
      <c r="B137" s="617"/>
      <c r="C137" s="618"/>
      <c r="D137" s="285"/>
      <c r="E137" s="285"/>
      <c r="F137" s="286"/>
      <c r="G137" s="364"/>
      <c r="H137" s="289"/>
      <c r="I137" s="365"/>
      <c r="J137" s="288"/>
      <c r="K137" s="290"/>
      <c r="L137" s="291"/>
      <c r="M137" s="292">
        <f>AE137</f>
        <v>25</v>
      </c>
      <c r="N137" s="293"/>
      <c r="O137" s="293"/>
      <c r="P137" s="297"/>
      <c r="Q137" s="295"/>
      <c r="R137" s="295"/>
      <c r="S137" s="295"/>
      <c r="T137" s="296"/>
      <c r="U137" s="366"/>
      <c r="V137" s="298">
        <f>SUM(V129:V136)</f>
        <v>0</v>
      </c>
      <c r="W137" s="291">
        <f>SUM(W129:W136)</f>
        <v>0</v>
      </c>
      <c r="X137" s="299">
        <f t="shared" ref="X137" si="70">V137+W137</f>
        <v>0</v>
      </c>
      <c r="Y137" s="300">
        <f>SUM(Y129:Y136)</f>
        <v>0</v>
      </c>
      <c r="Z137" s="367"/>
      <c r="AA137" s="368"/>
      <c r="AB137" s="369"/>
      <c r="AC137" s="370"/>
      <c r="AD137" s="371"/>
      <c r="AE137" s="372">
        <f>SUM(AE129:AE136)</f>
        <v>25</v>
      </c>
      <c r="AF137" s="373">
        <f>SUM(AF129:AF136)</f>
        <v>6750</v>
      </c>
    </row>
    <row r="138" spans="1:32" ht="16.149999999999999" thickBot="1">
      <c r="A138" s="623"/>
      <c r="B138" s="267" t="s">
        <v>189</v>
      </c>
      <c r="C138" s="268"/>
      <c r="D138" s="269"/>
      <c r="E138" s="270">
        <f>E66+E75+E84+E93+E102+E120+E129</f>
        <v>30</v>
      </c>
      <c r="F138" s="271"/>
      <c r="G138" s="268"/>
      <c r="H138" s="268"/>
      <c r="I138" s="273"/>
      <c r="J138" s="268"/>
      <c r="K138" s="268"/>
      <c r="L138" s="269"/>
      <c r="M138" s="374">
        <f>IF(M119=0,M137+M128+M110+M101+M92+M83+M74,M137+M128+(M119+M110+M101)/2+M92+M83+M74)</f>
        <v>240.25</v>
      </c>
      <c r="N138" s="273"/>
      <c r="O138" s="274"/>
      <c r="P138" s="273"/>
      <c r="Q138" s="273"/>
      <c r="R138" s="273"/>
      <c r="S138" s="273"/>
      <c r="T138" s="280"/>
      <c r="U138" s="375"/>
      <c r="V138" s="375">
        <f>V74+V83+V92+V101+V110+V119+V128+V137</f>
        <v>481</v>
      </c>
      <c r="W138" s="270">
        <f>W74+W83+W92+W101+W110+W119+W128+W137</f>
        <v>0</v>
      </c>
      <c r="X138" s="270">
        <f>X74+X83+X92+X101+X110+X119+X128+X137</f>
        <v>481</v>
      </c>
      <c r="Y138" s="278">
        <f>Y74+Y83+Y92+Y101+Y110+Y119+Y128+Y137</f>
        <v>533</v>
      </c>
      <c r="Z138" s="376"/>
      <c r="AA138" s="276"/>
      <c r="AB138" s="279"/>
      <c r="AC138" s="276"/>
      <c r="AD138" s="377"/>
      <c r="AE138" s="378">
        <f>SUM(AE66:AE137)/2</f>
        <v>282.5</v>
      </c>
      <c r="AF138" s="379">
        <f>SUM(AF81:AF128)</f>
        <v>62600</v>
      </c>
    </row>
    <row r="139" spans="1:32" ht="16.149999999999999" thickBot="1">
      <c r="A139" s="31" t="s">
        <v>10</v>
      </c>
      <c r="B139" s="32"/>
      <c r="C139" s="32"/>
      <c r="D139" s="32"/>
      <c r="E139" s="32"/>
      <c r="F139" s="32"/>
      <c r="G139" s="32"/>
      <c r="H139" s="32"/>
      <c r="I139" s="35"/>
      <c r="J139" s="32"/>
      <c r="K139" s="32"/>
      <c r="L139" s="33"/>
      <c r="M139" s="124">
        <f>M138+M65</f>
        <v>386.25</v>
      </c>
      <c r="N139" s="35"/>
      <c r="O139" s="36"/>
      <c r="P139" s="35"/>
      <c r="Q139" s="35"/>
      <c r="R139" s="35"/>
      <c r="S139" s="35"/>
      <c r="T139" s="37"/>
      <c r="U139" s="33"/>
      <c r="V139" s="126">
        <f>V138+V65</f>
        <v>1245</v>
      </c>
      <c r="W139" s="38">
        <f>W138+W65</f>
        <v>0</v>
      </c>
      <c r="X139" s="39">
        <f>X138+X65</f>
        <v>1245</v>
      </c>
      <c r="Y139" s="40">
        <f>Y138+Y65</f>
        <v>1349</v>
      </c>
      <c r="AC139" s="51"/>
      <c r="AE139" s="34">
        <f>AE138+AE65</f>
        <v>428.5</v>
      </c>
      <c r="AF139" s="41">
        <f>SUM(AF66:AF137)</f>
        <v>117620</v>
      </c>
    </row>
    <row r="140" spans="1:32" ht="18" customHeight="1">
      <c r="N140" s="51"/>
      <c r="R140" s="42"/>
    </row>
  </sheetData>
  <sheetProtection algorithmName="SHA-512" hashValue="rxjrtiEf6vxp4auOptrxlFdQIXSS+GJqiksrDl+DTTgu/niRHquORjFza6PBOdO83CrLveY6V3vZseWAYjN0PA==" saltValue="nikGY2PqpCLxYNvqjGH72Q==" spinCount="100000" sheet="1" formatCells="0" formatRows="0" autoFilter="0"/>
  <mergeCells count="325">
    <mergeCell ref="A66:A138"/>
    <mergeCell ref="A5:B8"/>
    <mergeCell ref="Z129:AB129"/>
    <mergeCell ref="Z130:AB130"/>
    <mergeCell ref="Z131:AB131"/>
    <mergeCell ref="Z132:AB132"/>
    <mergeCell ref="Z133:AB133"/>
    <mergeCell ref="Z134:AB134"/>
    <mergeCell ref="Z135:AB135"/>
    <mergeCell ref="Z136:AB136"/>
    <mergeCell ref="Z94:AB94"/>
    <mergeCell ref="Z95:AB95"/>
    <mergeCell ref="Z96:AB96"/>
    <mergeCell ref="Z97:AB97"/>
    <mergeCell ref="Z98:AB98"/>
    <mergeCell ref="Z99:AB99"/>
    <mergeCell ref="Z100:AB100"/>
    <mergeCell ref="Z102:AB102"/>
    <mergeCell ref="Z103:AB103"/>
    <mergeCell ref="Z36:AB36"/>
    <mergeCell ref="Z37:AB37"/>
    <mergeCell ref="Z38:AB38"/>
    <mergeCell ref="Z39:AB39"/>
    <mergeCell ref="Z41:AB41"/>
    <mergeCell ref="C84:C92"/>
    <mergeCell ref="D84:D91"/>
    <mergeCell ref="E84:E91"/>
    <mergeCell ref="C93:C101"/>
    <mergeCell ref="E66:E73"/>
    <mergeCell ref="C75:C83"/>
    <mergeCell ref="D75:D82"/>
    <mergeCell ref="B66:B92"/>
    <mergeCell ref="C66:C74"/>
    <mergeCell ref="D66:D73"/>
    <mergeCell ref="E75:E82"/>
    <mergeCell ref="D129:D136"/>
    <mergeCell ref="E129:E136"/>
    <mergeCell ref="C111:C119"/>
    <mergeCell ref="D111:D118"/>
    <mergeCell ref="E111:E118"/>
    <mergeCell ref="B93:B137"/>
    <mergeCell ref="D102:D109"/>
    <mergeCell ref="E102:E109"/>
    <mergeCell ref="C120:C128"/>
    <mergeCell ref="D120:D127"/>
    <mergeCell ref="E120:E127"/>
    <mergeCell ref="D93:D100"/>
    <mergeCell ref="E93:E100"/>
    <mergeCell ref="C102:C110"/>
    <mergeCell ref="C129:C137"/>
    <mergeCell ref="AO64:AP64"/>
    <mergeCell ref="E17:E24"/>
    <mergeCell ref="E15:E16"/>
    <mergeCell ref="B15:D15"/>
    <mergeCell ref="B17:B34"/>
    <mergeCell ref="B35:B46"/>
    <mergeCell ref="D26:D33"/>
    <mergeCell ref="E26:E33"/>
    <mergeCell ref="D35:D39"/>
    <mergeCell ref="E35:E39"/>
    <mergeCell ref="G15:G16"/>
    <mergeCell ref="C35:C40"/>
    <mergeCell ref="Z17:AB17"/>
    <mergeCell ref="Z18:AB18"/>
    <mergeCell ref="Z19:AB19"/>
    <mergeCell ref="Z20:AB20"/>
    <mergeCell ref="Z21:AB21"/>
    <mergeCell ref="Z22:AB22"/>
    <mergeCell ref="Z23:AB23"/>
    <mergeCell ref="F15:F16"/>
    <mergeCell ref="H15:H16"/>
    <mergeCell ref="P15:P16"/>
    <mergeCell ref="O15:O16"/>
    <mergeCell ref="Q41:T41"/>
    <mergeCell ref="L15:L16"/>
    <mergeCell ref="J15:J16"/>
    <mergeCell ref="K15:K16"/>
    <mergeCell ref="Q27:T27"/>
    <mergeCell ref="Q28:T28"/>
    <mergeCell ref="Q29:T29"/>
    <mergeCell ref="Q30:T30"/>
    <mergeCell ref="I15:I16"/>
    <mergeCell ref="Q35:T35"/>
    <mergeCell ref="N15:N16"/>
    <mergeCell ref="AD15:AD16"/>
    <mergeCell ref="AF15:AF16"/>
    <mergeCell ref="AE15:AE16"/>
    <mergeCell ref="Q22:T22"/>
    <mergeCell ref="Q23:T23"/>
    <mergeCell ref="Q24:T24"/>
    <mergeCell ref="Q26:T26"/>
    <mergeCell ref="AC15:AC16"/>
    <mergeCell ref="Q44:T44"/>
    <mergeCell ref="Z42:AB42"/>
    <mergeCell ref="Z24:AB24"/>
    <mergeCell ref="Z26:AB26"/>
    <mergeCell ref="Z27:AB27"/>
    <mergeCell ref="Z28:AB28"/>
    <mergeCell ref="Z29:AB29"/>
    <mergeCell ref="Z51:AB51"/>
    <mergeCell ref="Z52:AB52"/>
    <mergeCell ref="Z30:AB30"/>
    <mergeCell ref="Z31:AB31"/>
    <mergeCell ref="Z32:AB32"/>
    <mergeCell ref="Z33:AB33"/>
    <mergeCell ref="Z35:AB35"/>
    <mergeCell ref="Q36:T36"/>
    <mergeCell ref="Q47:T47"/>
    <mergeCell ref="Q48:T48"/>
    <mergeCell ref="Q49:T49"/>
    <mergeCell ref="Q50:T50"/>
    <mergeCell ref="Z43:AB43"/>
    <mergeCell ref="Z44:AB44"/>
    <mergeCell ref="Z45:AB45"/>
    <mergeCell ref="Z50:AB50"/>
    <mergeCell ref="Q51:T51"/>
    <mergeCell ref="A17:A65"/>
    <mergeCell ref="C56:C64"/>
    <mergeCell ref="D56:D63"/>
    <mergeCell ref="E56:E63"/>
    <mergeCell ref="C41:C46"/>
    <mergeCell ref="D41:D45"/>
    <mergeCell ref="E41:E45"/>
    <mergeCell ref="B47:B64"/>
    <mergeCell ref="C17:C25"/>
    <mergeCell ref="C26:C34"/>
    <mergeCell ref="D17:D24"/>
    <mergeCell ref="C47:C55"/>
    <mergeCell ref="D47:D54"/>
    <mergeCell ref="E47:E54"/>
    <mergeCell ref="Q59:T59"/>
    <mergeCell ref="Q60:T60"/>
    <mergeCell ref="Q61:T61"/>
    <mergeCell ref="Q62:T62"/>
    <mergeCell ref="Q31:T31"/>
    <mergeCell ref="Q32:T32"/>
    <mergeCell ref="Q19:T19"/>
    <mergeCell ref="Q20:T20"/>
    <mergeCell ref="Q42:T42"/>
    <mergeCell ref="Q43:T43"/>
    <mergeCell ref="Q37:T37"/>
    <mergeCell ref="Q38:T38"/>
    <mergeCell ref="Q39:T39"/>
    <mergeCell ref="Q33:T33"/>
    <mergeCell ref="Q45:T45"/>
    <mergeCell ref="Q66:T66"/>
    <mergeCell ref="Q67:T67"/>
    <mergeCell ref="Q91:T91"/>
    <mergeCell ref="Q78:T78"/>
    <mergeCell ref="Q79:T79"/>
    <mergeCell ref="Q80:T80"/>
    <mergeCell ref="Q81:T81"/>
    <mergeCell ref="Q71:T71"/>
    <mergeCell ref="Q72:T72"/>
    <mergeCell ref="Q73:T73"/>
    <mergeCell ref="Q75:T75"/>
    <mergeCell ref="Q76:T76"/>
    <mergeCell ref="Q69:T69"/>
    <mergeCell ref="Q70:T70"/>
    <mergeCell ref="Q77:T77"/>
    <mergeCell ref="Q68:T68"/>
    <mergeCell ref="Q93:T93"/>
    <mergeCell ref="Q82:T82"/>
    <mergeCell ref="Q84:T84"/>
    <mergeCell ref="Q85:T85"/>
    <mergeCell ref="Q86:T86"/>
    <mergeCell ref="Q87:T87"/>
    <mergeCell ref="Q94:T94"/>
    <mergeCell ref="Q134:T134"/>
    <mergeCell ref="Q120:T120"/>
    <mergeCell ref="Q121:T121"/>
    <mergeCell ref="Q122:T122"/>
    <mergeCell ref="Q123:T123"/>
    <mergeCell ref="Q124:T124"/>
    <mergeCell ref="Q111:T111"/>
    <mergeCell ref="Q112:T112"/>
    <mergeCell ref="Q113:T113"/>
    <mergeCell ref="Q114:T114"/>
    <mergeCell ref="Q118:T118"/>
    <mergeCell ref="Q88:T88"/>
    <mergeCell ref="Q89:T89"/>
    <mergeCell ref="Q90:T90"/>
    <mergeCell ref="Q115:T115"/>
    <mergeCell ref="Q116:T116"/>
    <mergeCell ref="Q117:T117"/>
    <mergeCell ref="Q135:T135"/>
    <mergeCell ref="Q136:T136"/>
    <mergeCell ref="Q125:T125"/>
    <mergeCell ref="Q126:T126"/>
    <mergeCell ref="Q127:T127"/>
    <mergeCell ref="Q130:T130"/>
    <mergeCell ref="Q131:T131"/>
    <mergeCell ref="Q129:T129"/>
    <mergeCell ref="Q95:T95"/>
    <mergeCell ref="Q96:T96"/>
    <mergeCell ref="Q97:T97"/>
    <mergeCell ref="Q98:T98"/>
    <mergeCell ref="Q105:T105"/>
    <mergeCell ref="Q106:T106"/>
    <mergeCell ref="Q107:T107"/>
    <mergeCell ref="Q108:T108"/>
    <mergeCell ref="Q109:T109"/>
    <mergeCell ref="Q99:T99"/>
    <mergeCell ref="Q100:T100"/>
    <mergeCell ref="Q102:T102"/>
    <mergeCell ref="Q103:T103"/>
    <mergeCell ref="Q104:T104"/>
    <mergeCell ref="Q132:T132"/>
    <mergeCell ref="Q133:T133"/>
    <mergeCell ref="AH64:AH65"/>
    <mergeCell ref="AI64:AI65"/>
    <mergeCell ref="AJ64:AJ65"/>
    <mergeCell ref="AN64:AN65"/>
    <mergeCell ref="AM64:AM65"/>
    <mergeCell ref="AL64:AL65"/>
    <mergeCell ref="AK64:AK65"/>
    <mergeCell ref="Q52:T52"/>
    <mergeCell ref="Q53:T53"/>
    <mergeCell ref="Q54:T54"/>
    <mergeCell ref="Q56:T56"/>
    <mergeCell ref="Q57:T57"/>
    <mergeCell ref="Z53:AB53"/>
    <mergeCell ref="Z54:AB54"/>
    <mergeCell ref="Z56:AB56"/>
    <mergeCell ref="Z57:AB57"/>
    <mergeCell ref="Z58:AB58"/>
    <mergeCell ref="Z59:AB59"/>
    <mergeCell ref="Z60:AB60"/>
    <mergeCell ref="Z61:AB61"/>
    <mergeCell ref="Z62:AB62"/>
    <mergeCell ref="Z63:AB63"/>
    <mergeCell ref="Q63:T63"/>
    <mergeCell ref="Q58:T58"/>
    <mergeCell ref="S3:T3"/>
    <mergeCell ref="S4:T4"/>
    <mergeCell ref="S5:T5"/>
    <mergeCell ref="S7:T7"/>
    <mergeCell ref="Q21:T21"/>
    <mergeCell ref="S6:T6"/>
    <mergeCell ref="X4:Y4"/>
    <mergeCell ref="X5:Y5"/>
    <mergeCell ref="X6:Y6"/>
    <mergeCell ref="S8:T8"/>
    <mergeCell ref="Q15:T16"/>
    <mergeCell ref="U15:U16"/>
    <mergeCell ref="S10:T10"/>
    <mergeCell ref="S9:T9"/>
    <mergeCell ref="Q17:T17"/>
    <mergeCell ref="Q18:T18"/>
    <mergeCell ref="S13:T13"/>
    <mergeCell ref="S12:T12"/>
    <mergeCell ref="S11:T11"/>
    <mergeCell ref="Z124:AB124"/>
    <mergeCell ref="Z125:AB125"/>
    <mergeCell ref="Z126:AB126"/>
    <mergeCell ref="Z127:AB127"/>
    <mergeCell ref="Z104:AB104"/>
    <mergeCell ref="Z105:AB105"/>
    <mergeCell ref="Z106:AB106"/>
    <mergeCell ref="Z107:AB107"/>
    <mergeCell ref="Z108:AB108"/>
    <mergeCell ref="Z109:AB109"/>
    <mergeCell ref="Z111:AB111"/>
    <mergeCell ref="Z112:AB112"/>
    <mergeCell ref="Z113:AB113"/>
    <mergeCell ref="Z114:AB114"/>
    <mergeCell ref="Z118:AB118"/>
    <mergeCell ref="Z123:AB123"/>
    <mergeCell ref="Z115:AB115"/>
    <mergeCell ref="Z116:AB116"/>
    <mergeCell ref="Z117:AB117"/>
    <mergeCell ref="Z88:AB88"/>
    <mergeCell ref="Z89:AB89"/>
    <mergeCell ref="Z90:AB90"/>
    <mergeCell ref="Z91:AB91"/>
    <mergeCell ref="Z93:AB93"/>
    <mergeCell ref="Z76:AB76"/>
    <mergeCell ref="Z77:AB77"/>
    <mergeCell ref="Z78:AB78"/>
    <mergeCell ref="Z79:AB79"/>
    <mergeCell ref="Z80:AB80"/>
    <mergeCell ref="Z81:AB81"/>
    <mergeCell ref="Z82:AB82"/>
    <mergeCell ref="Z84:AB84"/>
    <mergeCell ref="Z85:AB85"/>
    <mergeCell ref="O4:P4"/>
    <mergeCell ref="M2:P2"/>
    <mergeCell ref="M3:P3"/>
    <mergeCell ref="M4:N4"/>
    <mergeCell ref="Z120:AB120"/>
    <mergeCell ref="Z121:AB121"/>
    <mergeCell ref="Z122:AB122"/>
    <mergeCell ref="Z66:AB66"/>
    <mergeCell ref="Z67:AB67"/>
    <mergeCell ref="Z68:AB68"/>
    <mergeCell ref="Z69:AB69"/>
    <mergeCell ref="Z70:AB70"/>
    <mergeCell ref="Z71:AB71"/>
    <mergeCell ref="Z72:AB72"/>
    <mergeCell ref="Z73:AB73"/>
    <mergeCell ref="Z75:AB75"/>
    <mergeCell ref="AA2:AA3"/>
    <mergeCell ref="Z2:Z3"/>
    <mergeCell ref="Z15:AB16"/>
    <mergeCell ref="Z47:AB47"/>
    <mergeCell ref="Z48:AB48"/>
    <mergeCell ref="Z49:AB49"/>
    <mergeCell ref="Z86:AB86"/>
    <mergeCell ref="Z87:AB87"/>
    <mergeCell ref="E3:G3"/>
    <mergeCell ref="E6:G6"/>
    <mergeCell ref="E7:G7"/>
    <mergeCell ref="E8:G8"/>
    <mergeCell ref="E9:G9"/>
    <mergeCell ref="E10:G10"/>
    <mergeCell ref="E11:G11"/>
    <mergeCell ref="I2:L2"/>
    <mergeCell ref="E2:G2"/>
    <mergeCell ref="I10:L10"/>
    <mergeCell ref="I3:L3"/>
    <mergeCell ref="I6:L6"/>
    <mergeCell ref="I7:L7"/>
    <mergeCell ref="I8:L8"/>
    <mergeCell ref="I9:L9"/>
    <mergeCell ref="I11:L11"/>
  </mergeCells>
  <conditionalFormatting sqref="W35:W39 W41:W45 J41:J45 AD35:AD46 AD25 AD74 AD83 AD101 AD65">
    <cfRule type="expression" dxfId="2848" priority="1617">
      <formula>$L25=#REF!</formula>
    </cfRule>
    <cfRule type="expression" dxfId="2847" priority="1618">
      <formula>$L25=#REF!</formula>
    </cfRule>
    <cfRule type="expression" dxfId="2846" priority="1619">
      <formula>$L25=#REF!</formula>
    </cfRule>
    <cfRule type="expression" dxfId="2845" priority="1620">
      <formula>$L25=#REF!</formula>
    </cfRule>
  </conditionalFormatting>
  <conditionalFormatting sqref="J35:J39">
    <cfRule type="expression" dxfId="2844" priority="1605">
      <formula>$L35=#REF!</formula>
    </cfRule>
    <cfRule type="expression" dxfId="2843" priority="1606">
      <formula>$L35=#REF!</formula>
    </cfRule>
    <cfRule type="expression" dxfId="2842" priority="1607">
      <formula>$L35=#REF!</formula>
    </cfRule>
    <cfRule type="expression" dxfId="2841" priority="1608">
      <formula>$L35=#REF!</formula>
    </cfRule>
  </conditionalFormatting>
  <conditionalFormatting sqref="AD17:AD24">
    <cfRule type="expression" dxfId="2840" priority="1372">
      <formula>$L17=#REF!</formula>
    </cfRule>
    <cfRule type="expression" dxfId="2839" priority="1373">
      <formula>$L17=#REF!</formula>
    </cfRule>
    <cfRule type="expression" dxfId="2838" priority="1374">
      <formula>$L17=#REF!</formula>
    </cfRule>
    <cfRule type="expression" dxfId="2837" priority="1375">
      <formula>$L17=#REF!</formula>
    </cfRule>
  </conditionalFormatting>
  <conditionalFormatting sqref="AD138">
    <cfRule type="expression" dxfId="2836" priority="1348">
      <formula>$L138=#REF!</formula>
    </cfRule>
    <cfRule type="expression" dxfId="2835" priority="1349">
      <formula>$L138=#REF!</formula>
    </cfRule>
    <cfRule type="expression" dxfId="2834" priority="1350">
      <formula>$L138=#REF!</formula>
    </cfRule>
    <cfRule type="expression" dxfId="2833" priority="1351">
      <formula>$L138=#REF!</formula>
    </cfRule>
  </conditionalFormatting>
  <conditionalFormatting sqref="Z65">
    <cfRule type="expression" dxfId="2832" priority="995">
      <formula>$L65=#REF!</formula>
    </cfRule>
    <cfRule type="expression" dxfId="2831" priority="996">
      <formula>$L65=#REF!</formula>
    </cfRule>
    <cfRule type="expression" dxfId="2830" priority="997">
      <formula>$L65=#REF!</formula>
    </cfRule>
    <cfRule type="expression" dxfId="2829" priority="998">
      <formula>$L65=#REF!</formula>
    </cfRule>
  </conditionalFormatting>
  <conditionalFormatting sqref="Z17">
    <cfRule type="expression" dxfId="2828" priority="954">
      <formula>$L17=#REF!</formula>
    </cfRule>
    <cfRule type="expression" dxfId="2827" priority="955">
      <formula>$L17=#REF!</formula>
    </cfRule>
    <cfRule type="expression" dxfId="2826" priority="956">
      <formula>$L17=#REF!</formula>
    </cfRule>
    <cfRule type="expression" dxfId="2825" priority="957">
      <formula>$L17=#REF!</formula>
    </cfRule>
  </conditionalFormatting>
  <conditionalFormatting sqref="Z25">
    <cfRule type="expression" dxfId="2824" priority="870">
      <formula>$L25=#REF!</formula>
    </cfRule>
    <cfRule type="expression" dxfId="2823" priority="871">
      <formula>$L25=#REF!</formula>
    </cfRule>
    <cfRule type="expression" dxfId="2822" priority="872">
      <formula>$L25=#REF!</formula>
    </cfRule>
    <cfRule type="expression" dxfId="2821" priority="873">
      <formula>$L25=#REF!</formula>
    </cfRule>
  </conditionalFormatting>
  <conditionalFormatting sqref="U138">
    <cfRule type="expression" dxfId="2820" priority="866">
      <formula>$L138=#REF!</formula>
    </cfRule>
    <cfRule type="expression" dxfId="2819" priority="867">
      <formula>$L138=#REF!</formula>
    </cfRule>
    <cfRule type="expression" dxfId="2818" priority="868">
      <formula>$L138=#REF!</formula>
    </cfRule>
    <cfRule type="expression" dxfId="2817" priority="869">
      <formula>$L138=#REF!</formula>
    </cfRule>
  </conditionalFormatting>
  <conditionalFormatting sqref="AC17 AC138">
    <cfRule type="expression" dxfId="2816" priority="821">
      <formula>$L17=#REF!</formula>
    </cfRule>
    <cfRule type="expression" dxfId="2815" priority="822">
      <formula>$L17=#REF!</formula>
    </cfRule>
    <cfRule type="expression" dxfId="2814" priority="823">
      <formula>$L17=#REF!</formula>
    </cfRule>
    <cfRule type="expression" dxfId="2813" priority="824">
      <formula>$L17=#REF!</formula>
    </cfRule>
  </conditionalFormatting>
  <conditionalFormatting sqref="AC18">
    <cfRule type="expression" dxfId="2812" priority="817">
      <formula>$L18=#REF!</formula>
    </cfRule>
    <cfRule type="expression" dxfId="2811" priority="818">
      <formula>$L18=#REF!</formula>
    </cfRule>
    <cfRule type="expression" dxfId="2810" priority="819">
      <formula>$L18=#REF!</formula>
    </cfRule>
    <cfRule type="expression" dxfId="2809" priority="820">
      <formula>$L18=#REF!</formula>
    </cfRule>
  </conditionalFormatting>
  <conditionalFormatting sqref="AC19">
    <cfRule type="expression" dxfId="2808" priority="813">
      <formula>$L19=#REF!</formula>
    </cfRule>
    <cfRule type="expression" dxfId="2807" priority="814">
      <formula>$L19=#REF!</formula>
    </cfRule>
    <cfRule type="expression" dxfId="2806" priority="815">
      <formula>$L19=#REF!</formula>
    </cfRule>
    <cfRule type="expression" dxfId="2805" priority="816">
      <formula>$L19=#REF!</formula>
    </cfRule>
  </conditionalFormatting>
  <conditionalFormatting sqref="AC20">
    <cfRule type="expression" dxfId="2804" priority="809">
      <formula>$L20=#REF!</formula>
    </cfRule>
    <cfRule type="expression" dxfId="2803" priority="810">
      <formula>$L20=#REF!</formula>
    </cfRule>
    <cfRule type="expression" dxfId="2802" priority="811">
      <formula>$L20=#REF!</formula>
    </cfRule>
    <cfRule type="expression" dxfId="2801" priority="812">
      <formula>$L20=#REF!</formula>
    </cfRule>
  </conditionalFormatting>
  <conditionalFormatting sqref="AC21">
    <cfRule type="expression" dxfId="2800" priority="805">
      <formula>$L21=#REF!</formula>
    </cfRule>
    <cfRule type="expression" dxfId="2799" priority="806">
      <formula>$L21=#REF!</formula>
    </cfRule>
    <cfRule type="expression" dxfId="2798" priority="807">
      <formula>$L21=#REF!</formula>
    </cfRule>
    <cfRule type="expression" dxfId="2797" priority="808">
      <formula>$L21=#REF!</formula>
    </cfRule>
  </conditionalFormatting>
  <conditionalFormatting sqref="AC23:AC24">
    <cfRule type="expression" dxfId="2796" priority="801">
      <formula>$L23=#REF!</formula>
    </cfRule>
    <cfRule type="expression" dxfId="2795" priority="802">
      <formula>$L23=#REF!</formula>
    </cfRule>
    <cfRule type="expression" dxfId="2794" priority="803">
      <formula>$L23=#REF!</formula>
    </cfRule>
    <cfRule type="expression" dxfId="2793" priority="804">
      <formula>$L23=#REF!</formula>
    </cfRule>
  </conditionalFormatting>
  <conditionalFormatting sqref="AC22">
    <cfRule type="expression" dxfId="2792" priority="797">
      <formula>$L22=#REF!</formula>
    </cfRule>
    <cfRule type="expression" dxfId="2791" priority="798">
      <formula>$L22=#REF!</formula>
    </cfRule>
    <cfRule type="expression" dxfId="2790" priority="799">
      <formula>$L22=#REF!</formula>
    </cfRule>
    <cfRule type="expression" dxfId="2789" priority="800">
      <formula>$L22=#REF!</formula>
    </cfRule>
  </conditionalFormatting>
  <conditionalFormatting sqref="AC35:AC39">
    <cfRule type="expression" dxfId="2788" priority="789">
      <formula>$L35=#REF!</formula>
    </cfRule>
    <cfRule type="expression" dxfId="2787" priority="790">
      <formula>$L35=#REF!</formula>
    </cfRule>
    <cfRule type="expression" dxfId="2786" priority="791">
      <formula>$L35=#REF!</formula>
    </cfRule>
    <cfRule type="expression" dxfId="2785" priority="792">
      <formula>$L35=#REF!</formula>
    </cfRule>
  </conditionalFormatting>
  <conditionalFormatting sqref="AC41:AC45">
    <cfRule type="expression" dxfId="2784" priority="785">
      <formula>$L41=#REF!</formula>
    </cfRule>
    <cfRule type="expression" dxfId="2783" priority="786">
      <formula>$L41=#REF!</formula>
    </cfRule>
    <cfRule type="expression" dxfId="2782" priority="787">
      <formula>$L41=#REF!</formula>
    </cfRule>
    <cfRule type="expression" dxfId="2781" priority="788">
      <formula>$L41=#REF!</formula>
    </cfRule>
  </conditionalFormatting>
  <conditionalFormatting sqref="AC101">
    <cfRule type="expression" dxfId="2780" priority="709">
      <formula>$L101=#REF!</formula>
    </cfRule>
    <cfRule type="expression" dxfId="2779" priority="710">
      <formula>$L101=#REF!</formula>
    </cfRule>
    <cfRule type="expression" dxfId="2778" priority="711">
      <formula>$L101=#REF!</formula>
    </cfRule>
    <cfRule type="expression" dxfId="2777" priority="712">
      <formula>$L101=#REF!</formula>
    </cfRule>
  </conditionalFormatting>
  <conditionalFormatting sqref="AC83">
    <cfRule type="expression" dxfId="2776" priority="685">
      <formula>$L83=#REF!</formula>
    </cfRule>
    <cfRule type="expression" dxfId="2775" priority="686">
      <formula>$L83=#REF!</formula>
    </cfRule>
    <cfRule type="expression" dxfId="2774" priority="687">
      <formula>$L83=#REF!</formula>
    </cfRule>
    <cfRule type="expression" dxfId="2773" priority="688">
      <formula>$L83=#REF!</formula>
    </cfRule>
  </conditionalFormatting>
  <conditionalFormatting sqref="AC74">
    <cfRule type="expression" dxfId="2772" priority="673">
      <formula>$L74=#REF!</formula>
    </cfRule>
    <cfRule type="expression" dxfId="2771" priority="674">
      <formula>$L74=#REF!</formula>
    </cfRule>
    <cfRule type="expression" dxfId="2770" priority="675">
      <formula>$L74=#REF!</formula>
    </cfRule>
    <cfRule type="expression" dxfId="2769" priority="676">
      <formula>$L74=#REF!</formula>
    </cfRule>
  </conditionalFormatting>
  <conditionalFormatting sqref="AC46">
    <cfRule type="expression" dxfId="2768" priority="637">
      <formula>$L46=#REF!</formula>
    </cfRule>
    <cfRule type="expression" dxfId="2767" priority="638">
      <formula>$L46=#REF!</formula>
    </cfRule>
    <cfRule type="expression" dxfId="2766" priority="639">
      <formula>$L46=#REF!</formula>
    </cfRule>
    <cfRule type="expression" dxfId="2765" priority="640">
      <formula>$L46=#REF!</formula>
    </cfRule>
  </conditionalFormatting>
  <conditionalFormatting sqref="AC40">
    <cfRule type="expression" dxfId="2764" priority="625">
      <formula>$L40=#REF!</formula>
    </cfRule>
    <cfRule type="expression" dxfId="2763" priority="626">
      <formula>$L40=#REF!</formula>
    </cfRule>
    <cfRule type="expression" dxfId="2762" priority="627">
      <formula>$L40=#REF!</formula>
    </cfRule>
    <cfRule type="expression" dxfId="2761" priority="628">
      <formula>$L40=#REF!</formula>
    </cfRule>
  </conditionalFormatting>
  <conditionalFormatting sqref="AC25">
    <cfRule type="expression" dxfId="2760" priority="601">
      <formula>$L25=#REF!</formula>
    </cfRule>
    <cfRule type="expression" dxfId="2759" priority="602">
      <formula>$L25=#REF!</formula>
    </cfRule>
    <cfRule type="expression" dxfId="2758" priority="603">
      <formula>$L25=#REF!</formula>
    </cfRule>
    <cfRule type="expression" dxfId="2757" priority="604">
      <formula>$L25=#REF!</formula>
    </cfRule>
  </conditionalFormatting>
  <conditionalFormatting sqref="AB65">
    <cfRule type="expression" dxfId="2756" priority="593">
      <formula>$L65=#REF!</formula>
    </cfRule>
    <cfRule type="expression" dxfId="2755" priority="594">
      <formula>$L65=#REF!</formula>
    </cfRule>
    <cfRule type="expression" dxfId="2754" priority="595">
      <formula>$L65=#REF!</formula>
    </cfRule>
    <cfRule type="expression" dxfId="2753" priority="596">
      <formula>$L65=#REF!</formula>
    </cfRule>
  </conditionalFormatting>
  <conditionalFormatting sqref="AC65">
    <cfRule type="expression" dxfId="2752" priority="589">
      <formula>$L65=#REF!</formula>
    </cfRule>
    <cfRule type="expression" dxfId="2751" priority="590">
      <formula>$L65=#REF!</formula>
    </cfRule>
    <cfRule type="expression" dxfId="2750" priority="591">
      <formula>$L65=#REF!</formula>
    </cfRule>
    <cfRule type="expression" dxfId="2749" priority="592">
      <formula>$L65=#REF!</formula>
    </cfRule>
  </conditionalFormatting>
  <conditionalFormatting sqref="P17:P25 P65 P74 P83 P101 P138:P139 P35:P46">
    <cfRule type="cellIs" dxfId="2748" priority="536" operator="equal">
      <formula>"Mut+ext"</formula>
    </cfRule>
  </conditionalFormatting>
  <conditionalFormatting sqref="Z18:Z24">
    <cfRule type="expression" dxfId="2747" priority="532">
      <formula>$L18=#REF!</formula>
    </cfRule>
    <cfRule type="expression" dxfId="2746" priority="533">
      <formula>$L18=#REF!</formula>
    </cfRule>
    <cfRule type="expression" dxfId="2745" priority="534">
      <formula>$L18=#REF!</formula>
    </cfRule>
    <cfRule type="expression" dxfId="2744" priority="535">
      <formula>$L18=#REF!</formula>
    </cfRule>
  </conditionalFormatting>
  <conditionalFormatting sqref="Z35:Z39">
    <cfRule type="expression" dxfId="2743" priority="524">
      <formula>$L35=#REF!</formula>
    </cfRule>
    <cfRule type="expression" dxfId="2742" priority="525">
      <formula>$L35=#REF!</formula>
    </cfRule>
    <cfRule type="expression" dxfId="2741" priority="526">
      <formula>$L35=#REF!</formula>
    </cfRule>
    <cfRule type="expression" dxfId="2740" priority="527">
      <formula>$L35=#REF!</formula>
    </cfRule>
  </conditionalFormatting>
  <conditionalFormatting sqref="Z41:Z45">
    <cfRule type="expression" dxfId="2739" priority="520">
      <formula>$L41=#REF!</formula>
    </cfRule>
    <cfRule type="expression" dxfId="2738" priority="521">
      <formula>$L41=#REF!</formula>
    </cfRule>
    <cfRule type="expression" dxfId="2737" priority="522">
      <formula>$L41=#REF!</formula>
    </cfRule>
    <cfRule type="expression" dxfId="2736" priority="523">
      <formula>$L41=#REF!</formula>
    </cfRule>
  </conditionalFormatting>
  <conditionalFormatting sqref="Z40">
    <cfRule type="expression" dxfId="2735" priority="472">
      <formula>$L40=#REF!</formula>
    </cfRule>
    <cfRule type="expression" dxfId="2734" priority="473">
      <formula>$L40=#REF!</formula>
    </cfRule>
    <cfRule type="expression" dxfId="2733" priority="474">
      <formula>$L40=#REF!</formula>
    </cfRule>
    <cfRule type="expression" dxfId="2732" priority="475">
      <formula>$L40=#REF!</formula>
    </cfRule>
  </conditionalFormatting>
  <conditionalFormatting sqref="Z46">
    <cfRule type="expression" dxfId="2731" priority="468">
      <formula>$L46=#REF!</formula>
    </cfRule>
    <cfRule type="expression" dxfId="2730" priority="469">
      <formula>$L46=#REF!</formula>
    </cfRule>
    <cfRule type="expression" dxfId="2729" priority="470">
      <formula>$L46=#REF!</formula>
    </cfRule>
    <cfRule type="expression" dxfId="2728" priority="471">
      <formula>$L46=#REF!</formula>
    </cfRule>
  </conditionalFormatting>
  <conditionalFormatting sqref="Z74">
    <cfRule type="expression" dxfId="2727" priority="456">
      <formula>$L74=#REF!</formula>
    </cfRule>
    <cfRule type="expression" dxfId="2726" priority="457">
      <formula>$L74=#REF!</formula>
    </cfRule>
    <cfRule type="expression" dxfId="2725" priority="458">
      <formula>$L74=#REF!</formula>
    </cfRule>
    <cfRule type="expression" dxfId="2724" priority="459">
      <formula>$L74=#REF!</formula>
    </cfRule>
  </conditionalFormatting>
  <conditionalFormatting sqref="Z83">
    <cfRule type="expression" dxfId="2723" priority="452">
      <formula>$L83=#REF!</formula>
    </cfRule>
    <cfRule type="expression" dxfId="2722" priority="453">
      <formula>$L83=#REF!</formula>
    </cfRule>
    <cfRule type="expression" dxfId="2721" priority="454">
      <formula>$L83=#REF!</formula>
    </cfRule>
    <cfRule type="expression" dxfId="2720" priority="455">
      <formula>$L83=#REF!</formula>
    </cfRule>
  </conditionalFormatting>
  <conditionalFormatting sqref="Z101">
    <cfRule type="expression" dxfId="2719" priority="444">
      <formula>$L101=#REF!</formula>
    </cfRule>
    <cfRule type="expression" dxfId="2718" priority="445">
      <formula>$L101=#REF!</formula>
    </cfRule>
    <cfRule type="expression" dxfId="2717" priority="446">
      <formula>$L101=#REF!</formula>
    </cfRule>
    <cfRule type="expression" dxfId="2716" priority="447">
      <formula>$L101=#REF!</formula>
    </cfRule>
  </conditionalFormatting>
  <conditionalFormatting sqref="AA65">
    <cfRule type="expression" dxfId="2715" priority="424">
      <formula>$L65=#REF!</formula>
    </cfRule>
    <cfRule type="expression" dxfId="2714" priority="425">
      <formula>$L65=#REF!</formula>
    </cfRule>
    <cfRule type="expression" dxfId="2713" priority="426">
      <formula>$L65=#REF!</formula>
    </cfRule>
    <cfRule type="expression" dxfId="2712" priority="427">
      <formula>$L65=#REF!</formula>
    </cfRule>
  </conditionalFormatting>
  <conditionalFormatting sqref="Z138">
    <cfRule type="expression" dxfId="2711" priority="420">
      <formula>$L138=#REF!</formula>
    </cfRule>
    <cfRule type="expression" dxfId="2710" priority="421">
      <formula>$L138=#REF!</formula>
    </cfRule>
    <cfRule type="expression" dxfId="2709" priority="422">
      <formula>$L138=#REF!</formula>
    </cfRule>
    <cfRule type="expression" dxfId="2708" priority="423">
      <formula>$L138=#REF!</formula>
    </cfRule>
  </conditionalFormatting>
  <conditionalFormatting sqref="AB138">
    <cfRule type="expression" dxfId="2707" priority="416">
      <formula>$L138=#REF!</formula>
    </cfRule>
    <cfRule type="expression" dxfId="2706" priority="417">
      <formula>$L138=#REF!</formula>
    </cfRule>
    <cfRule type="expression" dxfId="2705" priority="418">
      <formula>$L138=#REF!</formula>
    </cfRule>
    <cfRule type="expression" dxfId="2704" priority="419">
      <formula>$L138=#REF!</formula>
    </cfRule>
  </conditionalFormatting>
  <conditionalFormatting sqref="AA138">
    <cfRule type="expression" dxfId="2703" priority="412">
      <formula>$L138=#REF!</formula>
    </cfRule>
    <cfRule type="expression" dxfId="2702" priority="413">
      <formula>$L138=#REF!</formula>
    </cfRule>
    <cfRule type="expression" dxfId="2701" priority="414">
      <formula>$L138=#REF!</formula>
    </cfRule>
    <cfRule type="expression" dxfId="2700" priority="415">
      <formula>$L138=#REF!</formula>
    </cfRule>
  </conditionalFormatting>
  <conditionalFormatting sqref="AD66:AD73">
    <cfRule type="expression" dxfId="2699" priority="380">
      <formula>$L66=#REF!</formula>
    </cfRule>
    <cfRule type="expression" dxfId="2698" priority="381">
      <formula>$L66=#REF!</formula>
    </cfRule>
    <cfRule type="expression" dxfId="2697" priority="382">
      <formula>$L66=#REF!</formula>
    </cfRule>
    <cfRule type="expression" dxfId="2696" priority="383">
      <formula>$L66=#REF!</formula>
    </cfRule>
  </conditionalFormatting>
  <conditionalFormatting sqref="AC66:AC73">
    <cfRule type="expression" dxfId="2695" priority="376">
      <formula>$L66=#REF!</formula>
    </cfRule>
    <cfRule type="expression" dxfId="2694" priority="377">
      <formula>$L66=#REF!</formula>
    </cfRule>
    <cfRule type="expression" dxfId="2693" priority="378">
      <formula>$L66=#REF!</formula>
    </cfRule>
    <cfRule type="expression" dxfId="2692" priority="379">
      <formula>$L66=#REF!</formula>
    </cfRule>
  </conditionalFormatting>
  <conditionalFormatting sqref="P66:P73">
    <cfRule type="cellIs" dxfId="2691" priority="374" operator="equal">
      <formula>"Mut+ext"</formula>
    </cfRule>
  </conditionalFormatting>
  <conditionalFormatting sqref="Z66:Z73">
    <cfRule type="expression" dxfId="2690" priority="370">
      <formula>$L66=#REF!</formula>
    </cfRule>
    <cfRule type="expression" dxfId="2689" priority="371">
      <formula>$L66=#REF!</formula>
    </cfRule>
    <cfRule type="expression" dxfId="2688" priority="372">
      <formula>$L66=#REF!</formula>
    </cfRule>
    <cfRule type="expression" dxfId="2687" priority="373">
      <formula>$L66=#REF!</formula>
    </cfRule>
  </conditionalFormatting>
  <conditionalFormatting sqref="AD75:AD82">
    <cfRule type="expression" dxfId="2686" priority="366">
      <formula>$L75=#REF!</formula>
    </cfRule>
    <cfRule type="expression" dxfId="2685" priority="367">
      <formula>$L75=#REF!</formula>
    </cfRule>
    <cfRule type="expression" dxfId="2684" priority="368">
      <formula>$L75=#REF!</formula>
    </cfRule>
    <cfRule type="expression" dxfId="2683" priority="369">
      <formula>$L75=#REF!</formula>
    </cfRule>
  </conditionalFormatting>
  <conditionalFormatting sqref="AC75:AC82">
    <cfRule type="expression" dxfId="2682" priority="362">
      <formula>$L75=#REF!</formula>
    </cfRule>
    <cfRule type="expression" dxfId="2681" priority="363">
      <formula>$L75=#REF!</formula>
    </cfRule>
    <cfRule type="expression" dxfId="2680" priority="364">
      <formula>$L75=#REF!</formula>
    </cfRule>
    <cfRule type="expression" dxfId="2679" priority="365">
      <formula>$L75=#REF!</formula>
    </cfRule>
  </conditionalFormatting>
  <conditionalFormatting sqref="P75:P82">
    <cfRule type="cellIs" dxfId="2678" priority="360" operator="equal">
      <formula>"Mut+ext"</formula>
    </cfRule>
  </conditionalFormatting>
  <conditionalFormatting sqref="Z75:Z82">
    <cfRule type="expression" dxfId="2677" priority="356">
      <formula>$L75=#REF!</formula>
    </cfRule>
    <cfRule type="expression" dxfId="2676" priority="357">
      <formula>$L75=#REF!</formula>
    </cfRule>
    <cfRule type="expression" dxfId="2675" priority="358">
      <formula>$L75=#REF!</formula>
    </cfRule>
    <cfRule type="expression" dxfId="2674" priority="359">
      <formula>$L75=#REF!</formula>
    </cfRule>
  </conditionalFormatting>
  <conditionalFormatting sqref="AD84:AD91">
    <cfRule type="expression" dxfId="2673" priority="352">
      <formula>$L84=#REF!</formula>
    </cfRule>
    <cfRule type="expression" dxfId="2672" priority="353">
      <formula>$L84=#REF!</formula>
    </cfRule>
    <cfRule type="expression" dxfId="2671" priority="354">
      <formula>$L84=#REF!</formula>
    </cfRule>
    <cfRule type="expression" dxfId="2670" priority="355">
      <formula>$L84=#REF!</formula>
    </cfRule>
  </conditionalFormatting>
  <conditionalFormatting sqref="AC84:AC91">
    <cfRule type="expression" dxfId="2669" priority="348">
      <formula>$L84=#REF!</formula>
    </cfRule>
    <cfRule type="expression" dxfId="2668" priority="349">
      <formula>$L84=#REF!</formula>
    </cfRule>
    <cfRule type="expression" dxfId="2667" priority="350">
      <formula>$L84=#REF!</formula>
    </cfRule>
    <cfRule type="expression" dxfId="2666" priority="351">
      <formula>$L84=#REF!</formula>
    </cfRule>
  </conditionalFormatting>
  <conditionalFormatting sqref="P84:P91">
    <cfRule type="cellIs" dxfId="2665" priority="346" operator="equal">
      <formula>"Mut+ext"</formula>
    </cfRule>
  </conditionalFormatting>
  <conditionalFormatting sqref="Z84:Z91">
    <cfRule type="expression" dxfId="2664" priority="342">
      <formula>$L84=#REF!</formula>
    </cfRule>
    <cfRule type="expression" dxfId="2663" priority="343">
      <formula>$L84=#REF!</formula>
    </cfRule>
    <cfRule type="expression" dxfId="2662" priority="344">
      <formula>$L84=#REF!</formula>
    </cfRule>
    <cfRule type="expression" dxfId="2661" priority="345">
      <formula>$L84=#REF!</formula>
    </cfRule>
  </conditionalFormatting>
  <conditionalFormatting sqref="AD93:AD100">
    <cfRule type="expression" dxfId="2660" priority="338">
      <formula>$L93=#REF!</formula>
    </cfRule>
    <cfRule type="expression" dxfId="2659" priority="339">
      <formula>$L93=#REF!</formula>
    </cfRule>
    <cfRule type="expression" dxfId="2658" priority="340">
      <formula>$L93=#REF!</formula>
    </cfRule>
    <cfRule type="expression" dxfId="2657" priority="341">
      <formula>$L93=#REF!</formula>
    </cfRule>
  </conditionalFormatting>
  <conditionalFormatting sqref="AC93:AC100">
    <cfRule type="expression" dxfId="2656" priority="334">
      <formula>$L93=#REF!</formula>
    </cfRule>
    <cfRule type="expression" dxfId="2655" priority="335">
      <formula>$L93=#REF!</formula>
    </cfRule>
    <cfRule type="expression" dxfId="2654" priority="336">
      <formula>$L93=#REF!</formula>
    </cfRule>
    <cfRule type="expression" dxfId="2653" priority="337">
      <formula>$L93=#REF!</formula>
    </cfRule>
  </conditionalFormatting>
  <conditionalFormatting sqref="P93:P100">
    <cfRule type="cellIs" dxfId="2652" priority="332" operator="equal">
      <formula>"Mut+ext"</formula>
    </cfRule>
  </conditionalFormatting>
  <conditionalFormatting sqref="Z93:Z100">
    <cfRule type="expression" dxfId="2651" priority="328">
      <formula>$L93=#REF!</formula>
    </cfRule>
    <cfRule type="expression" dxfId="2650" priority="329">
      <formula>$L93=#REF!</formula>
    </cfRule>
    <cfRule type="expression" dxfId="2649" priority="330">
      <formula>$L93=#REF!</formula>
    </cfRule>
    <cfRule type="expression" dxfId="2648" priority="331">
      <formula>$L93=#REF!</formula>
    </cfRule>
  </conditionalFormatting>
  <conditionalFormatting sqref="AD102:AD109">
    <cfRule type="expression" dxfId="2647" priority="324">
      <formula>$L102=#REF!</formula>
    </cfRule>
    <cfRule type="expression" dxfId="2646" priority="325">
      <formula>$L102=#REF!</formula>
    </cfRule>
    <cfRule type="expression" dxfId="2645" priority="326">
      <formula>$L102=#REF!</formula>
    </cfRule>
    <cfRule type="expression" dxfId="2644" priority="327">
      <formula>$L102=#REF!</formula>
    </cfRule>
  </conditionalFormatting>
  <conditionalFormatting sqref="AC102:AC109">
    <cfRule type="expression" dxfId="2643" priority="320">
      <formula>$L102=#REF!</formula>
    </cfRule>
    <cfRule type="expression" dxfId="2642" priority="321">
      <formula>$L102=#REF!</formula>
    </cfRule>
    <cfRule type="expression" dxfId="2641" priority="322">
      <formula>$L102=#REF!</formula>
    </cfRule>
    <cfRule type="expression" dxfId="2640" priority="323">
      <formula>$L102=#REF!</formula>
    </cfRule>
  </conditionalFormatting>
  <conditionalFormatting sqref="P102:P109">
    <cfRule type="cellIs" dxfId="2639" priority="318" operator="equal">
      <formula>"Mut+ext"</formula>
    </cfRule>
  </conditionalFormatting>
  <conditionalFormatting sqref="Z102:Z109">
    <cfRule type="expression" dxfId="2638" priority="314">
      <formula>$L102=#REF!</formula>
    </cfRule>
    <cfRule type="expression" dxfId="2637" priority="315">
      <formula>$L102=#REF!</formula>
    </cfRule>
    <cfRule type="expression" dxfId="2636" priority="316">
      <formula>$L102=#REF!</formula>
    </cfRule>
    <cfRule type="expression" dxfId="2635" priority="317">
      <formula>$L102=#REF!</formula>
    </cfRule>
  </conditionalFormatting>
  <conditionalFormatting sqref="AD120:AD127">
    <cfRule type="expression" dxfId="2634" priority="310">
      <formula>$L120=#REF!</formula>
    </cfRule>
    <cfRule type="expression" dxfId="2633" priority="311">
      <formula>$L120=#REF!</formula>
    </cfRule>
    <cfRule type="expression" dxfId="2632" priority="312">
      <formula>$L120=#REF!</formula>
    </cfRule>
    <cfRule type="expression" dxfId="2631" priority="313">
      <formula>$L120=#REF!</formula>
    </cfRule>
  </conditionalFormatting>
  <conditionalFormatting sqref="AC120:AC127">
    <cfRule type="expression" dxfId="2630" priority="306">
      <formula>$L120=#REF!</formula>
    </cfRule>
    <cfRule type="expression" dxfId="2629" priority="307">
      <formula>$L120=#REF!</formula>
    </cfRule>
    <cfRule type="expression" dxfId="2628" priority="308">
      <formula>$L120=#REF!</formula>
    </cfRule>
    <cfRule type="expression" dxfId="2627" priority="309">
      <formula>$L120=#REF!</formula>
    </cfRule>
  </conditionalFormatting>
  <conditionalFormatting sqref="P120:P127">
    <cfRule type="cellIs" dxfId="2626" priority="304" operator="equal">
      <formula>"Mut+ext"</formula>
    </cfRule>
  </conditionalFormatting>
  <conditionalFormatting sqref="Z120:Z127">
    <cfRule type="expression" dxfId="2625" priority="300">
      <formula>$L120=#REF!</formula>
    </cfRule>
    <cfRule type="expression" dxfId="2624" priority="301">
      <formula>$L120=#REF!</formula>
    </cfRule>
    <cfRule type="expression" dxfId="2623" priority="302">
      <formula>$L120=#REF!</formula>
    </cfRule>
    <cfRule type="expression" dxfId="2622" priority="303">
      <formula>$L120=#REF!</formula>
    </cfRule>
  </conditionalFormatting>
  <conditionalFormatting sqref="AD129:AD136">
    <cfRule type="expression" dxfId="2621" priority="296">
      <formula>$L129=#REF!</formula>
    </cfRule>
    <cfRule type="expression" dxfId="2620" priority="297">
      <formula>$L129=#REF!</formula>
    </cfRule>
    <cfRule type="expression" dxfId="2619" priority="298">
      <formula>$L129=#REF!</formula>
    </cfRule>
    <cfRule type="expression" dxfId="2618" priority="299">
      <formula>$L129=#REF!</formula>
    </cfRule>
  </conditionalFormatting>
  <conditionalFormatting sqref="AC129:AC136">
    <cfRule type="expression" dxfId="2617" priority="292">
      <formula>$L129=#REF!</formula>
    </cfRule>
    <cfRule type="expression" dxfId="2616" priority="293">
      <formula>$L129=#REF!</formula>
    </cfRule>
    <cfRule type="expression" dxfId="2615" priority="294">
      <formula>$L129=#REF!</formula>
    </cfRule>
    <cfRule type="expression" dxfId="2614" priority="295">
      <formula>$L129=#REF!</formula>
    </cfRule>
  </conditionalFormatting>
  <conditionalFormatting sqref="P129:P136">
    <cfRule type="cellIs" dxfId="2613" priority="290" operator="equal">
      <formula>"Mut+ext"</formula>
    </cfRule>
  </conditionalFormatting>
  <conditionalFormatting sqref="Z129:Z136">
    <cfRule type="expression" dxfId="2612" priority="286">
      <formula>$L129=#REF!</formula>
    </cfRule>
    <cfRule type="expression" dxfId="2611" priority="287">
      <formula>$L129=#REF!</formula>
    </cfRule>
    <cfRule type="expression" dxfId="2610" priority="288">
      <formula>$L129=#REF!</formula>
    </cfRule>
    <cfRule type="expression" dxfId="2609" priority="289">
      <formula>$L129=#REF!</formula>
    </cfRule>
  </conditionalFormatting>
  <conditionalFormatting sqref="W111:W114 AD111:AD114 AD118 W118">
    <cfRule type="expression" dxfId="2608" priority="282">
      <formula>$L111=#REF!</formula>
    </cfRule>
    <cfRule type="expression" dxfId="2607" priority="283">
      <formula>$L111=#REF!</formula>
    </cfRule>
    <cfRule type="expression" dxfId="2606" priority="284">
      <formula>$L111=#REF!</formula>
    </cfRule>
    <cfRule type="expression" dxfId="2605" priority="285">
      <formula>$L111=#REF!</formula>
    </cfRule>
  </conditionalFormatting>
  <conditionalFormatting sqref="J111:J114 J118">
    <cfRule type="expression" dxfId="2604" priority="278">
      <formula>$L111=#REF!</formula>
    </cfRule>
    <cfRule type="expression" dxfId="2603" priority="279">
      <formula>$L111=#REF!</formula>
    </cfRule>
    <cfRule type="expression" dxfId="2602" priority="280">
      <formula>$L111=#REF!</formula>
    </cfRule>
    <cfRule type="expression" dxfId="2601" priority="281">
      <formula>$L111=#REF!</formula>
    </cfRule>
  </conditionalFormatting>
  <conditionalFormatting sqref="AC111:AC114 AC118">
    <cfRule type="expression" dxfId="2600" priority="274">
      <formula>$L111=#REF!</formula>
    </cfRule>
    <cfRule type="expression" dxfId="2599" priority="275">
      <formula>$L111=#REF!</formula>
    </cfRule>
    <cfRule type="expression" dxfId="2598" priority="276">
      <formula>$L111=#REF!</formula>
    </cfRule>
    <cfRule type="expression" dxfId="2597" priority="277">
      <formula>$L111=#REF!</formula>
    </cfRule>
  </conditionalFormatting>
  <conditionalFormatting sqref="P111:P114 P118">
    <cfRule type="cellIs" dxfId="2596" priority="273" operator="equal">
      <formula>"Mut+ext"</formula>
    </cfRule>
  </conditionalFormatting>
  <conditionalFormatting sqref="Z111:Z114 Z118">
    <cfRule type="expression" dxfId="2595" priority="269">
      <formula>$L111=#REF!</formula>
    </cfRule>
    <cfRule type="expression" dxfId="2594" priority="270">
      <formula>$L111=#REF!</formula>
    </cfRule>
    <cfRule type="expression" dxfId="2593" priority="271">
      <formula>$L111=#REF!</formula>
    </cfRule>
    <cfRule type="expression" dxfId="2592" priority="272">
      <formula>$L111=#REF!</formula>
    </cfRule>
  </conditionalFormatting>
  <conditionalFormatting sqref="AD34">
    <cfRule type="expression" dxfId="2591" priority="250">
      <formula>$L34=#REF!</formula>
    </cfRule>
    <cfRule type="expression" dxfId="2590" priority="251">
      <formula>$L34=#REF!</formula>
    </cfRule>
    <cfRule type="expression" dxfId="2589" priority="252">
      <formula>$L34=#REF!</formula>
    </cfRule>
    <cfRule type="expression" dxfId="2588" priority="253">
      <formula>$L34=#REF!</formula>
    </cfRule>
  </conditionalFormatting>
  <conditionalFormatting sqref="AD28:AD33">
    <cfRule type="expression" dxfId="2587" priority="246">
      <formula>$L28=#REF!</formula>
    </cfRule>
    <cfRule type="expression" dxfId="2586" priority="247">
      <formula>$L28=#REF!</formula>
    </cfRule>
    <cfRule type="expression" dxfId="2585" priority="248">
      <formula>$L28=#REF!</formula>
    </cfRule>
    <cfRule type="expression" dxfId="2584" priority="249">
      <formula>$L28=#REF!</formula>
    </cfRule>
  </conditionalFormatting>
  <conditionalFormatting sqref="Z26">
    <cfRule type="expression" dxfId="2583" priority="241">
      <formula>$L26=#REF!</formula>
    </cfRule>
    <cfRule type="expression" dxfId="2582" priority="242">
      <formula>$L26=#REF!</formula>
    </cfRule>
    <cfRule type="expression" dxfId="2581" priority="243">
      <formula>$L26=#REF!</formula>
    </cfRule>
    <cfRule type="expression" dxfId="2580" priority="244">
      <formula>$L26=#REF!</formula>
    </cfRule>
  </conditionalFormatting>
  <conditionalFormatting sqref="Z34">
    <cfRule type="expression" dxfId="2579" priority="237">
      <formula>$L34=#REF!</formula>
    </cfRule>
    <cfRule type="expression" dxfId="2578" priority="238">
      <formula>$L34=#REF!</formula>
    </cfRule>
    <cfRule type="expression" dxfId="2577" priority="239">
      <formula>$L34=#REF!</formula>
    </cfRule>
    <cfRule type="expression" dxfId="2576" priority="240">
      <formula>$L34=#REF!</formula>
    </cfRule>
  </conditionalFormatting>
  <conditionalFormatting sqref="AC26:AC27">
    <cfRule type="expression" dxfId="2575" priority="232">
      <formula>$L26=#REF!</formula>
    </cfRule>
    <cfRule type="expression" dxfId="2574" priority="233">
      <formula>$L26=#REF!</formula>
    </cfRule>
    <cfRule type="expression" dxfId="2573" priority="234">
      <formula>$L26=#REF!</formula>
    </cfRule>
    <cfRule type="expression" dxfId="2572" priority="235">
      <formula>$L26=#REF!</formula>
    </cfRule>
  </conditionalFormatting>
  <conditionalFormatting sqref="AC28">
    <cfRule type="expression" dxfId="2571" priority="224">
      <formula>$L28=#REF!</formula>
    </cfRule>
    <cfRule type="expression" dxfId="2570" priority="225">
      <formula>$L28=#REF!</formula>
    </cfRule>
    <cfRule type="expression" dxfId="2569" priority="226">
      <formula>$L28=#REF!</formula>
    </cfRule>
    <cfRule type="expression" dxfId="2568" priority="227">
      <formula>$L28=#REF!</formula>
    </cfRule>
  </conditionalFormatting>
  <conditionalFormatting sqref="AC29">
    <cfRule type="expression" dxfId="2567" priority="220">
      <formula>$L29=#REF!</formula>
    </cfRule>
    <cfRule type="expression" dxfId="2566" priority="221">
      <formula>$L29=#REF!</formula>
    </cfRule>
    <cfRule type="expression" dxfId="2565" priority="222">
      <formula>$L29=#REF!</formula>
    </cfRule>
    <cfRule type="expression" dxfId="2564" priority="223">
      <formula>$L29=#REF!</formula>
    </cfRule>
  </conditionalFormatting>
  <conditionalFormatting sqref="AC30">
    <cfRule type="expression" dxfId="2563" priority="216">
      <formula>$L30=#REF!</formula>
    </cfRule>
    <cfRule type="expression" dxfId="2562" priority="217">
      <formula>$L30=#REF!</formula>
    </cfRule>
    <cfRule type="expression" dxfId="2561" priority="218">
      <formula>$L30=#REF!</formula>
    </cfRule>
    <cfRule type="expression" dxfId="2560" priority="219">
      <formula>$L30=#REF!</formula>
    </cfRule>
  </conditionalFormatting>
  <conditionalFormatting sqref="AC32:AC33">
    <cfRule type="expression" dxfId="2559" priority="212">
      <formula>$L32=#REF!</formula>
    </cfRule>
    <cfRule type="expression" dxfId="2558" priority="213">
      <formula>$L32=#REF!</formula>
    </cfRule>
    <cfRule type="expression" dxfId="2557" priority="214">
      <formula>$L32=#REF!</formula>
    </cfRule>
    <cfRule type="expression" dxfId="2556" priority="215">
      <formula>$L32=#REF!</formula>
    </cfRule>
  </conditionalFormatting>
  <conditionalFormatting sqref="AC31">
    <cfRule type="expression" dxfId="2555" priority="208">
      <formula>$L31=#REF!</formula>
    </cfRule>
    <cfRule type="expression" dxfId="2554" priority="209">
      <formula>$L31=#REF!</formula>
    </cfRule>
    <cfRule type="expression" dxfId="2553" priority="210">
      <formula>$L31=#REF!</formula>
    </cfRule>
    <cfRule type="expression" dxfId="2552" priority="211">
      <formula>$L31=#REF!</formula>
    </cfRule>
  </conditionalFormatting>
  <conditionalFormatting sqref="AC34">
    <cfRule type="expression" dxfId="2551" priority="204">
      <formula>$L34=#REF!</formula>
    </cfRule>
    <cfRule type="expression" dxfId="2550" priority="205">
      <formula>$L34=#REF!</formula>
    </cfRule>
    <cfRule type="expression" dxfId="2549" priority="206">
      <formula>$L34=#REF!</formula>
    </cfRule>
    <cfRule type="expression" dxfId="2548" priority="207">
      <formula>$L34=#REF!</formula>
    </cfRule>
  </conditionalFormatting>
  <conditionalFormatting sqref="P26:P34">
    <cfRule type="cellIs" dxfId="2547" priority="203" operator="equal">
      <formula>"Mut+ext"</formula>
    </cfRule>
  </conditionalFormatting>
  <conditionalFormatting sqref="Z27:Z33">
    <cfRule type="expression" dxfId="2546" priority="199">
      <formula>$L27=#REF!</formula>
    </cfRule>
    <cfRule type="expression" dxfId="2545" priority="200">
      <formula>$L27=#REF!</formula>
    </cfRule>
    <cfRule type="expression" dxfId="2544" priority="201">
      <formula>$L27=#REF!</formula>
    </cfRule>
    <cfRule type="expression" dxfId="2543" priority="202">
      <formula>$L27=#REF!</formula>
    </cfRule>
  </conditionalFormatting>
  <conditionalFormatting sqref="AD55">
    <cfRule type="expression" dxfId="2542" priority="194">
      <formula>$L55=#REF!</formula>
    </cfRule>
    <cfRule type="expression" dxfId="2541" priority="195">
      <formula>$L55=#REF!</formula>
    </cfRule>
    <cfRule type="expression" dxfId="2540" priority="196">
      <formula>$L55=#REF!</formula>
    </cfRule>
    <cfRule type="expression" dxfId="2539" priority="197">
      <formula>$L55=#REF!</formula>
    </cfRule>
  </conditionalFormatting>
  <conditionalFormatting sqref="AD47:AD54">
    <cfRule type="expression" dxfId="2538" priority="190">
      <formula>$L47=#REF!</formula>
    </cfRule>
    <cfRule type="expression" dxfId="2537" priority="191">
      <formula>$L47=#REF!</formula>
    </cfRule>
    <cfRule type="expression" dxfId="2536" priority="192">
      <formula>$L47=#REF!</formula>
    </cfRule>
    <cfRule type="expression" dxfId="2535" priority="193">
      <formula>$L47=#REF!</formula>
    </cfRule>
  </conditionalFormatting>
  <conditionalFormatting sqref="Z47">
    <cfRule type="expression" dxfId="2534" priority="185">
      <formula>$L47=#REF!</formula>
    </cfRule>
    <cfRule type="expression" dxfId="2533" priority="186">
      <formula>$L47=#REF!</formula>
    </cfRule>
    <cfRule type="expression" dxfId="2532" priority="187">
      <formula>$L47=#REF!</formula>
    </cfRule>
    <cfRule type="expression" dxfId="2531" priority="188">
      <formula>$L47=#REF!</formula>
    </cfRule>
  </conditionalFormatting>
  <conditionalFormatting sqref="Z55">
    <cfRule type="expression" dxfId="2530" priority="181">
      <formula>$L55=#REF!</formula>
    </cfRule>
    <cfRule type="expression" dxfId="2529" priority="182">
      <formula>$L55=#REF!</formula>
    </cfRule>
    <cfRule type="expression" dxfId="2528" priority="183">
      <formula>$L55=#REF!</formula>
    </cfRule>
    <cfRule type="expression" dxfId="2527" priority="184">
      <formula>$L55=#REF!</formula>
    </cfRule>
  </conditionalFormatting>
  <conditionalFormatting sqref="AC47">
    <cfRule type="expression" dxfId="2526" priority="176">
      <formula>$L47=#REF!</formula>
    </cfRule>
    <cfRule type="expression" dxfId="2525" priority="177">
      <formula>$L47=#REF!</formula>
    </cfRule>
    <cfRule type="expression" dxfId="2524" priority="178">
      <formula>$L47=#REF!</formula>
    </cfRule>
    <cfRule type="expression" dxfId="2523" priority="179">
      <formula>$L47=#REF!</formula>
    </cfRule>
  </conditionalFormatting>
  <conditionalFormatting sqref="AC48">
    <cfRule type="expression" dxfId="2522" priority="172">
      <formula>$L48=#REF!</formula>
    </cfRule>
    <cfRule type="expression" dxfId="2521" priority="173">
      <formula>$L48=#REF!</formula>
    </cfRule>
    <cfRule type="expression" dxfId="2520" priority="174">
      <formula>$L48=#REF!</formula>
    </cfRule>
    <cfRule type="expression" dxfId="2519" priority="175">
      <formula>$L48=#REF!</formula>
    </cfRule>
  </conditionalFormatting>
  <conditionalFormatting sqref="AC49">
    <cfRule type="expression" dxfId="2518" priority="168">
      <formula>$L49=#REF!</formula>
    </cfRule>
    <cfRule type="expression" dxfId="2517" priority="169">
      <formula>$L49=#REF!</formula>
    </cfRule>
    <cfRule type="expression" dxfId="2516" priority="170">
      <formula>$L49=#REF!</formula>
    </cfRule>
    <cfRule type="expression" dxfId="2515" priority="171">
      <formula>$L49=#REF!</formula>
    </cfRule>
  </conditionalFormatting>
  <conditionalFormatting sqref="AC50">
    <cfRule type="expression" dxfId="2514" priority="164">
      <formula>$L50=#REF!</formula>
    </cfRule>
    <cfRule type="expression" dxfId="2513" priority="165">
      <formula>$L50=#REF!</formula>
    </cfRule>
    <cfRule type="expression" dxfId="2512" priority="166">
      <formula>$L50=#REF!</formula>
    </cfRule>
    <cfRule type="expression" dxfId="2511" priority="167">
      <formula>$L50=#REF!</formula>
    </cfRule>
  </conditionalFormatting>
  <conditionalFormatting sqref="AC51">
    <cfRule type="expression" dxfId="2510" priority="160">
      <formula>$L51=#REF!</formula>
    </cfRule>
    <cfRule type="expression" dxfId="2509" priority="161">
      <formula>$L51=#REF!</formula>
    </cfRule>
    <cfRule type="expression" dxfId="2508" priority="162">
      <formula>$L51=#REF!</formula>
    </cfRule>
    <cfRule type="expression" dxfId="2507" priority="163">
      <formula>$L51=#REF!</formula>
    </cfRule>
  </conditionalFormatting>
  <conditionalFormatting sqref="AC53:AC54">
    <cfRule type="expression" dxfId="2506" priority="156">
      <formula>$L53=#REF!</formula>
    </cfRule>
    <cfRule type="expression" dxfId="2505" priority="157">
      <formula>$L53=#REF!</formula>
    </cfRule>
    <cfRule type="expression" dxfId="2504" priority="158">
      <formula>$L53=#REF!</formula>
    </cfRule>
    <cfRule type="expression" dxfId="2503" priority="159">
      <formula>$L53=#REF!</formula>
    </cfRule>
  </conditionalFormatting>
  <conditionalFormatting sqref="AC52">
    <cfRule type="expression" dxfId="2502" priority="152">
      <formula>$L52=#REF!</formula>
    </cfRule>
    <cfRule type="expression" dxfId="2501" priority="153">
      <formula>$L52=#REF!</formula>
    </cfRule>
    <cfRule type="expression" dxfId="2500" priority="154">
      <formula>$L52=#REF!</formula>
    </cfRule>
    <cfRule type="expression" dxfId="2499" priority="155">
      <formula>$L52=#REF!</formula>
    </cfRule>
  </conditionalFormatting>
  <conditionalFormatting sqref="AC55">
    <cfRule type="expression" dxfId="2498" priority="148">
      <formula>$L55=#REF!</formula>
    </cfRule>
    <cfRule type="expression" dxfId="2497" priority="149">
      <formula>$L55=#REF!</formula>
    </cfRule>
    <cfRule type="expression" dxfId="2496" priority="150">
      <formula>$L55=#REF!</formula>
    </cfRule>
    <cfRule type="expression" dxfId="2495" priority="151">
      <formula>$L55=#REF!</formula>
    </cfRule>
  </conditionalFormatting>
  <conditionalFormatting sqref="P47:P55">
    <cfRule type="cellIs" dxfId="2494" priority="147" operator="equal">
      <formula>"Mut+ext"</formula>
    </cfRule>
  </conditionalFormatting>
  <conditionalFormatting sqref="Z48:Z54">
    <cfRule type="expression" dxfId="2493" priority="143">
      <formula>$L48=#REF!</formula>
    </cfRule>
    <cfRule type="expression" dxfId="2492" priority="144">
      <formula>$L48=#REF!</formula>
    </cfRule>
    <cfRule type="expression" dxfId="2491" priority="145">
      <formula>$L48=#REF!</formula>
    </cfRule>
    <cfRule type="expression" dxfId="2490" priority="146">
      <formula>$L48=#REF!</formula>
    </cfRule>
  </conditionalFormatting>
  <conditionalFormatting sqref="AD64">
    <cfRule type="expression" dxfId="2489" priority="138">
      <formula>$L64=#REF!</formula>
    </cfRule>
    <cfRule type="expression" dxfId="2488" priority="139">
      <formula>$L64=#REF!</formula>
    </cfRule>
    <cfRule type="expression" dxfId="2487" priority="140">
      <formula>$L64=#REF!</formula>
    </cfRule>
    <cfRule type="expression" dxfId="2486" priority="141">
      <formula>$L64=#REF!</formula>
    </cfRule>
  </conditionalFormatting>
  <conditionalFormatting sqref="AD56:AD63">
    <cfRule type="expression" dxfId="2485" priority="134">
      <formula>$L56=#REF!</formula>
    </cfRule>
    <cfRule type="expression" dxfId="2484" priority="135">
      <formula>$L56=#REF!</formula>
    </cfRule>
    <cfRule type="expression" dxfId="2483" priority="136">
      <formula>$L56=#REF!</formula>
    </cfRule>
    <cfRule type="expression" dxfId="2482" priority="137">
      <formula>$L56=#REF!</formula>
    </cfRule>
  </conditionalFormatting>
  <conditionalFormatting sqref="Z56">
    <cfRule type="expression" dxfId="2481" priority="129">
      <formula>$L56=#REF!</formula>
    </cfRule>
    <cfRule type="expression" dxfId="2480" priority="130">
      <formula>$L56=#REF!</formula>
    </cfRule>
    <cfRule type="expression" dxfId="2479" priority="131">
      <formula>$L56=#REF!</formula>
    </cfRule>
    <cfRule type="expression" dxfId="2478" priority="132">
      <formula>$L56=#REF!</formula>
    </cfRule>
  </conditionalFormatting>
  <conditionalFormatting sqref="Z64">
    <cfRule type="expression" dxfId="2477" priority="125">
      <formula>$L64=#REF!</formula>
    </cfRule>
    <cfRule type="expression" dxfId="2476" priority="126">
      <formula>$L64=#REF!</formula>
    </cfRule>
    <cfRule type="expression" dxfId="2475" priority="127">
      <formula>$L64=#REF!</formula>
    </cfRule>
    <cfRule type="expression" dxfId="2474" priority="128">
      <formula>$L64=#REF!</formula>
    </cfRule>
  </conditionalFormatting>
  <conditionalFormatting sqref="AC56">
    <cfRule type="expression" dxfId="2473" priority="120">
      <formula>$L56=#REF!</formula>
    </cfRule>
    <cfRule type="expression" dxfId="2472" priority="121">
      <formula>$L56=#REF!</formula>
    </cfRule>
    <cfRule type="expression" dxfId="2471" priority="122">
      <formula>$L56=#REF!</formula>
    </cfRule>
    <cfRule type="expression" dxfId="2470" priority="123">
      <formula>$L56=#REF!</formula>
    </cfRule>
  </conditionalFormatting>
  <conditionalFormatting sqref="AC57">
    <cfRule type="expression" dxfId="2469" priority="116">
      <formula>$L57=#REF!</formula>
    </cfRule>
    <cfRule type="expression" dxfId="2468" priority="117">
      <formula>$L57=#REF!</formula>
    </cfRule>
    <cfRule type="expression" dxfId="2467" priority="118">
      <formula>$L57=#REF!</formula>
    </cfRule>
    <cfRule type="expression" dxfId="2466" priority="119">
      <formula>$L57=#REF!</formula>
    </cfRule>
  </conditionalFormatting>
  <conditionalFormatting sqref="AC58">
    <cfRule type="expression" dxfId="2465" priority="112">
      <formula>$L58=#REF!</formula>
    </cfRule>
    <cfRule type="expression" dxfId="2464" priority="113">
      <formula>$L58=#REF!</formula>
    </cfRule>
    <cfRule type="expression" dxfId="2463" priority="114">
      <formula>$L58=#REF!</formula>
    </cfRule>
    <cfRule type="expression" dxfId="2462" priority="115">
      <formula>$L58=#REF!</formula>
    </cfRule>
  </conditionalFormatting>
  <conditionalFormatting sqref="AC59">
    <cfRule type="expression" dxfId="2461" priority="108">
      <formula>$L59=#REF!</formula>
    </cfRule>
    <cfRule type="expression" dxfId="2460" priority="109">
      <formula>$L59=#REF!</formula>
    </cfRule>
    <cfRule type="expression" dxfId="2459" priority="110">
      <formula>$L59=#REF!</formula>
    </cfRule>
    <cfRule type="expression" dxfId="2458" priority="111">
      <formula>$L59=#REF!</formula>
    </cfRule>
  </conditionalFormatting>
  <conditionalFormatting sqref="AC60">
    <cfRule type="expression" dxfId="2457" priority="104">
      <formula>$L60=#REF!</formula>
    </cfRule>
    <cfRule type="expression" dxfId="2456" priority="105">
      <formula>$L60=#REF!</formula>
    </cfRule>
    <cfRule type="expression" dxfId="2455" priority="106">
      <formula>$L60=#REF!</formula>
    </cfRule>
    <cfRule type="expression" dxfId="2454" priority="107">
      <formula>$L60=#REF!</formula>
    </cfRule>
  </conditionalFormatting>
  <conditionalFormatting sqref="AC62:AC63">
    <cfRule type="expression" dxfId="2453" priority="100">
      <formula>$L62=#REF!</formula>
    </cfRule>
    <cfRule type="expression" dxfId="2452" priority="101">
      <formula>$L62=#REF!</formula>
    </cfRule>
    <cfRule type="expression" dxfId="2451" priority="102">
      <formula>$L62=#REF!</formula>
    </cfRule>
    <cfRule type="expression" dxfId="2450" priority="103">
      <formula>$L62=#REF!</formula>
    </cfRule>
  </conditionalFormatting>
  <conditionalFormatting sqref="AC61">
    <cfRule type="expression" dxfId="2449" priority="96">
      <formula>$L61=#REF!</formula>
    </cfRule>
    <cfRule type="expression" dxfId="2448" priority="97">
      <formula>$L61=#REF!</formula>
    </cfRule>
    <cfRule type="expression" dxfId="2447" priority="98">
      <formula>$L61=#REF!</formula>
    </cfRule>
    <cfRule type="expression" dxfId="2446" priority="99">
      <formula>$L61=#REF!</formula>
    </cfRule>
  </conditionalFormatting>
  <conditionalFormatting sqref="AC64">
    <cfRule type="expression" dxfId="2445" priority="92">
      <formula>$L64=#REF!</formula>
    </cfRule>
    <cfRule type="expression" dxfId="2444" priority="93">
      <formula>$L64=#REF!</formula>
    </cfRule>
    <cfRule type="expression" dxfId="2443" priority="94">
      <formula>$L64=#REF!</formula>
    </cfRule>
    <cfRule type="expression" dxfId="2442" priority="95">
      <formula>$L64=#REF!</formula>
    </cfRule>
  </conditionalFormatting>
  <conditionalFormatting sqref="P56:P64">
    <cfRule type="cellIs" dxfId="2441" priority="91" operator="equal">
      <formula>"Mut+ext"</formula>
    </cfRule>
  </conditionalFormatting>
  <conditionalFormatting sqref="Z57:Z63">
    <cfRule type="expression" dxfId="2440" priority="87">
      <formula>$L57=#REF!</formula>
    </cfRule>
    <cfRule type="expression" dxfId="2439" priority="88">
      <formula>$L57=#REF!</formula>
    </cfRule>
    <cfRule type="expression" dxfId="2438" priority="89">
      <formula>$L57=#REF!</formula>
    </cfRule>
    <cfRule type="expression" dxfId="2437" priority="90">
      <formula>$L57=#REF!</formula>
    </cfRule>
  </conditionalFormatting>
  <conditionalFormatting sqref="AD110">
    <cfRule type="expression" dxfId="2436" priority="83">
      <formula>$L110=#REF!</formula>
    </cfRule>
    <cfRule type="expression" dxfId="2435" priority="84">
      <formula>$L110=#REF!</formula>
    </cfRule>
    <cfRule type="expression" dxfId="2434" priority="85">
      <formula>$L110=#REF!</formula>
    </cfRule>
    <cfRule type="expression" dxfId="2433" priority="86">
      <formula>$L110=#REF!</formula>
    </cfRule>
  </conditionalFormatting>
  <conditionalFormatting sqref="AC110">
    <cfRule type="expression" dxfId="2432" priority="79">
      <formula>$L110=#REF!</formula>
    </cfRule>
    <cfRule type="expression" dxfId="2431" priority="80">
      <formula>$L110=#REF!</formula>
    </cfRule>
    <cfRule type="expression" dxfId="2430" priority="81">
      <formula>$L110=#REF!</formula>
    </cfRule>
    <cfRule type="expression" dxfId="2429" priority="82">
      <formula>$L110=#REF!</formula>
    </cfRule>
  </conditionalFormatting>
  <conditionalFormatting sqref="P110">
    <cfRule type="cellIs" dxfId="2428" priority="78" operator="equal">
      <formula>"Mut+ext"</formula>
    </cfRule>
  </conditionalFormatting>
  <conditionalFormatting sqref="Z110">
    <cfRule type="expression" dxfId="2427" priority="74">
      <formula>$L110=#REF!</formula>
    </cfRule>
    <cfRule type="expression" dxfId="2426" priority="75">
      <formula>$L110=#REF!</formula>
    </cfRule>
    <cfRule type="expression" dxfId="2425" priority="76">
      <formula>$L110=#REF!</formula>
    </cfRule>
    <cfRule type="expression" dxfId="2424" priority="77">
      <formula>$L110=#REF!</formula>
    </cfRule>
  </conditionalFormatting>
  <conditionalFormatting sqref="AD119">
    <cfRule type="expression" dxfId="2423" priority="70">
      <formula>$L119=#REF!</formula>
    </cfRule>
    <cfRule type="expression" dxfId="2422" priority="71">
      <formula>$L119=#REF!</formula>
    </cfRule>
    <cfRule type="expression" dxfId="2421" priority="72">
      <formula>$L119=#REF!</formula>
    </cfRule>
    <cfRule type="expression" dxfId="2420" priority="73">
      <formula>$L119=#REF!</formula>
    </cfRule>
  </conditionalFormatting>
  <conditionalFormatting sqref="AC119">
    <cfRule type="expression" dxfId="2419" priority="66">
      <formula>$L119=#REF!</formula>
    </cfRule>
    <cfRule type="expression" dxfId="2418" priority="67">
      <formula>$L119=#REF!</formula>
    </cfRule>
    <cfRule type="expression" dxfId="2417" priority="68">
      <formula>$L119=#REF!</formula>
    </cfRule>
    <cfRule type="expression" dxfId="2416" priority="69">
      <formula>$L119=#REF!</formula>
    </cfRule>
  </conditionalFormatting>
  <conditionalFormatting sqref="P119">
    <cfRule type="cellIs" dxfId="2415" priority="65" operator="equal">
      <formula>"Mut+ext"</formula>
    </cfRule>
  </conditionalFormatting>
  <conditionalFormatting sqref="Z119">
    <cfRule type="expression" dxfId="2414" priority="61">
      <formula>$L119=#REF!</formula>
    </cfRule>
    <cfRule type="expression" dxfId="2413" priority="62">
      <formula>$L119=#REF!</formula>
    </cfRule>
    <cfRule type="expression" dxfId="2412" priority="63">
      <formula>$L119=#REF!</formula>
    </cfRule>
    <cfRule type="expression" dxfId="2411" priority="64">
      <formula>$L119=#REF!</formula>
    </cfRule>
  </conditionalFormatting>
  <conditionalFormatting sqref="AD128">
    <cfRule type="expression" dxfId="2410" priority="57">
      <formula>$L128=#REF!</formula>
    </cfRule>
    <cfRule type="expression" dxfId="2409" priority="58">
      <formula>$L128=#REF!</formula>
    </cfRule>
    <cfRule type="expression" dxfId="2408" priority="59">
      <formula>$L128=#REF!</formula>
    </cfRule>
    <cfRule type="expression" dxfId="2407" priority="60">
      <formula>$L128=#REF!</formula>
    </cfRule>
  </conditionalFormatting>
  <conditionalFormatting sqref="AC128">
    <cfRule type="expression" dxfId="2406" priority="53">
      <formula>$L128=#REF!</formula>
    </cfRule>
    <cfRule type="expression" dxfId="2405" priority="54">
      <formula>$L128=#REF!</formula>
    </cfRule>
    <cfRule type="expression" dxfId="2404" priority="55">
      <formula>$L128=#REF!</formula>
    </cfRule>
    <cfRule type="expression" dxfId="2403" priority="56">
      <formula>$L128=#REF!</formula>
    </cfRule>
  </conditionalFormatting>
  <conditionalFormatting sqref="P128">
    <cfRule type="cellIs" dxfId="2402" priority="52" operator="equal">
      <formula>"Mut+ext"</formula>
    </cfRule>
  </conditionalFormatting>
  <conditionalFormatting sqref="Z128">
    <cfRule type="expression" dxfId="2401" priority="48">
      <formula>$L128=#REF!</formula>
    </cfRule>
    <cfRule type="expression" dxfId="2400" priority="49">
      <formula>$L128=#REF!</formula>
    </cfRule>
    <cfRule type="expression" dxfId="2399" priority="50">
      <formula>$L128=#REF!</formula>
    </cfRule>
    <cfRule type="expression" dxfId="2398" priority="51">
      <formula>$L128=#REF!</formula>
    </cfRule>
  </conditionalFormatting>
  <conditionalFormatting sqref="AD137">
    <cfRule type="expression" dxfId="2397" priority="44">
      <formula>$L137=#REF!</formula>
    </cfRule>
    <cfRule type="expression" dxfId="2396" priority="45">
      <formula>$L137=#REF!</formula>
    </cfRule>
    <cfRule type="expression" dxfId="2395" priority="46">
      <formula>$L137=#REF!</formula>
    </cfRule>
    <cfRule type="expression" dxfId="2394" priority="47">
      <formula>$L137=#REF!</formula>
    </cfRule>
  </conditionalFormatting>
  <conditionalFormatting sqref="AC137">
    <cfRule type="expression" dxfId="2393" priority="40">
      <formula>$L137=#REF!</formula>
    </cfRule>
    <cfRule type="expression" dxfId="2392" priority="41">
      <formula>$L137=#REF!</formula>
    </cfRule>
    <cfRule type="expression" dxfId="2391" priority="42">
      <formula>$L137=#REF!</formula>
    </cfRule>
    <cfRule type="expression" dxfId="2390" priority="43">
      <formula>$L137=#REF!</formula>
    </cfRule>
  </conditionalFormatting>
  <conditionalFormatting sqref="P137">
    <cfRule type="cellIs" dxfId="2389" priority="39" operator="equal">
      <formula>"Mut+ext"</formula>
    </cfRule>
  </conditionalFormatting>
  <conditionalFormatting sqref="Z137">
    <cfRule type="expression" dxfId="2388" priority="35">
      <formula>$L137=#REF!</formula>
    </cfRule>
    <cfRule type="expression" dxfId="2387" priority="36">
      <formula>$L137=#REF!</formula>
    </cfRule>
    <cfRule type="expression" dxfId="2386" priority="37">
      <formula>$L137=#REF!</formula>
    </cfRule>
    <cfRule type="expression" dxfId="2385" priority="38">
      <formula>$L137=#REF!</formula>
    </cfRule>
  </conditionalFormatting>
  <conditionalFormatting sqref="AD92">
    <cfRule type="expression" dxfId="2384" priority="31">
      <formula>$L92=#REF!</formula>
    </cfRule>
    <cfRule type="expression" dxfId="2383" priority="32">
      <formula>$L92=#REF!</formula>
    </cfRule>
    <cfRule type="expression" dxfId="2382" priority="33">
      <formula>$L92=#REF!</formula>
    </cfRule>
    <cfRule type="expression" dxfId="2381" priority="34">
      <formula>$L92=#REF!</formula>
    </cfRule>
  </conditionalFormatting>
  <conditionalFormatting sqref="AC92">
    <cfRule type="expression" dxfId="2380" priority="27">
      <formula>$L92=#REF!</formula>
    </cfRule>
    <cfRule type="expression" dxfId="2379" priority="28">
      <formula>$L92=#REF!</formula>
    </cfRule>
    <cfRule type="expression" dxfId="2378" priority="29">
      <formula>$L92=#REF!</formula>
    </cfRule>
    <cfRule type="expression" dxfId="2377" priority="30">
      <formula>$L92=#REF!</formula>
    </cfRule>
  </conditionalFormatting>
  <conditionalFormatting sqref="P92">
    <cfRule type="cellIs" dxfId="2376" priority="26" operator="equal">
      <formula>"Mut+ext"</formula>
    </cfRule>
  </conditionalFormatting>
  <conditionalFormatting sqref="Z92">
    <cfRule type="expression" dxfId="2375" priority="22">
      <formula>$L92=#REF!</formula>
    </cfRule>
    <cfRule type="expression" dxfId="2374" priority="23">
      <formula>$L92=#REF!</formula>
    </cfRule>
    <cfRule type="expression" dxfId="2373" priority="24">
      <formula>$L92=#REF!</formula>
    </cfRule>
    <cfRule type="expression" dxfId="2372" priority="25">
      <formula>$L92=#REF!</formula>
    </cfRule>
  </conditionalFormatting>
  <conditionalFormatting sqref="AD115:AD117 W115:W117">
    <cfRule type="expression" dxfId="2371" priority="18">
      <formula>$L115=#REF!</formula>
    </cfRule>
    <cfRule type="expression" dxfId="2370" priority="19">
      <formula>$L115=#REF!</formula>
    </cfRule>
    <cfRule type="expression" dxfId="2369" priority="20">
      <formula>$L115=#REF!</formula>
    </cfRule>
    <cfRule type="expression" dxfId="2368" priority="21">
      <formula>$L115=#REF!</formula>
    </cfRule>
  </conditionalFormatting>
  <conditionalFormatting sqref="J115:J117">
    <cfRule type="expression" dxfId="2367" priority="14">
      <formula>$L115=#REF!</formula>
    </cfRule>
    <cfRule type="expression" dxfId="2366" priority="15">
      <formula>$L115=#REF!</formula>
    </cfRule>
    <cfRule type="expression" dxfId="2365" priority="16">
      <formula>$L115=#REF!</formula>
    </cfRule>
    <cfRule type="expression" dxfId="2364" priority="17">
      <formula>$L115=#REF!</formula>
    </cfRule>
  </conditionalFormatting>
  <conditionalFormatting sqref="AC115:AC117">
    <cfRule type="expression" dxfId="2363" priority="10">
      <formula>$L115=#REF!</formula>
    </cfRule>
    <cfRule type="expression" dxfId="2362" priority="11">
      <formula>$L115=#REF!</formula>
    </cfRule>
    <cfRule type="expression" dxfId="2361" priority="12">
      <formula>$L115=#REF!</formula>
    </cfRule>
    <cfRule type="expression" dxfId="2360" priority="13">
      <formula>$L115=#REF!</formula>
    </cfRule>
  </conditionalFormatting>
  <conditionalFormatting sqref="P115:P117">
    <cfRule type="cellIs" dxfId="2359" priority="9" operator="equal">
      <formula>"Mut+ext"</formula>
    </cfRule>
  </conditionalFormatting>
  <conditionalFormatting sqref="Z115:Z117">
    <cfRule type="expression" dxfId="2358" priority="5">
      <formula>$L115=#REF!</formula>
    </cfRule>
    <cfRule type="expression" dxfId="2357" priority="6">
      <formula>$L115=#REF!</formula>
    </cfRule>
    <cfRule type="expression" dxfId="2356" priority="7">
      <formula>$L115=#REF!</formula>
    </cfRule>
    <cfRule type="expression" dxfId="2355" priority="8">
      <formula>$L115=#REF!</formula>
    </cfRule>
  </conditionalFormatting>
  <conditionalFormatting sqref="AD26:AD27">
    <cfRule type="expression" dxfId="2354" priority="1">
      <formula>$L26=#REF!</formula>
    </cfRule>
    <cfRule type="expression" dxfId="2353" priority="2">
      <formula>$L26=#REF!</formula>
    </cfRule>
    <cfRule type="expression" dxfId="2352" priority="3">
      <formula>$L26=#REF!</formula>
    </cfRule>
    <cfRule type="expression" dxfId="2351" priority="4">
      <formula>$L26=#REF!</formula>
    </cfRule>
  </conditionalFormatting>
  <dataValidations count="5">
    <dataValidation type="list" allowBlank="1" showInputMessage="1" showErrorMessage="1" sqref="J17:J34 J47:J64 J66:J137" xr:uid="{00000000-0002-0000-0100-000000000000}">
      <formula1>"Obligatoire,Option"</formula1>
    </dataValidation>
    <dataValidation type="list" allowBlank="1" showInputMessage="1" showErrorMessage="1" sqref="K17:K34 K119:K137 K47:K64 K66:K110" xr:uid="{00000000-0002-0000-0100-000001000000}">
      <formula1>"1,2,3,4"</formula1>
    </dataValidation>
    <dataValidation type="list" allowBlank="1" showInputMessage="1" showErrorMessage="1" sqref="L55 L110 L64 L101 L25 L34 L82:L83 L74 L128 L137 L92 L119" xr:uid="{00000000-0002-0000-0100-000002000000}">
      <formula1>$C$11:$C$20</formula1>
    </dataValidation>
    <dataValidation type="list" allowBlank="1" showInputMessage="1" showErrorMessage="1" sqref="R93:S94 R99:S100 Q6:Q11" xr:uid="{00000000-0002-0000-0100-000003000000}">
      <formula1>"Oui,Non"</formula1>
    </dataValidation>
    <dataValidation type="list" allowBlank="1" showInputMessage="1" showErrorMessage="1" sqref="P17:P24 P26:P33 P35:P39 P41:P45 P47:P54 P56:P63 P66:P73 P75:P82 P84:P91 P93:P100 P102:P109 P129:P136 P120:P127 P111:P118" xr:uid="{00000000-0002-0000-0100-000004000000}">
      <formula1>"Non,Mut,Mut+ext"</formula1>
    </dataValidation>
  </dataValidations>
  <pageMargins left="0.7" right="0.7" top="0.75" bottom="0.75" header="0.3" footer="0.3"/>
  <pageSetup paperSize="8" scale="33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100-000005000000}">
          <x14:formula1>
            <xm:f>Paramétrage!$G$6:$G$16</xm:f>
          </x14:formula1>
          <xm:sqref>E6:E11 E3</xm:sqref>
        </x14:dataValidation>
        <x14:dataValidation type="list" allowBlank="1" showInputMessage="1" showErrorMessage="1" xr:uid="{00000000-0002-0000-0100-000006000000}">
          <x14:formula1>
            <xm:f>Paramétrage!$C$6:$C$28</xm:f>
          </x14:formula1>
          <xm:sqref>L56:L63 L17:L24 L120:L127 L93:L100 L75:L81 L129:L136 L66:L73 L26:L33 L47:L54 L84:L91 L102:L109 L111:L118</xm:sqref>
        </x14:dataValidation>
        <x14:dataValidation type="list" allowBlank="1" showInputMessage="1" showErrorMessage="1" xr:uid="{00000000-0002-0000-0100-000007000000}">
          <x14:formula1>
            <xm:f>Paramétrage!$I$6:$I$16</xm:f>
          </x14:formula1>
          <xm:sqref>G129:G136 G93:G100 G102:G109 G111:G118</xm:sqref>
        </x14:dataValidation>
        <x14:dataValidation type="list" allowBlank="1" showInputMessage="1" showErrorMessage="1" xr:uid="{00000000-0002-0000-0100-000008000000}">
          <x14:formula1>
            <xm:f>Paramétrage!$I$6</xm:f>
          </x14:formula1>
          <xm:sqref>G17:G24 G75:G82 G84:G91 G41:G45 G26:G33 G66:G73 G35:G39</xm:sqref>
        </x14:dataValidation>
        <x14:dataValidation type="list" allowBlank="1" showInputMessage="1" showErrorMessage="1" xr:uid="{00000000-0002-0000-0100-000009000000}">
          <x14:formula1>
            <xm:f>Paramétrage!$I$8</xm:f>
          </x14:formula1>
          <xm:sqref>G56:G63</xm:sqref>
        </x14:dataValidation>
        <x14:dataValidation type="list" allowBlank="1" showInputMessage="1" showErrorMessage="1" xr:uid="{00000000-0002-0000-0100-00000A000000}">
          <x14:formula1>
            <xm:f>Paramétrage!$I$10</xm:f>
          </x14:formula1>
          <xm:sqref>G47:G54 G120:G127</xm:sqref>
        </x14:dataValidation>
        <x14:dataValidation type="list" allowBlank="1" showInputMessage="1" showErrorMessage="1" xr:uid="{00000000-0002-0000-0100-00000B000000}">
          <x14:formula1>
            <xm:f>Paramétrage!$K$6:$K$40</xm:f>
          </x14:formula1>
          <xm:sqref>I17:I24 I75:I82 I47:I54 I56:I63 I129:I136 I84:I91 I93:I100 I102:I109 I35:I39 I120:I127 I66:I73 I26:I33 I41:I45 I111:I118</xm:sqref>
        </x14:dataValidation>
        <x14:dataValidation type="list" allowBlank="1" showInputMessage="1" showErrorMessage="1" xr:uid="{00000000-0002-0000-0100-00000C000000}">
          <x14:formula1>
            <xm:f>Paramétrage!$N$6:$N$12</xm:f>
          </x14:formula1>
          <xm:sqref>O129:O136 O120:O127 O26:O33 O102:O109 O93:O100 O84:O91 O75:O82 O66:O73 O56:O63 O47:O54 O41:O45 O35:O39 O17:O24 O111:O118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R164"/>
  <sheetViews>
    <sheetView topLeftCell="B2" zoomScale="55" zoomScaleNormal="55" workbookViewId="0">
      <selection activeCell="N105" sqref="N105"/>
    </sheetView>
  </sheetViews>
  <sheetFormatPr defaultColWidth="11.42578125" defaultRowHeight="15.6" outlineLevelCol="1"/>
  <cols>
    <col min="1" max="1" width="11.42578125" style="10"/>
    <col min="2" max="2" width="14.42578125" style="10" customWidth="1"/>
    <col min="3" max="3" width="8.85546875" style="10" customWidth="1"/>
    <col min="4" max="4" width="22.42578125" style="10" customWidth="1"/>
    <col min="5" max="6" width="8.85546875" style="10" customWidth="1"/>
    <col min="7" max="7" width="29" style="10" customWidth="1"/>
    <col min="8" max="8" width="31.85546875" style="11" customWidth="1"/>
    <col min="9" max="9" width="11.85546875" style="11" customWidth="1"/>
    <col min="10" max="10" width="13" style="11" customWidth="1"/>
    <col min="11" max="11" width="9.42578125" style="11" customWidth="1"/>
    <col min="12" max="13" width="10" style="11" customWidth="1"/>
    <col min="14" max="16" width="11.42578125" style="11" customWidth="1"/>
    <col min="17" max="20" width="12.42578125" style="11" customWidth="1"/>
    <col min="21" max="21" width="11.85546875" style="17" customWidth="1"/>
    <col min="22" max="27" width="12.42578125" style="11" customWidth="1"/>
    <col min="28" max="28" width="34.140625" style="11" customWidth="1"/>
    <col min="29" max="30" width="51.140625" style="11" customWidth="1"/>
    <col min="31" max="31" width="11.140625" style="11" hidden="1" customWidth="1" outlineLevel="1"/>
    <col min="32" max="32" width="10.85546875" style="11" hidden="1" customWidth="1" outlineLevel="1"/>
    <col min="33" max="43" width="11.42578125" style="11" hidden="1" customWidth="1" outlineLevel="1"/>
    <col min="44" max="44" width="11.42578125" style="11" collapsed="1"/>
    <col min="45" max="16384" width="11.42578125" style="11"/>
  </cols>
  <sheetData>
    <row r="1" spans="1:42" ht="6" customHeight="1">
      <c r="A1" s="11"/>
      <c r="B1" s="11"/>
    </row>
    <row r="2" spans="1:42" ht="18" customHeight="1">
      <c r="A2" s="11"/>
      <c r="B2" s="11"/>
      <c r="E2" s="546" t="s">
        <v>35</v>
      </c>
      <c r="F2" s="546"/>
      <c r="G2" s="546"/>
      <c r="H2" s="627" t="s">
        <v>36</v>
      </c>
      <c r="I2" s="628"/>
      <c r="J2" s="546" t="s">
        <v>37</v>
      </c>
      <c r="K2" s="546"/>
      <c r="L2" s="546"/>
      <c r="M2" s="546"/>
      <c r="N2" s="546" t="s">
        <v>38</v>
      </c>
      <c r="O2" s="546"/>
      <c r="U2" s="59" t="s">
        <v>39</v>
      </c>
      <c r="V2" s="59" t="s">
        <v>40</v>
      </c>
      <c r="Z2" s="561" t="s">
        <v>41</v>
      </c>
      <c r="AA2" s="561" t="s">
        <v>42</v>
      </c>
    </row>
    <row r="3" spans="1:42" ht="18" customHeight="1">
      <c r="A3" s="11"/>
      <c r="B3" s="11"/>
      <c r="C3" s="11"/>
      <c r="E3" s="546"/>
      <c r="F3" s="546"/>
      <c r="G3" s="546"/>
      <c r="H3" s="629"/>
      <c r="I3" s="630"/>
      <c r="J3" s="546"/>
      <c r="K3" s="546"/>
      <c r="L3" s="546"/>
      <c r="M3" s="546"/>
      <c r="N3" s="546"/>
      <c r="O3" s="546"/>
      <c r="S3" s="566" t="s">
        <v>16</v>
      </c>
      <c r="T3" s="567"/>
      <c r="U3" s="59">
        <f>ROUND(SUMIFS($U$17:$U$161,$G$17:$G$161,Paramétrage!$I6,$P$17:$P$161,"&lt;&gt;Mut+ext"),0)</f>
        <v>33</v>
      </c>
      <c r="V3" s="59">
        <f>ROUND(SUMIF($G$17:$G$161,Paramétrage!$I6,$Y$17:$Y$161),0)</f>
        <v>839</v>
      </c>
      <c r="Z3" s="561"/>
      <c r="AA3" s="561"/>
    </row>
    <row r="4" spans="1:42" ht="18" customHeight="1">
      <c r="A4" s="11"/>
      <c r="B4" s="11"/>
      <c r="C4" s="11"/>
      <c r="D4" s="117" t="s">
        <v>190</v>
      </c>
      <c r="E4" s="542" t="s">
        <v>43</v>
      </c>
      <c r="F4" s="543"/>
      <c r="G4" s="626"/>
      <c r="H4" s="542" t="str">
        <f>Synthèse!B3</f>
        <v>Science politique</v>
      </c>
      <c r="I4" s="626"/>
      <c r="J4" s="542" t="s">
        <v>44</v>
      </c>
      <c r="K4" s="543"/>
      <c r="L4" s="543"/>
      <c r="M4" s="543"/>
      <c r="N4" s="625">
        <v>200</v>
      </c>
      <c r="O4" s="625"/>
      <c r="S4" s="566" t="s">
        <v>17</v>
      </c>
      <c r="T4" s="567"/>
      <c r="U4" s="59">
        <f>ROUND(SUMIFS($U$17:$U$161,$G$17:$G$161,Paramétrage!$I7,$P$17:$P$161,"&lt;&gt;Mut+ext"),0)</f>
        <v>0</v>
      </c>
      <c r="V4" s="59">
        <f>ROUND(SUMIF($G$17:$G$161,Paramétrage!$I7,$Y$17:$Y$161),0)</f>
        <v>0</v>
      </c>
      <c r="X4" s="566" t="s">
        <v>32</v>
      </c>
      <c r="Y4" s="566"/>
      <c r="Z4" s="59">
        <f>SUMIF($L$17:$L$33,Paramétrage!$C6,$M$17:$M$33)+SUMIF($L$90:$L$116,Paramétrage!$C6,$M$90:$M$116)</f>
        <v>152</v>
      </c>
      <c r="AA4" s="59">
        <f>SUMIF($L$17:$L$33,Paramétrage!$C6,$Y$17:$Y$33)+SUMIF($L$90:$L$116,Paramétrage!$C6,$Y$90:$Y$116)</f>
        <v>228</v>
      </c>
    </row>
    <row r="5" spans="1:42" ht="18" customHeight="1">
      <c r="A5" s="624" t="s">
        <v>8</v>
      </c>
      <c r="B5" s="624"/>
      <c r="C5" s="11"/>
      <c r="D5" s="116" t="s">
        <v>191</v>
      </c>
      <c r="E5" s="631"/>
      <c r="F5" s="632"/>
      <c r="G5" s="633"/>
      <c r="H5" s="631"/>
      <c r="I5" s="633"/>
      <c r="J5" s="631"/>
      <c r="K5" s="632"/>
      <c r="L5" s="632"/>
      <c r="M5" s="632"/>
      <c r="N5" s="113"/>
      <c r="O5" s="113"/>
      <c r="S5" s="566" t="s">
        <v>18</v>
      </c>
      <c r="T5" s="567"/>
      <c r="U5" s="59">
        <f>ROUND(SUMIFS($U$17:$U$161,$G$17:$G$161,Paramétrage!$I8,$P$17:$P$161,"&lt;&gt;Mut+ext"),0)</f>
        <v>0</v>
      </c>
      <c r="V5" s="59">
        <f>ROUND(SUMIF($G$17:$G$161,Paramétrage!$I8,$Y$17:$Y$161),0)</f>
        <v>0</v>
      </c>
      <c r="X5" s="566" t="s">
        <v>33</v>
      </c>
      <c r="Y5" s="566"/>
      <c r="Z5" s="59">
        <f>SUMIF($L$17:$L$33,Paramétrage!$C7,$M$17:$M$33)+SUMIF($L$90:$L$116,Paramétrage!$C7,$M$90:$M$116)</f>
        <v>88</v>
      </c>
      <c r="AA5" s="59">
        <f>SUMIF($L$17:$L$33,Paramétrage!$C7,$Y$17:$Y$33)+SUMIF($L$90:$L$116,Paramétrage!$C7,$Y$90:$Y$116)</f>
        <v>462</v>
      </c>
    </row>
    <row r="6" spans="1:42" ht="18" customHeight="1">
      <c r="A6" s="624"/>
      <c r="B6" s="624"/>
      <c r="C6" s="11"/>
      <c r="D6" s="13" t="s">
        <v>192</v>
      </c>
      <c r="E6" s="14"/>
      <c r="F6" s="14"/>
      <c r="G6" s="14"/>
      <c r="H6" s="424"/>
      <c r="I6" s="424"/>
      <c r="J6" s="424"/>
      <c r="K6" s="424"/>
      <c r="L6" s="424"/>
      <c r="M6" s="424"/>
      <c r="N6" s="54" t="s">
        <v>193</v>
      </c>
      <c r="O6" s="54" t="s">
        <v>194</v>
      </c>
      <c r="P6" s="60" t="s">
        <v>50</v>
      </c>
      <c r="S6" s="566" t="s">
        <v>19</v>
      </c>
      <c r="T6" s="567"/>
      <c r="U6" s="59">
        <f>ROUND(SUMIFS($U$17:$U$161,$G$17:$G$161,Paramétrage!$I9,$P$17:$P$161,"&lt;&gt;Mut+ext"),0)</f>
        <v>0</v>
      </c>
      <c r="V6" s="59">
        <f>ROUND(SUMIF($G$17:$G$161,Paramétrage!$I9,$Y$17:$Y$161),0)</f>
        <v>0</v>
      </c>
      <c r="X6" s="566" t="s">
        <v>34</v>
      </c>
      <c r="Y6" s="566"/>
      <c r="Z6" s="59">
        <f>SUMIF($L$17:$L$33,Paramétrage!$C8,$M$17:$M$33)+SUMIF($L$90:$L$116,Paramétrage!$C8,$M$90:$M$116)</f>
        <v>0</v>
      </c>
      <c r="AA6" s="59">
        <f>SUMIF($L$17:$L$33,Paramétrage!$C8,$Y$17:$Y$33)+SUMIF($L$90:$L$116,Paramétrage!$C8,$Y$90:$Y$116)</f>
        <v>0</v>
      </c>
    </row>
    <row r="7" spans="1:42" ht="18" customHeight="1">
      <c r="A7" s="624"/>
      <c r="B7" s="624"/>
      <c r="C7" s="11"/>
      <c r="D7" s="114" t="s">
        <v>195</v>
      </c>
      <c r="E7" s="544" t="s">
        <v>56</v>
      </c>
      <c r="F7" s="545"/>
      <c r="G7" s="634"/>
      <c r="H7" s="631" t="s">
        <v>57</v>
      </c>
      <c r="I7" s="633"/>
      <c r="J7" s="544" t="s">
        <v>54</v>
      </c>
      <c r="K7" s="545"/>
      <c r="L7" s="545"/>
      <c r="M7" s="545"/>
      <c r="N7" s="113">
        <v>30</v>
      </c>
      <c r="O7" s="113">
        <v>30</v>
      </c>
      <c r="P7" s="115"/>
      <c r="S7" s="567" t="s">
        <v>23</v>
      </c>
      <c r="T7" s="578"/>
      <c r="U7" s="59">
        <f>ROUND(SUMIF($G$17:$G$161,Paramétrage!$I10,$U$17:$U$161),0)</f>
        <v>17</v>
      </c>
      <c r="V7" s="59">
        <f t="array" ref="V7">IF(ISERROR(SUM(IF(G:G=Paramétrage!$I10,M:M*U:U)))=TRUE,"saisie incomplète",SUM(IF(G:G=Paramétrage!$I10,M:M*U:U)))</f>
        <v>425</v>
      </c>
    </row>
    <row r="8" spans="1:42" ht="18" customHeight="1">
      <c r="A8" s="624"/>
      <c r="B8" s="624"/>
      <c r="C8" s="11"/>
      <c r="D8" s="114" t="s">
        <v>195</v>
      </c>
      <c r="E8" s="544" t="s">
        <v>52</v>
      </c>
      <c r="F8" s="545"/>
      <c r="G8" s="545"/>
      <c r="H8" s="631" t="s">
        <v>53</v>
      </c>
      <c r="I8" s="633"/>
      <c r="J8" s="544" t="s">
        <v>54</v>
      </c>
      <c r="K8" s="545"/>
      <c r="L8" s="545"/>
      <c r="M8" s="545"/>
      <c r="N8" s="115">
        <v>0</v>
      </c>
      <c r="O8" s="115">
        <v>30</v>
      </c>
      <c r="P8" s="115"/>
      <c r="S8" s="570" t="s">
        <v>24</v>
      </c>
      <c r="T8" s="571"/>
      <c r="U8" s="59">
        <f>ROUND(SUMIF($G$17:$G$161,Paramétrage!$I11,$U$17:$U$161),0)</f>
        <v>0</v>
      </c>
      <c r="V8" s="59">
        <f t="array" ref="V8">IF(ISERROR(SUM(IF(G:G=Paramétrage!$I11,M:M*U:U)))=TRUE,"saisie incomplète",SUM(IF(G:G=Paramétrage!$I11,M:M*U:U)))</f>
        <v>0</v>
      </c>
    </row>
    <row r="9" spans="1:42" ht="18" customHeight="1">
      <c r="A9" s="11"/>
      <c r="B9" s="11"/>
      <c r="C9" s="11"/>
      <c r="D9" s="6"/>
      <c r="E9" s="6"/>
      <c r="F9" s="6"/>
      <c r="G9" s="6"/>
      <c r="Q9" s="18"/>
      <c r="R9" s="19"/>
      <c r="S9" s="567" t="s">
        <v>25</v>
      </c>
      <c r="T9" s="578"/>
      <c r="U9" s="59">
        <f>ROUND(SUMIF($G$17:$G$161,Paramétrage!$I12,$U$17:$U$161),0)</f>
        <v>0</v>
      </c>
      <c r="V9" s="59">
        <f t="array" ref="V9">IF(ISERROR(SUM(IF(G:G=Paramétrage!$I12,M:M*U:U)))=TRUE,"saisie incomplète",SUM(IF(G:G=Paramétrage!$I12,M:M*U:U)))</f>
        <v>0</v>
      </c>
    </row>
    <row r="10" spans="1:42" ht="18" customHeight="1">
      <c r="A10" s="11"/>
      <c r="B10" s="11"/>
      <c r="C10" s="11"/>
      <c r="S10" s="567" t="s">
        <v>26</v>
      </c>
      <c r="T10" s="578"/>
      <c r="U10" s="59">
        <f>ROUND(SUMIF($G$17:$G$161,Paramétrage!$I13,$U$17:$U$161),0)</f>
        <v>8</v>
      </c>
      <c r="V10" s="59">
        <f t="array" ref="V10">IF(ISERROR(SUM(IF(G:G=Paramétrage!$I13,M:M*U:U)))=TRUE,"saisie incomplète",SUM(IF(G:G=Paramétrage!$I13,M:M*U:U)))</f>
        <v>200</v>
      </c>
    </row>
    <row r="11" spans="1:42" ht="18" customHeight="1">
      <c r="A11" s="11"/>
      <c r="B11" s="11"/>
      <c r="C11" s="6"/>
      <c r="S11" s="567" t="s">
        <v>27</v>
      </c>
      <c r="T11" s="578"/>
      <c r="U11" s="59">
        <f>ROUND(SUMIF($G$17:$G$161,Paramétrage!$I14,$U$17:$U$161),0)</f>
        <v>0</v>
      </c>
      <c r="V11" s="59">
        <f t="array" ref="V11">IF(ISERROR(SUM(IF(G:G=Paramétrage!$I14,M:M*U:U)))=TRUE,"saisie incomplète",SUM(IF(G:G=Paramétrage!$I14,M:M*U:U)))</f>
        <v>0</v>
      </c>
    </row>
    <row r="12" spans="1:42" ht="18" customHeight="1">
      <c r="B12" s="11"/>
      <c r="C12" s="11"/>
      <c r="S12" s="567" t="s">
        <v>28</v>
      </c>
      <c r="T12" s="578"/>
      <c r="U12" s="59">
        <f>ROUND(SUMIF($G$17:$G$161,Paramétrage!$I15,$U$17:$U$161),0)</f>
        <v>0</v>
      </c>
      <c r="V12" s="59">
        <f t="array" ref="V12">IF(ISERROR(SUM(IF(G:G=Paramétrage!$I15,M:M*U:U)))=TRUE,"saisie incomplète",SUM(IF(G:G=Paramétrage!$I15,M:M*U:U)))</f>
        <v>0</v>
      </c>
    </row>
    <row r="13" spans="1:42" ht="18" customHeight="1">
      <c r="B13" s="11"/>
      <c r="C13" s="11"/>
      <c r="D13" s="6"/>
      <c r="E13" s="6"/>
      <c r="F13" s="6"/>
      <c r="G13" s="6"/>
      <c r="S13" s="567" t="s">
        <v>64</v>
      </c>
      <c r="T13" s="578"/>
      <c r="U13" s="151"/>
      <c r="V13" s="151"/>
    </row>
    <row r="14" spans="1:42" ht="6.75" customHeight="1" thickBot="1">
      <c r="B14" s="11"/>
      <c r="C14" s="11"/>
      <c r="D14" s="11"/>
      <c r="E14" s="11"/>
      <c r="F14" s="11"/>
      <c r="G14" s="11"/>
    </row>
    <row r="15" spans="1:42" ht="68.849999999999994" customHeight="1">
      <c r="A15" s="20"/>
      <c r="B15" s="635" t="s">
        <v>65</v>
      </c>
      <c r="C15" s="636"/>
      <c r="D15" s="637"/>
      <c r="E15" s="599" t="s">
        <v>66</v>
      </c>
      <c r="F15" s="599" t="s">
        <v>67</v>
      </c>
      <c r="G15" s="599" t="s">
        <v>68</v>
      </c>
      <c r="H15" s="602" t="s">
        <v>69</v>
      </c>
      <c r="I15" s="599" t="s">
        <v>70</v>
      </c>
      <c r="J15" s="599" t="s">
        <v>71</v>
      </c>
      <c r="K15" s="602" t="s">
        <v>72</v>
      </c>
      <c r="L15" s="599" t="s">
        <v>73</v>
      </c>
      <c r="M15" s="22" t="s">
        <v>74</v>
      </c>
      <c r="N15" s="599" t="s">
        <v>134</v>
      </c>
      <c r="O15" s="594" t="s">
        <v>76</v>
      </c>
      <c r="P15" s="612" t="s">
        <v>77</v>
      </c>
      <c r="Q15" s="572" t="s">
        <v>78</v>
      </c>
      <c r="R15" s="563"/>
      <c r="S15" s="563"/>
      <c r="T15" s="573"/>
      <c r="U15" s="612" t="s">
        <v>13</v>
      </c>
      <c r="V15" s="125" t="s">
        <v>79</v>
      </c>
      <c r="W15" s="22" t="s">
        <v>80</v>
      </c>
      <c r="X15" s="22" t="s">
        <v>81</v>
      </c>
      <c r="Y15" s="21" t="s">
        <v>82</v>
      </c>
      <c r="Z15" s="562" t="s">
        <v>83</v>
      </c>
      <c r="AA15" s="563"/>
      <c r="AB15" s="576"/>
      <c r="AC15" s="599" t="s">
        <v>84</v>
      </c>
      <c r="AD15" s="594" t="s">
        <v>85</v>
      </c>
      <c r="AE15" s="596" t="s">
        <v>86</v>
      </c>
      <c r="AF15" s="573" t="s">
        <v>87</v>
      </c>
      <c r="AH15" s="579" t="s">
        <v>134</v>
      </c>
      <c r="AI15" s="579" t="s">
        <v>76</v>
      </c>
      <c r="AJ15" s="579" t="s">
        <v>13</v>
      </c>
      <c r="AK15" s="579" t="s">
        <v>79</v>
      </c>
      <c r="AL15" s="579" t="s">
        <v>80</v>
      </c>
      <c r="AM15" s="579" t="s">
        <v>81</v>
      </c>
      <c r="AN15" s="579" t="s">
        <v>82</v>
      </c>
      <c r="AO15" s="604" t="s">
        <v>135</v>
      </c>
      <c r="AP15" s="605"/>
    </row>
    <row r="16" spans="1:42" ht="16.149999999999999" thickBot="1">
      <c r="A16" s="20"/>
      <c r="B16" s="154" t="s">
        <v>88</v>
      </c>
      <c r="C16" s="159" t="s">
        <v>89</v>
      </c>
      <c r="D16" s="159" t="s">
        <v>90</v>
      </c>
      <c r="E16" s="601"/>
      <c r="F16" s="600"/>
      <c r="G16" s="600"/>
      <c r="H16" s="638"/>
      <c r="I16" s="600"/>
      <c r="J16" s="600"/>
      <c r="K16" s="638"/>
      <c r="L16" s="600"/>
      <c r="M16" s="158">
        <f>ROUND(M89+M162,1)</f>
        <v>445</v>
      </c>
      <c r="N16" s="600"/>
      <c r="O16" s="595"/>
      <c r="P16" s="641"/>
      <c r="Q16" s="642"/>
      <c r="R16" s="643"/>
      <c r="S16" s="643"/>
      <c r="T16" s="644"/>
      <c r="U16" s="641"/>
      <c r="V16" s="155">
        <f>V89+V162</f>
        <v>750</v>
      </c>
      <c r="W16" s="156">
        <f>W89+W162</f>
        <v>0</v>
      </c>
      <c r="X16" s="156">
        <f>X89+X162</f>
        <v>750</v>
      </c>
      <c r="Y16" s="157">
        <f>Y89+Y162</f>
        <v>839</v>
      </c>
      <c r="Z16" s="645"/>
      <c r="AA16" s="643"/>
      <c r="AB16" s="598"/>
      <c r="AC16" s="600"/>
      <c r="AD16" s="595"/>
      <c r="AE16" s="639"/>
      <c r="AF16" s="640"/>
      <c r="AH16" s="579"/>
      <c r="AI16" s="579"/>
      <c r="AJ16" s="579"/>
      <c r="AK16" s="579"/>
      <c r="AL16" s="579"/>
      <c r="AM16" s="579"/>
      <c r="AN16" s="579"/>
      <c r="AO16" s="53" t="s">
        <v>39</v>
      </c>
      <c r="AP16" s="52" t="s">
        <v>137</v>
      </c>
    </row>
    <row r="17" spans="1:42" ht="15.75" customHeight="1">
      <c r="A17" s="582" t="s">
        <v>196</v>
      </c>
      <c r="B17" s="606" t="s">
        <v>92</v>
      </c>
      <c r="C17" s="585" t="s">
        <v>197</v>
      </c>
      <c r="D17" s="587" t="s">
        <v>198</v>
      </c>
      <c r="E17" s="590">
        <v>6</v>
      </c>
      <c r="F17" s="446" t="s">
        <v>199</v>
      </c>
      <c r="G17" s="112" t="s">
        <v>16</v>
      </c>
      <c r="H17" s="103" t="s">
        <v>200</v>
      </c>
      <c r="I17" s="131" t="s">
        <v>97</v>
      </c>
      <c r="J17" s="161" t="s">
        <v>98</v>
      </c>
      <c r="K17" s="104">
        <v>1</v>
      </c>
      <c r="L17" s="105" t="s">
        <v>99</v>
      </c>
      <c r="M17" s="123">
        <v>26</v>
      </c>
      <c r="N17" s="120">
        <v>200</v>
      </c>
      <c r="O17" s="127">
        <v>300</v>
      </c>
      <c r="P17" s="111" t="s">
        <v>100</v>
      </c>
      <c r="Q17" s="568"/>
      <c r="R17" s="556"/>
      <c r="S17" s="556"/>
      <c r="T17" s="569"/>
      <c r="U17" s="238">
        <f>IF(OR(O17="",L17=Paramétrage!$C$10,L17=Paramétrage!$C$13,L17=Paramétrage!$C$16,L17=Paramétrage!$C$19,L17=Paramétrage!$C$23,L17=Paramétrage!$C$26,AND(L17&lt;&gt;Paramétrage!$C$9,P17="Mut+ext")),"",ROUNDUP(N17/O17,0))</f>
        <v>1</v>
      </c>
      <c r="V17" s="242">
        <f>IF(L17="",0,IF(OR(P17="Mut+ext",VLOOKUP(L17,Paramétrage!$C$6:$E$28,2,0)=0),0,IF(O17="","saisir capacité",M17*U17*VLOOKUP(L17,Paramétrage!$C$6:$E$28,2,0))))</f>
        <v>26</v>
      </c>
      <c r="W17" s="160"/>
      <c r="X17" s="240">
        <f t="shared" ref="X17:X24" si="0">IF(ISERROR(V17+W17)=TRUE,V17,V17+W17)</f>
        <v>26</v>
      </c>
      <c r="Y17" s="241">
        <f>IF(L17="",0,IF(ISERROR(W17+V17*VLOOKUP(L17,Paramétrage!$C$6:$E$28,3,0))=TRUE,X17,W17+V17*VLOOKUP(L17,Paramétrage!$C$6:$E$28,3,0)))</f>
        <v>39</v>
      </c>
      <c r="Z17" s="555"/>
      <c r="AA17" s="556"/>
      <c r="AB17" s="557"/>
      <c r="AC17" s="162" t="s">
        <v>201</v>
      </c>
      <c r="AD17" s="109" t="s">
        <v>109</v>
      </c>
      <c r="AE17" s="47">
        <f>IF(F17="",0,IF(J17="",0,IF(SUMIF(F17:F24,F17,N17:N24)=0,0,IF(J17="Obligatoire",AF17/N17,IF(K17="",AF17/SUMIF(F17:F24,F17,N17:N24),AF17/(SUMIF(F17:F24,F17,N17:N24)/K17))))))</f>
        <v>26</v>
      </c>
      <c r="AF17" s="43">
        <f t="shared" ref="AF17:AF24" si="1">M17*N17</f>
        <v>5200</v>
      </c>
      <c r="AH17" s="50">
        <f>IF(SUMIF(F17:F24,F17,N17:N24)=0,0,$M$3*N17/SUMIF(F17:F24,F17,N17:N24))</f>
        <v>0</v>
      </c>
      <c r="AI17" s="12">
        <f t="shared" ref="AI17:AI24" si="2">O17</f>
        <v>300</v>
      </c>
      <c r="AJ17" s="26">
        <f t="shared" ref="AJ17:AJ19" si="3">IF(AI17=0,"",ROUNDUP(AH17/AI17,0))</f>
        <v>0</v>
      </c>
      <c r="AK17" s="27">
        <f>IF(L17="",0,IF(OR(P17="Mut+ext",VLOOKUP(L17,Paramétrage!$C$6:$E$28,2,0)=0),0,IF(O17="","saisir capacité",IF(P17="Mut+ext",0,M17*AJ17*VLOOKUP(L17,Paramétrage!$C$6:$E$28,2,0)))))</f>
        <v>0</v>
      </c>
      <c r="AL17" s="95"/>
      <c r="AM17" s="27">
        <f t="shared" ref="AM17:AM24" si="4">IF(ISERROR(AK17+AL17)=TRUE,AK17,AK17+AL17)</f>
        <v>0</v>
      </c>
      <c r="AN17" s="27">
        <f>IF(L17="",0,IF(ISERROR(AL17+AK17*VLOOKUP(L17,Paramétrage!$C$6:$E$28,3,0))=TRUE,AM17,AL17+AK17*VLOOKUP(L17,Paramétrage!$C$6:$E$28,3,0)))</f>
        <v>0</v>
      </c>
      <c r="AO17" s="50">
        <f>IF(L17="",0,IF(OR(P17="oui",VLOOKUP(L17,Paramétrage!$C$6:$E$28,2,0)=0),0,IF(U17="",0,U17-AJ17)))</f>
        <v>1</v>
      </c>
      <c r="AP17" s="12">
        <f t="shared" ref="AP17:AP24" si="5">Y17-AN17-W17</f>
        <v>39</v>
      </c>
    </row>
    <row r="18" spans="1:42">
      <c r="A18" s="583"/>
      <c r="B18" s="607"/>
      <c r="C18" s="585"/>
      <c r="D18" s="587"/>
      <c r="E18" s="588"/>
      <c r="F18" s="446" t="s">
        <v>202</v>
      </c>
      <c r="G18" s="102" t="s">
        <v>16</v>
      </c>
      <c r="H18" s="103" t="s">
        <v>203</v>
      </c>
      <c r="I18" s="131" t="s">
        <v>97</v>
      </c>
      <c r="J18" s="130" t="s">
        <v>98</v>
      </c>
      <c r="K18" s="104">
        <v>1</v>
      </c>
      <c r="L18" s="105" t="s">
        <v>104</v>
      </c>
      <c r="M18" s="122">
        <v>22</v>
      </c>
      <c r="N18" s="119">
        <v>200</v>
      </c>
      <c r="O18" s="127">
        <v>40</v>
      </c>
      <c r="P18" s="111" t="s">
        <v>100</v>
      </c>
      <c r="Q18" s="556"/>
      <c r="R18" s="556"/>
      <c r="S18" s="556"/>
      <c r="T18" s="569"/>
      <c r="U18" s="238">
        <f>IF(OR(O18="",L18=Paramétrage!$C$10,L18=Paramétrage!$C$13,L18=Paramétrage!$C$16,L18=Paramétrage!$C$19,L18=Paramétrage!$C$23,L18=Paramétrage!$C$26,AND(L18&lt;&gt;Paramétrage!$C$9,P18="Mut+ext")),"",ROUNDUP(N18/O18,0))</f>
        <v>5</v>
      </c>
      <c r="V18" s="236">
        <f>IF(L18="",0,IF(OR(P18="Mut+ext",VLOOKUP(L18,Paramétrage!$C$6:$E$28,2,0)=0),0,IF(O18="","saisir capacité",M18*U18*VLOOKUP(L18,Paramétrage!$C$6:$E$28,2,0))))</f>
        <v>110</v>
      </c>
      <c r="W18" s="108"/>
      <c r="X18" s="237">
        <f t="shared" si="0"/>
        <v>110</v>
      </c>
      <c r="Y18" s="239">
        <f>IF(L18="",0,IF(ISERROR(W18+V18*VLOOKUP(L18,Paramétrage!$C$6:$E$28,3,0))=TRUE,X18,W18+V18*VLOOKUP(L18,Paramétrage!$C$6:$E$28,3,0)))</f>
        <v>110</v>
      </c>
      <c r="Z18" s="555"/>
      <c r="AA18" s="556"/>
      <c r="AB18" s="557"/>
      <c r="AC18" s="442" t="s">
        <v>204</v>
      </c>
      <c r="AD18" s="109" t="s">
        <v>205</v>
      </c>
      <c r="AE18" s="47">
        <f>IF(F18="",0,IF(J18="",0,IF(SUMIF(F17:F24,F18,N17:N24)=0,0,IF(J18="Obligatoire",AF18/N18,IF(K18="",AF18/SUMIF(F17:F24,F18,N17:N24),AF18/(SUMIF(F17:F24,F18,N17:N24)/K18))))))</f>
        <v>22</v>
      </c>
      <c r="AF18" s="24">
        <f t="shared" si="1"/>
        <v>4400</v>
      </c>
      <c r="AH18" s="50">
        <f>IF(SUMIF(F17:F24,F18,N17:N24)=0,0,$M$3*N18/SUMIF(F17:F24,F18,N17:N24))</f>
        <v>0</v>
      </c>
      <c r="AI18" s="12">
        <f t="shared" si="2"/>
        <v>40</v>
      </c>
      <c r="AJ18" s="26">
        <f t="shared" si="3"/>
        <v>0</v>
      </c>
      <c r="AK18" s="27">
        <f>IF(L18="",0,IF(OR(P18="Mut+ext",VLOOKUP(L18,Paramétrage!$C$6:$E$28,2,0)=0),0,IF(O18="","saisir capacité",IF(P18="Mut+ext",0,M18*AJ18*VLOOKUP(L18,Paramétrage!$C$6:$E$28,2,0)))))</f>
        <v>0</v>
      </c>
      <c r="AL18" s="95"/>
      <c r="AM18" s="27">
        <f t="shared" si="4"/>
        <v>0</v>
      </c>
      <c r="AN18" s="27">
        <f>IF(L18="",0,IF(ISERROR(AL18+AK18*VLOOKUP(L18,Paramétrage!$C$6:$E$28,3,0))=TRUE,AM18,AL18+AK18*VLOOKUP(L18,Paramétrage!$C$6:$E$28,3,0)))</f>
        <v>0</v>
      </c>
      <c r="AO18" s="50">
        <f>IF(L18="",0,IF(OR(P18="oui",VLOOKUP(L18,Paramétrage!$C$6:$E$28,2,0)=0),0,IF(U18="",0,U18-AJ18)))</f>
        <v>5</v>
      </c>
      <c r="AP18" s="12">
        <f t="shared" si="5"/>
        <v>110</v>
      </c>
    </row>
    <row r="19" spans="1:42">
      <c r="A19" s="583"/>
      <c r="B19" s="607"/>
      <c r="C19" s="585"/>
      <c r="D19" s="587"/>
      <c r="E19" s="588"/>
      <c r="F19" s="446"/>
      <c r="G19" s="102"/>
      <c r="H19" s="106"/>
      <c r="I19" s="131"/>
      <c r="J19" s="130"/>
      <c r="K19" s="104"/>
      <c r="L19" s="105"/>
      <c r="M19" s="122"/>
      <c r="N19" s="120"/>
      <c r="O19" s="127"/>
      <c r="P19" s="111"/>
      <c r="Q19" s="556"/>
      <c r="R19" s="556"/>
      <c r="S19" s="556"/>
      <c r="T19" s="569"/>
      <c r="U19" s="238" t="str">
        <f>IF(OR(O19="",L19=Paramétrage!$C$10,L19=Paramétrage!$C$13,L19=Paramétrage!$C$16,L19=Paramétrage!$C$19,L19=Paramétrage!$C$23,L19=Paramétrage!$C$26,AND(L19&lt;&gt;Paramétrage!$C$9,P19="Mut+ext")),"",ROUNDUP(N19/O19,0))</f>
        <v/>
      </c>
      <c r="V19" s="236">
        <f>IF(L19="",0,IF(OR(P19="Mut+ext",VLOOKUP(L19,Paramétrage!$C$6:$E$28,2,0)=0),0,IF(O19="","saisir capacité",M19*U19*VLOOKUP(L19,Paramétrage!$C$6:$E$28,2,0))))</f>
        <v>0</v>
      </c>
      <c r="W19" s="108"/>
      <c r="X19" s="237">
        <f t="shared" si="0"/>
        <v>0</v>
      </c>
      <c r="Y19" s="239">
        <f>IF(L19="",0,IF(ISERROR(W19+V19*VLOOKUP(L19,Paramétrage!$C$6:$E$28,3,0))=TRUE,X19,W19+V19*VLOOKUP(L19,Paramétrage!$C$6:$E$28,3,0)))</f>
        <v>0</v>
      </c>
      <c r="Z19" s="555"/>
      <c r="AA19" s="556"/>
      <c r="AB19" s="557"/>
      <c r="AC19" s="442"/>
      <c r="AD19" s="109"/>
      <c r="AE19" s="47">
        <f>IF(F19="",0,IF(J19="",0,IF(SUMIF(F17:F24,F19,N17:N24)=0,0,IF(J19="Obligatoire",AF19/N19,IF(K19="",AF19/SUMIF(F17:F24,F19,N17:N24),AF19/(SUMIF(F17:F24,F19,N17:N24)/K19))))))</f>
        <v>0</v>
      </c>
      <c r="AF19" s="24">
        <f t="shared" si="1"/>
        <v>0</v>
      </c>
      <c r="AH19" s="50">
        <f>IF(SUMIF(F17:F24,F19,N17:N24)=0,0,$M$3*N19/SUMIF(F17:F24,F19,N17:N24))</f>
        <v>0</v>
      </c>
      <c r="AI19" s="12">
        <f t="shared" si="2"/>
        <v>0</v>
      </c>
      <c r="AJ19" s="26" t="str">
        <f t="shared" si="3"/>
        <v/>
      </c>
      <c r="AK19" s="27">
        <f>IF(L19="",0,IF(OR(P19="Mut+ext",VLOOKUP(L19,Paramétrage!$C$6:$E$28,2,0)=0),0,IF(O19="","saisir capacité",IF(P19="Mut+ext",0,M19*AJ19*VLOOKUP(L19,Paramétrage!$C$6:$E$28,2,0)))))</f>
        <v>0</v>
      </c>
      <c r="AL19" s="95"/>
      <c r="AM19" s="27">
        <f t="shared" si="4"/>
        <v>0</v>
      </c>
      <c r="AN19" s="27">
        <f>IF(L19="",0,IF(ISERROR(AL19+AK19*VLOOKUP(L19,Paramétrage!$C$6:$E$28,3,0))=TRUE,AM19,AL19+AK19*VLOOKUP(L19,Paramétrage!$C$6:$E$28,3,0)))</f>
        <v>0</v>
      </c>
      <c r="AO19" s="50">
        <f>IF(L19="",0,IF(OR(P19="oui",VLOOKUP(L19,Paramétrage!$C$6:$E$28,2,0)=0),0,IF(U19="",0,U19-AJ19)))</f>
        <v>0</v>
      </c>
      <c r="AP19" s="12">
        <f t="shared" si="5"/>
        <v>0</v>
      </c>
    </row>
    <row r="20" spans="1:42">
      <c r="A20" s="583"/>
      <c r="B20" s="607"/>
      <c r="C20" s="585"/>
      <c r="D20" s="587"/>
      <c r="E20" s="588"/>
      <c r="F20" s="448"/>
      <c r="G20" s="102"/>
      <c r="H20" s="106"/>
      <c r="I20" s="131"/>
      <c r="J20" s="130"/>
      <c r="K20" s="104"/>
      <c r="L20" s="105"/>
      <c r="M20" s="122"/>
      <c r="N20" s="121"/>
      <c r="O20" s="127"/>
      <c r="P20" s="111"/>
      <c r="Q20" s="556"/>
      <c r="R20" s="556"/>
      <c r="S20" s="556"/>
      <c r="T20" s="569"/>
      <c r="U20" s="238" t="str">
        <f>IF(OR(O20="",L20=Paramétrage!$C$10,L20=Paramétrage!$C$13,L20=Paramétrage!$C$16,L20=Paramétrage!$C$19,L20=Paramétrage!$C$23,L20=Paramétrage!$C$26,AND(L20&lt;&gt;Paramétrage!$C$9,P20="Mut+ext")),"",ROUNDUP(N20/O20,0))</f>
        <v/>
      </c>
      <c r="V20" s="236">
        <f>IF(L20="",0,IF(OR(P20="Mut+ext",VLOOKUP(L20,Paramétrage!$C$6:$E$28,2,0)=0),0,IF(O20="","saisir capacité",M20*U20*VLOOKUP(L20,Paramétrage!$C$6:$E$28,2,0))))</f>
        <v>0</v>
      </c>
      <c r="W20" s="108"/>
      <c r="X20" s="237">
        <f t="shared" si="0"/>
        <v>0</v>
      </c>
      <c r="Y20" s="239">
        <f>IF(L20="",0,IF(ISERROR(W20+V20*VLOOKUP(L20,Paramétrage!$C$6:$E$28,3,0))=TRUE,X20,W20+V20*VLOOKUP(L20,Paramétrage!$C$6:$E$28,3,0)))</f>
        <v>0</v>
      </c>
      <c r="Z20" s="555"/>
      <c r="AA20" s="556"/>
      <c r="AB20" s="557"/>
      <c r="AC20" s="132"/>
      <c r="AD20" s="109"/>
      <c r="AE20" s="47">
        <f>IF(F20="",0,IF(J20="",0,IF(SUMIF(F17:F24,F20,N17:N24)=0,0,IF(J20="Obligatoire",AF20/N20,IF(K20="",AF20/SUMIF(F17:F24,F20,N17:N24),AF20/(SUMIF(F17:F24,F20,N17:N24)/K20))))))</f>
        <v>0</v>
      </c>
      <c r="AF20" s="24">
        <f t="shared" si="1"/>
        <v>0</v>
      </c>
      <c r="AH20" s="50">
        <f>IF(SUMIF(F17:F24,F20,N17:N24)=0,0,$M$3*N20/SUMIF(F17:F24,F20,N17:N24))</f>
        <v>0</v>
      </c>
      <c r="AI20" s="12">
        <f t="shared" si="2"/>
        <v>0</v>
      </c>
      <c r="AJ20" s="26" t="str">
        <f>IF(AI20=0,"",ROUNDUP(AH20/AI20,0))</f>
        <v/>
      </c>
      <c r="AK20" s="27">
        <f>IF(L20="",0,IF(OR(P20="Mut+ext",VLOOKUP(L20,Paramétrage!$C$6:$E$28,2,0)=0),0,IF(O20="","saisir capacité",IF(P20="Mut+ext",0,M20*AJ20*VLOOKUP(L20,Paramétrage!$C$6:$E$28,2,0)))))</f>
        <v>0</v>
      </c>
      <c r="AL20" s="95"/>
      <c r="AM20" s="27">
        <f t="shared" si="4"/>
        <v>0</v>
      </c>
      <c r="AN20" s="27">
        <f>IF(L20="",0,IF(ISERROR(AL20+AK20*VLOOKUP(L20,Paramétrage!$C$6:$E$28,3,0))=TRUE,AM20,AL20+AK20*VLOOKUP(L20,Paramétrage!$C$6:$E$28,3,0)))</f>
        <v>0</v>
      </c>
      <c r="AO20" s="50">
        <f>IF(L20="",0,IF(OR(P20="oui",VLOOKUP(L20,Paramétrage!$C$6:$E$28,2,0)=0),0,IF(U20="",0,U20-AJ20)))</f>
        <v>0</v>
      </c>
      <c r="AP20" s="12">
        <f t="shared" si="5"/>
        <v>0</v>
      </c>
    </row>
    <row r="21" spans="1:42">
      <c r="A21" s="583"/>
      <c r="B21" s="607"/>
      <c r="C21" s="585"/>
      <c r="D21" s="587"/>
      <c r="E21" s="588"/>
      <c r="F21" s="446"/>
      <c r="G21" s="449"/>
      <c r="H21" s="106"/>
      <c r="I21" s="131"/>
      <c r="J21" s="130"/>
      <c r="K21" s="104"/>
      <c r="L21" s="105"/>
      <c r="M21" s="122"/>
      <c r="N21" s="120"/>
      <c r="O21" s="127"/>
      <c r="P21" s="111"/>
      <c r="Q21" s="556"/>
      <c r="R21" s="556"/>
      <c r="S21" s="556"/>
      <c r="T21" s="569"/>
      <c r="U21" s="238" t="str">
        <f>IF(OR(O21="",L21=Paramétrage!$C$10,L21=Paramétrage!$C$13,L21=Paramétrage!$C$16,L21=Paramétrage!$C$19,L21=Paramétrage!$C$23,L21=Paramétrage!$C$26,AND(L21&lt;&gt;Paramétrage!$C$9,P21="Mut+ext")),"",ROUNDUP(N21/O21,0))</f>
        <v/>
      </c>
      <c r="V21" s="236">
        <f>IF(L21="",0,IF(OR(P21="Mut+ext",VLOOKUP(L21,Paramétrage!$C$6:$E$28,2,0)=0),0,IF(O21="","saisir capacité",M21*U21*VLOOKUP(L21,Paramétrage!$C$6:$E$28,2,0))))</f>
        <v>0</v>
      </c>
      <c r="W21" s="108"/>
      <c r="X21" s="237">
        <f t="shared" si="0"/>
        <v>0</v>
      </c>
      <c r="Y21" s="239">
        <f>IF(L21="",0,IF(ISERROR(W21+V21*VLOOKUP(L21,Paramétrage!$C$6:$E$28,3,0))=TRUE,X21,W21+V21*VLOOKUP(L21,Paramétrage!$C$6:$E$28,3,0)))</f>
        <v>0</v>
      </c>
      <c r="Z21" s="555"/>
      <c r="AA21" s="556"/>
      <c r="AB21" s="557"/>
      <c r="AC21" s="442"/>
      <c r="AD21" s="109"/>
      <c r="AE21" s="47">
        <f>IF(F21="",0,IF(J21="",0,IF(SUMIF(F17:F24,F21,N17:N24)=0,0,IF(J21="Obligatoire",AF21/N21,IF(K21="",AF21/SUMIF(F17:F24,F21,N17:N24),AF21/(SUMIF(F17:F24,F21,N17:N24)/K21))))))</f>
        <v>0</v>
      </c>
      <c r="AF21" s="24">
        <f t="shared" si="1"/>
        <v>0</v>
      </c>
      <c r="AH21" s="50">
        <f>IF(SUMIF(F17:F24,F21,N17:N24)=0,0,$M$3*N21/SUMIF(F17:F24,F21,N17:N24))</f>
        <v>0</v>
      </c>
      <c r="AI21" s="12">
        <f t="shared" si="2"/>
        <v>0</v>
      </c>
      <c r="AJ21" s="26" t="str">
        <f t="shared" ref="AJ21:AJ23" si="6">IF(AI21=0,"",ROUNDUP(AH21/AI21,0))</f>
        <v/>
      </c>
      <c r="AK21" s="27">
        <f>IF(L21="",0,IF(OR(P21="Mut+ext",VLOOKUP(L21,Paramétrage!$C$6:$E$28,2,0)=0),0,IF(O21="","saisir capacité",IF(P21="Mut+ext",0,M21*AJ21*VLOOKUP(L21,Paramétrage!$C$6:$E$28,2,0)))))</f>
        <v>0</v>
      </c>
      <c r="AL21" s="95"/>
      <c r="AM21" s="27">
        <f t="shared" si="4"/>
        <v>0</v>
      </c>
      <c r="AN21" s="27">
        <f>IF(L21="",0,IF(ISERROR(AL21+AK21*VLOOKUP(L21,Paramétrage!$C$6:$E$28,3,0))=TRUE,AM21,AL21+AK21*VLOOKUP(L21,Paramétrage!$C$6:$E$28,3,0)))</f>
        <v>0</v>
      </c>
      <c r="AO21" s="50">
        <f>IF(L21="",0,IF(OR(P21="oui",VLOOKUP(L21,Paramétrage!$C$6:$E$28,2,0)=0),0,IF(U21="",0,U21-AJ21)))</f>
        <v>0</v>
      </c>
      <c r="AP21" s="12">
        <f t="shared" si="5"/>
        <v>0</v>
      </c>
    </row>
    <row r="22" spans="1:42">
      <c r="A22" s="583"/>
      <c r="B22" s="607"/>
      <c r="C22" s="585"/>
      <c r="D22" s="587"/>
      <c r="E22" s="588"/>
      <c r="F22" s="446"/>
      <c r="G22" s="449"/>
      <c r="H22" s="106"/>
      <c r="I22" s="131"/>
      <c r="J22" s="130"/>
      <c r="K22" s="104"/>
      <c r="L22" s="105"/>
      <c r="M22" s="122"/>
      <c r="N22" s="121"/>
      <c r="O22" s="127"/>
      <c r="P22" s="111"/>
      <c r="Q22" s="556"/>
      <c r="R22" s="556"/>
      <c r="S22" s="556"/>
      <c r="T22" s="569"/>
      <c r="U22" s="238" t="str">
        <f>IF(OR(O22="",L22=Paramétrage!$C$10,L22=Paramétrage!$C$13,L22=Paramétrage!$C$16,L22=Paramétrage!$C$19,L22=Paramétrage!$C$23,L22=Paramétrage!$C$26,AND(L22&lt;&gt;Paramétrage!$C$9,P22="Mut+ext")),"",ROUNDUP(N22/O22,0))</f>
        <v/>
      </c>
      <c r="V22" s="236">
        <f>IF(L22="",0,IF(OR(P22="Mut+ext",VLOOKUP(L22,Paramétrage!$C$6:$E$28,2,0)=0),0,IF(O22="","saisir capacité",M22*U22*VLOOKUP(L22,Paramétrage!$C$6:$E$28,2,0))))</f>
        <v>0</v>
      </c>
      <c r="W22" s="108"/>
      <c r="X22" s="237">
        <f t="shared" si="0"/>
        <v>0</v>
      </c>
      <c r="Y22" s="239">
        <f>IF(L22="",0,IF(ISERROR(W22+V22*VLOOKUP(L22,Paramétrage!$C$6:$E$28,3,0))=TRUE,X22,W22+V22*VLOOKUP(L22,Paramétrage!$C$6:$E$28,3,0)))</f>
        <v>0</v>
      </c>
      <c r="Z22" s="555"/>
      <c r="AA22" s="556"/>
      <c r="AB22" s="557"/>
      <c r="AC22" s="442"/>
      <c r="AD22" s="109"/>
      <c r="AE22" s="47">
        <f>IF(F22="",0,IF(J22="",0,IF(SUMIF(F17:F24,F22,N17:N24)=0,0,IF(J22="Obligatoire",AF22/N22,IF(K22="",AF22/SUMIF(F17:F24,F22,N17:N24),AF22/(SUMIF(F17:F24,F22,N17:N24)/K22))))))</f>
        <v>0</v>
      </c>
      <c r="AF22" s="24">
        <f t="shared" si="1"/>
        <v>0</v>
      </c>
      <c r="AH22" s="50">
        <f>IF(SUMIF(F17:F24,F22,N17:N24)=0,0,$M$3*N22/SUMIF(F17:F24,F22,N17:N24))</f>
        <v>0</v>
      </c>
      <c r="AI22" s="12">
        <f t="shared" si="2"/>
        <v>0</v>
      </c>
      <c r="AJ22" s="26" t="str">
        <f t="shared" si="6"/>
        <v/>
      </c>
      <c r="AK22" s="27">
        <f>IF(L22="",0,IF(OR(P22="Mut+ext",VLOOKUP(L22,Paramétrage!$C$6:$E$28,2,0)=0),0,IF(O22="","saisir capacité",IF(P22="Mut+ext",0,M22*AJ22*VLOOKUP(L22,Paramétrage!$C$6:$E$28,2,0)))))</f>
        <v>0</v>
      </c>
      <c r="AL22" s="95"/>
      <c r="AM22" s="27">
        <f t="shared" si="4"/>
        <v>0</v>
      </c>
      <c r="AN22" s="27">
        <f>IF(L22="",0,IF(ISERROR(AL22+AK22*VLOOKUP(L22,Paramétrage!$C$6:$E$28,3,0))=TRUE,AM22,AL22+AK22*VLOOKUP(L22,Paramétrage!$C$6:$E$28,3,0)))</f>
        <v>0</v>
      </c>
      <c r="AO22" s="50">
        <f>IF(L22="",0,IF(OR(P22="oui",VLOOKUP(L22,Paramétrage!$C$6:$E$28,2,0)=0),0,IF(U22="",0,U22-AJ22)))</f>
        <v>0</v>
      </c>
      <c r="AP22" s="12">
        <f t="shared" si="5"/>
        <v>0</v>
      </c>
    </row>
    <row r="23" spans="1:42">
      <c r="A23" s="583"/>
      <c r="B23" s="607"/>
      <c r="C23" s="585"/>
      <c r="D23" s="587"/>
      <c r="E23" s="588"/>
      <c r="F23" s="446"/>
      <c r="G23" s="449"/>
      <c r="H23" s="106"/>
      <c r="I23" s="131"/>
      <c r="J23" s="130"/>
      <c r="K23" s="104"/>
      <c r="L23" s="105"/>
      <c r="M23" s="122"/>
      <c r="N23" s="120"/>
      <c r="O23" s="127"/>
      <c r="P23" s="111"/>
      <c r="Q23" s="556"/>
      <c r="R23" s="556"/>
      <c r="S23" s="556"/>
      <c r="T23" s="569"/>
      <c r="U23" s="238" t="str">
        <f>IF(OR(O23="",L23=Paramétrage!$C$10,L23=Paramétrage!$C$13,L23=Paramétrage!$C$16,L23=Paramétrage!$C$19,L23=Paramétrage!$C$23,L23=Paramétrage!$C$26,AND(L23&lt;&gt;Paramétrage!$C$9,P23="Mut+ext")),"",ROUNDUP(N23/O23,0))</f>
        <v/>
      </c>
      <c r="V23" s="236">
        <f>IF(L23="",0,IF(OR(P23="Mut+ext",VLOOKUP(L23,Paramétrage!$C$6:$E$28,2,0)=0),0,IF(O23="","saisir capacité",M23*U23*VLOOKUP(L23,Paramétrage!$C$6:$E$28,2,0))))</f>
        <v>0</v>
      </c>
      <c r="W23" s="108"/>
      <c r="X23" s="237">
        <f t="shared" si="0"/>
        <v>0</v>
      </c>
      <c r="Y23" s="239">
        <f>IF(L23="",0,IF(ISERROR(W23+V23*VLOOKUP(L23,Paramétrage!$C$6:$E$28,3,0))=TRUE,X23,W23+V23*VLOOKUP(L23,Paramétrage!$C$6:$E$28,3,0)))</f>
        <v>0</v>
      </c>
      <c r="Z23" s="555"/>
      <c r="AA23" s="556"/>
      <c r="AB23" s="557"/>
      <c r="AC23" s="442"/>
      <c r="AD23" s="109"/>
      <c r="AE23" s="47">
        <f>IF(F23="",0,IF(J23="",0,IF(SUMIF(F17:F24,F23,N17:N24)=0,0,IF(J23="Obligatoire",AF23/N23,IF(K23="",AF23/SUMIF(F17:F24,F23,N17:N24),AF23/(SUMIF(F17:F24,F23,N17:N24)/K23))))))</f>
        <v>0</v>
      </c>
      <c r="AF23" s="24">
        <f t="shared" si="1"/>
        <v>0</v>
      </c>
      <c r="AH23" s="50">
        <f>IF(SUMIF(F17:F24,F23,N17:N24)=0,0,$M$3*N23/SUMIF(F17:F24,F23,N17:N24))</f>
        <v>0</v>
      </c>
      <c r="AI23" s="12">
        <f t="shared" si="2"/>
        <v>0</v>
      </c>
      <c r="AJ23" s="26" t="str">
        <f t="shared" si="6"/>
        <v/>
      </c>
      <c r="AK23" s="27">
        <f>IF(L23="",0,IF(OR(P23="Mut+ext",VLOOKUP(L23,Paramétrage!$C$6:$E$28,2,0)=0),0,IF(O23="","saisir capacité",IF(P23="Mut+ext",0,M23*AJ23*VLOOKUP(L23,Paramétrage!$C$6:$E$28,2,0)))))</f>
        <v>0</v>
      </c>
      <c r="AL23" s="95"/>
      <c r="AM23" s="27">
        <f t="shared" si="4"/>
        <v>0</v>
      </c>
      <c r="AN23" s="27">
        <f>IF(L23="",0,IF(ISERROR(AL23+AK23*VLOOKUP(L23,Paramétrage!$C$6:$E$28,3,0))=TRUE,AM23,AL23+AK23*VLOOKUP(L23,Paramétrage!$C$6:$E$28,3,0)))</f>
        <v>0</v>
      </c>
      <c r="AO23" s="50">
        <f>IF(L23="",0,IF(OR(P23="oui",VLOOKUP(L23,Paramétrage!$C$6:$E$28,2,0)=0),0,IF(U23="",0,U23-AJ23)))</f>
        <v>0</v>
      </c>
      <c r="AP23" s="12">
        <f t="shared" si="5"/>
        <v>0</v>
      </c>
    </row>
    <row r="24" spans="1:42">
      <c r="A24" s="583"/>
      <c r="B24" s="607"/>
      <c r="C24" s="585"/>
      <c r="D24" s="587"/>
      <c r="E24" s="589"/>
      <c r="F24" s="446"/>
      <c r="G24" s="449"/>
      <c r="H24" s="106"/>
      <c r="I24" s="131"/>
      <c r="J24" s="130"/>
      <c r="K24" s="104"/>
      <c r="L24" s="105"/>
      <c r="M24" s="122"/>
      <c r="N24" s="119"/>
      <c r="O24" s="127"/>
      <c r="P24" s="111"/>
      <c r="Q24" s="556"/>
      <c r="R24" s="556"/>
      <c r="S24" s="556"/>
      <c r="T24" s="569"/>
      <c r="U24" s="238" t="str">
        <f>IF(OR(O24="",L24=Paramétrage!$C$10,L24=Paramétrage!$C$13,L24=Paramétrage!$C$16,L24=Paramétrage!$C$19,L24=Paramétrage!$C$23,L24=Paramétrage!$C$26,AND(L24&lt;&gt;Paramétrage!$C$9,P24="Mut+ext")),"",ROUNDUP(N24/O24,0))</f>
        <v/>
      </c>
      <c r="V24" s="236">
        <f>IF(L24="",0,IF(OR(P24="Mut+ext",VLOOKUP(L24,Paramétrage!$C$6:$E$28,2,0)=0),0,IF(O24="","saisir capacité",M24*U24*VLOOKUP(L24,Paramétrage!$C$6:$E$28,2,0))))</f>
        <v>0</v>
      </c>
      <c r="W24" s="108"/>
      <c r="X24" s="237">
        <f t="shared" si="0"/>
        <v>0</v>
      </c>
      <c r="Y24" s="239">
        <f>IF(L24="",0,IF(ISERROR(W24+V24*VLOOKUP(L24,Paramétrage!$C$6:$E$28,3,0))=TRUE,X24,W24+V24*VLOOKUP(L24,Paramétrage!$C$6:$E$28,3,0)))</f>
        <v>0</v>
      </c>
      <c r="Z24" s="555"/>
      <c r="AA24" s="556"/>
      <c r="AB24" s="557"/>
      <c r="AC24" s="442"/>
      <c r="AD24" s="109"/>
      <c r="AE24" s="47">
        <f>IF(F24="",0,IF(J24="",0,IF(SUMIF(F17:F24,F24,N17:N24)=0,0,IF(J24="Obligatoire",AF24/N24,IF(K24="",AF24/SUMIF(F17:F24,F24,N17:N24),AF24/(SUMIF(F17:F24,F24,N17:N24)/K24))))))</f>
        <v>0</v>
      </c>
      <c r="AF24" s="24">
        <f t="shared" si="1"/>
        <v>0</v>
      </c>
      <c r="AH24" s="50">
        <f>IF(SUMIF(F17:F24,F24,N17:N24)=0,0,$M$3*N24/SUMIF(F17:F24,F24,N17:N24))</f>
        <v>0</v>
      </c>
      <c r="AI24" s="12">
        <f t="shared" si="2"/>
        <v>0</v>
      </c>
      <c r="AJ24" s="26" t="str">
        <f>IF(AI24=0,"",ROUNDUP(AH24/AI24,0))</f>
        <v/>
      </c>
      <c r="AK24" s="27">
        <f>IF(L24="",0,IF(OR(P24="Mut+ext",VLOOKUP(L24,Paramétrage!$C$6:$E$28,2,0)=0),0,IF(O24="","saisir capacité",IF(P24="Mut+ext",0,M24*AJ24*VLOOKUP(L24,Paramétrage!$C$6:$E$28,2,0)))))</f>
        <v>0</v>
      </c>
      <c r="AL24" s="95"/>
      <c r="AM24" s="27">
        <f t="shared" si="4"/>
        <v>0</v>
      </c>
      <c r="AN24" s="27">
        <f>IF(L24="",0,IF(ISERROR(AL24+AK24*VLOOKUP(L24,Paramétrage!$C$6:$E$28,3,0))=TRUE,AM24,AL24+AK24*VLOOKUP(L24,Paramétrage!$C$6:$E$28,3,0)))</f>
        <v>0</v>
      </c>
      <c r="AO24" s="50">
        <f>IF(L24="",0,IF(OR(P24="oui",VLOOKUP(L24,Paramétrage!$C$6:$E$28,2,0)=0),0,IF(U24="",0,U24-AJ24)))</f>
        <v>0</v>
      </c>
      <c r="AP24" s="12">
        <f t="shared" si="5"/>
        <v>0</v>
      </c>
    </row>
    <row r="25" spans="1:42">
      <c r="A25" s="583"/>
      <c r="B25" s="607"/>
      <c r="C25" s="585"/>
      <c r="D25" s="165"/>
      <c r="E25" s="165"/>
      <c r="F25" s="165"/>
      <c r="G25" s="166"/>
      <c r="H25" s="167"/>
      <c r="I25" s="167"/>
      <c r="J25" s="168"/>
      <c r="K25" s="169"/>
      <c r="L25" s="170"/>
      <c r="M25" s="171">
        <f>AE25</f>
        <v>48</v>
      </c>
      <c r="N25" s="172"/>
      <c r="O25" s="172"/>
      <c r="P25" s="173"/>
      <c r="Q25" s="174"/>
      <c r="R25" s="174"/>
      <c r="S25" s="174"/>
      <c r="T25" s="175"/>
      <c r="U25" s="176"/>
      <c r="V25" s="177">
        <f>SUM(V17:V24)</f>
        <v>136</v>
      </c>
      <c r="W25" s="178">
        <f>SUM(W17:W24)</f>
        <v>0</v>
      </c>
      <c r="X25" s="179">
        <f t="shared" ref="X25" si="7">V25+W25</f>
        <v>136</v>
      </c>
      <c r="Y25" s="180">
        <f>SUM(Y17:Y24)</f>
        <v>149</v>
      </c>
      <c r="Z25" s="181"/>
      <c r="AA25" s="182"/>
      <c r="AB25" s="183"/>
      <c r="AC25" s="184"/>
      <c r="AD25" s="175"/>
      <c r="AE25" s="46">
        <f>SUM(AE17:AE24)</f>
        <v>48</v>
      </c>
      <c r="AF25" s="44">
        <f>SUM(AF17:AF24)</f>
        <v>9600</v>
      </c>
    </row>
    <row r="26" spans="1:42" ht="15.75" customHeight="1">
      <c r="A26" s="583"/>
      <c r="B26" s="607"/>
      <c r="C26" s="585" t="s">
        <v>206</v>
      </c>
      <c r="D26" s="587" t="s">
        <v>207</v>
      </c>
      <c r="E26" s="588">
        <v>6</v>
      </c>
      <c r="F26" s="447" t="s">
        <v>208</v>
      </c>
      <c r="G26" s="112" t="s">
        <v>16</v>
      </c>
      <c r="H26" s="103" t="s">
        <v>209</v>
      </c>
      <c r="I26" s="131" t="s">
        <v>97</v>
      </c>
      <c r="J26" s="130" t="s">
        <v>98</v>
      </c>
      <c r="K26" s="104">
        <v>1</v>
      </c>
      <c r="L26" s="105" t="s">
        <v>99</v>
      </c>
      <c r="M26" s="122">
        <v>26</v>
      </c>
      <c r="N26" s="119">
        <v>230</v>
      </c>
      <c r="O26" s="127">
        <v>300</v>
      </c>
      <c r="P26" s="111" t="s">
        <v>100</v>
      </c>
      <c r="Q26" s="556" t="s">
        <v>149</v>
      </c>
      <c r="R26" s="556"/>
      <c r="S26" s="556"/>
      <c r="T26" s="569"/>
      <c r="U26" s="238">
        <f>IF(OR(O26="",L26=Paramétrage!$C$10,L26=Paramétrage!$C$13,L26=Paramétrage!$C$16,L26=Paramétrage!$C$19,L26=Paramétrage!$C$23,L26=Paramétrage!$C$26,AND(L26&lt;&gt;Paramétrage!$C$9,P26="Mut+ext")),"",ROUNDUP(N26/O26,0))</f>
        <v>1</v>
      </c>
      <c r="V26" s="236">
        <f>IF(L26="",0,IF(OR(P26="Mut+ext",VLOOKUP(L26,Paramétrage!$C$6:$E$28,2,0)=0),0,IF(O26="","saisir capacité",M26*U26*VLOOKUP(L26,Paramétrage!$C$6:$E$28,2,0))))</f>
        <v>26</v>
      </c>
      <c r="W26" s="108"/>
      <c r="X26" s="237">
        <f t="shared" ref="X26:X33" si="8">IF(ISERROR(V26+W26)=TRUE,V26,V26+W26)</f>
        <v>26</v>
      </c>
      <c r="Y26" s="239">
        <f>IF(L26="",0,IF(ISERROR(W26+V26*VLOOKUP(L26,Paramétrage!$C$6:$E$28,3,0))=TRUE,X26,W26+V26*VLOOKUP(L26,Paramétrage!$C$6:$E$28,3,0)))</f>
        <v>39</v>
      </c>
      <c r="Z26" s="555"/>
      <c r="AA26" s="556"/>
      <c r="AB26" s="557"/>
      <c r="AC26" s="442" t="s">
        <v>210</v>
      </c>
      <c r="AD26" s="110" t="s">
        <v>211</v>
      </c>
      <c r="AE26" s="47">
        <f>IF(F26="",0,IF(J26="",0,IF(SUMIF(F26:F33,F26,N26:N33)=0,0,IF(J26="Obligatoire",AF26/N26,IF(K26="",AF26/SUMIF(F26:F33,F26,N26:N33),AF26/(SUMIF(F26:F33,F26,N26:N33)/K26))))))</f>
        <v>26</v>
      </c>
      <c r="AF26" s="43">
        <f t="shared" ref="AF26:AF33" si="9">M26*N26</f>
        <v>5980</v>
      </c>
      <c r="AH26" s="50">
        <f>IF(SUMIF(F26:F33,F26,N26:N33)=0,0,$M$3*N26/SUMIF(F26:F33,F26,N26:N33))</f>
        <v>0</v>
      </c>
      <c r="AI26" s="12">
        <f t="shared" ref="AI26:AI33" si="10">O26</f>
        <v>300</v>
      </c>
      <c r="AJ26" s="26">
        <f t="shared" ref="AJ26:AJ33" si="11">IF(AI26=0,"",ROUNDUP(AH26/AI26,0))</f>
        <v>0</v>
      </c>
      <c r="AK26" s="27">
        <f>IF(L26="",0,IF(OR(P26="Mut+ext",VLOOKUP(L26,Paramétrage!$C$6:$E$28,2,0)=0),0,IF(O26="","saisir capacité",IF(P26="Mut+ext",0,M26*AJ26*VLOOKUP(L26,Paramétrage!$C$6:$E$28,2,0)))))</f>
        <v>0</v>
      </c>
      <c r="AL26" s="95"/>
      <c r="AM26" s="27">
        <f t="shared" ref="AM26:AM33" si="12">IF(ISERROR(AK26+AL26)=TRUE,AK26,AK26+AL26)</f>
        <v>0</v>
      </c>
      <c r="AN26" s="27">
        <f>IF(L26="",0,IF(ISERROR(AL26+AK26*VLOOKUP(L26,Paramétrage!$C$6:$E$28,3,0))=TRUE,AM26,AL26+AK26*VLOOKUP(L26,Paramétrage!$C$6:$E$28,3,0)))</f>
        <v>0</v>
      </c>
      <c r="AO26" s="50">
        <f>IF(L26="",0,IF(OR(P26="oui",VLOOKUP(L26,Paramétrage!$C$6:$E$28,2,0)=0),0,IF(U26="",0,U26-AJ26)))</f>
        <v>1</v>
      </c>
      <c r="AP26" s="12">
        <f t="shared" ref="AP26:AP33" si="13">Y26-AN26-W26</f>
        <v>39</v>
      </c>
    </row>
    <row r="27" spans="1:42">
      <c r="A27" s="583"/>
      <c r="B27" s="607"/>
      <c r="C27" s="585"/>
      <c r="D27" s="587"/>
      <c r="E27" s="588"/>
      <c r="F27" s="446" t="s">
        <v>212</v>
      </c>
      <c r="G27" s="102" t="s">
        <v>16</v>
      </c>
      <c r="H27" s="103" t="s">
        <v>213</v>
      </c>
      <c r="I27" s="131" t="s">
        <v>97</v>
      </c>
      <c r="J27" s="130" t="s">
        <v>98</v>
      </c>
      <c r="K27" s="104">
        <v>1</v>
      </c>
      <c r="L27" s="105" t="s">
        <v>99</v>
      </c>
      <c r="M27" s="122">
        <v>22</v>
      </c>
      <c r="N27" s="119">
        <v>230</v>
      </c>
      <c r="O27" s="127">
        <v>300</v>
      </c>
      <c r="P27" s="111" t="s">
        <v>100</v>
      </c>
      <c r="Q27" s="556" t="s">
        <v>149</v>
      </c>
      <c r="R27" s="556"/>
      <c r="S27" s="556"/>
      <c r="T27" s="569"/>
      <c r="U27" s="238">
        <f>IF(OR(O27="",L27=Paramétrage!$C$10,L27=Paramétrage!$C$13,L27=Paramétrage!$C$16,L27=Paramétrage!$C$19,L27=Paramétrage!$C$23,L27=Paramétrage!$C$26,AND(L27&lt;&gt;Paramétrage!$C$9,P27="Mut+ext")),"",ROUNDUP(N27/O27,0))</f>
        <v>1</v>
      </c>
      <c r="V27" s="236">
        <f>IF(L27="",0,IF(OR(P27="Mut+ext",VLOOKUP(L27,Paramétrage!$C$6:$E$28,2,0)=0),0,IF(O27="","saisir capacité",M27*U27*VLOOKUP(L27,Paramétrage!$C$6:$E$28,2,0))))</f>
        <v>22</v>
      </c>
      <c r="W27" s="108"/>
      <c r="X27" s="237">
        <f t="shared" si="8"/>
        <v>22</v>
      </c>
      <c r="Y27" s="239">
        <f>IF(L27="",0,IF(ISERROR(W27+V27*VLOOKUP(L27,Paramétrage!$C$6:$E$28,3,0))=TRUE,X27,W27+V27*VLOOKUP(L27,Paramétrage!$C$6:$E$28,3,0)))</f>
        <v>33</v>
      </c>
      <c r="Z27" s="555"/>
      <c r="AA27" s="556"/>
      <c r="AB27" s="557"/>
      <c r="AC27" s="442" t="s">
        <v>153</v>
      </c>
      <c r="AD27" s="109" t="s">
        <v>211</v>
      </c>
      <c r="AE27" s="47">
        <f>IF(F27="",0,IF(J27="",0,IF(SUMIF(F26:F33,F27,N26:N33)=0,0,IF(J27="Obligatoire",AF27/N27,IF(K27="",AF27/SUMIF(F26:F33,F27,N26:N33),AF27/(SUMIF(F26:F33,F27,N26:N33)/K27))))))</f>
        <v>22</v>
      </c>
      <c r="AF27" s="24">
        <f t="shared" si="9"/>
        <v>5060</v>
      </c>
      <c r="AH27" s="50">
        <f>IF(SUMIF(F26:F33,F27,N26:N33)=0,0,$M$3*N27/SUMIF(F26:F33,F27,N26:N33))</f>
        <v>0</v>
      </c>
      <c r="AI27" s="12">
        <f t="shared" si="10"/>
        <v>300</v>
      </c>
      <c r="AJ27" s="26">
        <f t="shared" si="11"/>
        <v>0</v>
      </c>
      <c r="AK27" s="27">
        <f>IF(L27="",0,IF(OR(P27="Mut+ext",VLOOKUP(L27,Paramétrage!$C$6:$E$28,2,0)=0),0,IF(O27="","saisir capacité",IF(P27="Mut+ext",0,M27*AJ27*VLOOKUP(L27,Paramétrage!$C$6:$E$28,2,0)))))</f>
        <v>0</v>
      </c>
      <c r="AL27" s="95"/>
      <c r="AM27" s="27">
        <f t="shared" si="12"/>
        <v>0</v>
      </c>
      <c r="AN27" s="27">
        <f>IF(L27="",0,IF(ISERROR(AL27+AK27*VLOOKUP(L27,Paramétrage!$C$6:$E$28,3,0))=TRUE,AM27,AL27+AK27*VLOOKUP(L27,Paramétrage!$C$6:$E$28,3,0)))</f>
        <v>0</v>
      </c>
      <c r="AO27" s="50">
        <f>IF(L27="",0,IF(OR(P27="oui",VLOOKUP(L27,Paramétrage!$C$6:$E$28,2,0)=0),0,IF(U27="",0,U27-AJ27)))</f>
        <v>1</v>
      </c>
      <c r="AP27" s="12">
        <f t="shared" si="13"/>
        <v>33</v>
      </c>
    </row>
    <row r="28" spans="1:42">
      <c r="A28" s="583"/>
      <c r="B28" s="607"/>
      <c r="C28" s="585"/>
      <c r="D28" s="587"/>
      <c r="E28" s="588"/>
      <c r="F28" s="446"/>
      <c r="G28" s="102"/>
      <c r="H28" s="103"/>
      <c r="I28" s="131"/>
      <c r="J28" s="130"/>
      <c r="K28" s="104"/>
      <c r="L28" s="105"/>
      <c r="M28" s="122"/>
      <c r="N28" s="119"/>
      <c r="O28" s="127"/>
      <c r="P28" s="111"/>
      <c r="Q28" s="556"/>
      <c r="R28" s="556"/>
      <c r="S28" s="556"/>
      <c r="T28" s="569"/>
      <c r="U28" s="238" t="str">
        <f>IF(OR(O28="",L28=Paramétrage!$C$10,L28=Paramétrage!$C$13,L28=Paramétrage!$C$16,L28=Paramétrage!$C$19,L28=Paramétrage!$C$23,L28=Paramétrage!$C$26,AND(L28&lt;&gt;Paramétrage!$C$9,P28="Mut+ext")),"",ROUNDUP(N28/O28,0))</f>
        <v/>
      </c>
      <c r="V28" s="236">
        <f>IF(L28="",0,IF(OR(P28="Mut+ext",VLOOKUP(L28,Paramétrage!$C$6:$E$28,2,0)=0),0,IF(O28="","saisir capacité",M28*U28*VLOOKUP(L28,Paramétrage!$C$6:$E$28,2,0))))</f>
        <v>0</v>
      </c>
      <c r="W28" s="108"/>
      <c r="X28" s="237">
        <f t="shared" si="8"/>
        <v>0</v>
      </c>
      <c r="Y28" s="239">
        <f>IF(L28="",0,IF(ISERROR(W28+V28*VLOOKUP(L28,Paramétrage!$C$6:$E$28,3,0))=TRUE,X28,W28+V28*VLOOKUP(L28,Paramétrage!$C$6:$E$28,3,0)))</f>
        <v>0</v>
      </c>
      <c r="Z28" s="555"/>
      <c r="AA28" s="556"/>
      <c r="AB28" s="557"/>
      <c r="AC28" s="442"/>
      <c r="AD28" s="109"/>
      <c r="AE28" s="47">
        <f>IF(F28="",0,IF(J28="",0,IF(SUMIF(F26:F33,F28,N26:N33)=0,0,IF(J28="Obligatoire",AF28/N28,IF(K28="",AF28/SUMIF(F26:F33,F28,N26:N33),AF28/(SUMIF(F26:F33,F28,N26:N33)/K28))))))</f>
        <v>0</v>
      </c>
      <c r="AF28" s="24">
        <f t="shared" si="9"/>
        <v>0</v>
      </c>
      <c r="AH28" s="50">
        <f>IF(SUMIF(F26:F33,F28,N26:N33)=0,0,$M$3*N28/SUMIF(F26:F33,F28,N26:N33))</f>
        <v>0</v>
      </c>
      <c r="AI28" s="12">
        <f t="shared" si="10"/>
        <v>0</v>
      </c>
      <c r="AJ28" s="26" t="str">
        <f t="shared" si="11"/>
        <v/>
      </c>
      <c r="AK28" s="27">
        <f>IF(L28="",0,IF(OR(P28="Mut+ext",VLOOKUP(L28,Paramétrage!$C$6:$E$28,2,0)=0),0,IF(O28="","saisir capacité",IF(P28="Mut+ext",0,M28*AJ28*VLOOKUP(L28,Paramétrage!$C$6:$E$28,2,0)))))</f>
        <v>0</v>
      </c>
      <c r="AL28" s="95"/>
      <c r="AM28" s="27">
        <f t="shared" si="12"/>
        <v>0</v>
      </c>
      <c r="AN28" s="27">
        <f>IF(L28="",0,IF(ISERROR(AL28+AK28*VLOOKUP(L28,Paramétrage!$C$6:$E$28,3,0))=TRUE,AM28,AL28+AK28*VLOOKUP(L28,Paramétrage!$C$6:$E$28,3,0)))</f>
        <v>0</v>
      </c>
      <c r="AO28" s="50">
        <f>IF(L28="",0,IF(OR(P28="oui",VLOOKUP(L28,Paramétrage!$C$6:$E$28,2,0)=0),0,IF(U28="",0,U28-AJ28)))</f>
        <v>0</v>
      </c>
      <c r="AP28" s="12">
        <f t="shared" si="13"/>
        <v>0</v>
      </c>
    </row>
    <row r="29" spans="1:42">
      <c r="A29" s="583"/>
      <c r="B29" s="607"/>
      <c r="C29" s="585"/>
      <c r="D29" s="587"/>
      <c r="E29" s="588"/>
      <c r="F29" s="448"/>
      <c r="G29" s="102"/>
      <c r="H29" s="103"/>
      <c r="I29" s="131"/>
      <c r="J29" s="130"/>
      <c r="K29" s="104"/>
      <c r="L29" s="105"/>
      <c r="M29" s="122"/>
      <c r="N29" s="119"/>
      <c r="O29" s="127"/>
      <c r="P29" s="111"/>
      <c r="Q29" s="556"/>
      <c r="R29" s="556"/>
      <c r="S29" s="556"/>
      <c r="T29" s="569"/>
      <c r="U29" s="238" t="str">
        <f>IF(OR(O29="",L29=Paramétrage!$C$10,L29=Paramétrage!$C$13,L29=Paramétrage!$C$16,L29=Paramétrage!$C$19,L29=Paramétrage!$C$23,L29=Paramétrage!$C$26,AND(L29&lt;&gt;Paramétrage!$C$9,P29="Mut+ext")),"",ROUNDUP(N29/O29,0))</f>
        <v/>
      </c>
      <c r="V29" s="236">
        <f>IF(L29="",0,IF(OR(P29="Mut+ext",VLOOKUP(L29,Paramétrage!$C$6:$E$28,2,0)=0),0,IF(O29="","saisir capacité",M29*U29*VLOOKUP(L29,Paramétrage!$C$6:$E$28,2,0))))</f>
        <v>0</v>
      </c>
      <c r="W29" s="108"/>
      <c r="X29" s="237">
        <f t="shared" si="8"/>
        <v>0</v>
      </c>
      <c r="Y29" s="239">
        <f>IF(L29="",0,IF(ISERROR(W29+V29*VLOOKUP(L29,Paramétrage!$C$6:$E$28,3,0))=TRUE,X29,W29+V29*VLOOKUP(L29,Paramétrage!$C$6:$E$28,3,0)))</f>
        <v>0</v>
      </c>
      <c r="Z29" s="555"/>
      <c r="AA29" s="556"/>
      <c r="AB29" s="557"/>
      <c r="AC29" s="442"/>
      <c r="AD29" s="109"/>
      <c r="AE29" s="47">
        <f>IF(F29="",0,IF(J29="",0,IF(SUMIF(F26:F33,F29,N26:N33)=0,0,IF(J29="Obligatoire",AF29/N29,IF(K29="",AF29/SUMIF(F26:F33,F29,N26:N33),AF29/(SUMIF(F26:F33,F29,N26:N33)/K29))))))</f>
        <v>0</v>
      </c>
      <c r="AF29" s="24">
        <f t="shared" si="9"/>
        <v>0</v>
      </c>
      <c r="AH29" s="50">
        <f>IF(SUMIF(F26:F33,F29,N26:N33)=0,0,$M$3*N29/SUMIF(F26:F33,F29,N26:N33))</f>
        <v>0</v>
      </c>
      <c r="AI29" s="12">
        <f t="shared" si="10"/>
        <v>0</v>
      </c>
      <c r="AJ29" s="26" t="str">
        <f t="shared" si="11"/>
        <v/>
      </c>
      <c r="AK29" s="27">
        <f>IF(L29="",0,IF(OR(P29="Mut+ext",VLOOKUP(L29,Paramétrage!$C$6:$E$28,2,0)=0),0,IF(O29="","saisir capacité",IF(P29="Mut+ext",0,M29*AJ29*VLOOKUP(L29,Paramétrage!$C$6:$E$28,2,0)))))</f>
        <v>0</v>
      </c>
      <c r="AL29" s="95"/>
      <c r="AM29" s="27">
        <f t="shared" si="12"/>
        <v>0</v>
      </c>
      <c r="AN29" s="27">
        <f>IF(L29="",0,IF(ISERROR(AL29+AK29*VLOOKUP(L29,Paramétrage!$C$6:$E$28,3,0))=TRUE,AM29,AL29+AK29*VLOOKUP(L29,Paramétrage!$C$6:$E$28,3,0)))</f>
        <v>0</v>
      </c>
      <c r="AO29" s="50">
        <f>IF(L29="",0,IF(OR(P29="oui",VLOOKUP(L29,Paramétrage!$C$6:$E$28,2,0)=0),0,IF(U29="",0,U29-AJ29)))</f>
        <v>0</v>
      </c>
      <c r="AP29" s="12">
        <f t="shared" si="13"/>
        <v>0</v>
      </c>
    </row>
    <row r="30" spans="1:42">
      <c r="A30" s="583"/>
      <c r="B30" s="607"/>
      <c r="C30" s="585"/>
      <c r="D30" s="587"/>
      <c r="E30" s="588"/>
      <c r="F30" s="446"/>
      <c r="G30" s="449"/>
      <c r="H30" s="103"/>
      <c r="I30" s="131"/>
      <c r="J30" s="130"/>
      <c r="K30" s="104"/>
      <c r="L30" s="105"/>
      <c r="M30" s="122"/>
      <c r="N30" s="119"/>
      <c r="O30" s="127"/>
      <c r="P30" s="111"/>
      <c r="Q30" s="556"/>
      <c r="R30" s="556"/>
      <c r="S30" s="556"/>
      <c r="T30" s="569"/>
      <c r="U30" s="238" t="str">
        <f>IF(OR(O30="",L30=Paramétrage!$C$10,L30=Paramétrage!$C$13,L30=Paramétrage!$C$16,L30=Paramétrage!$C$19,L30=Paramétrage!$C$23,L30=Paramétrage!$C$26,AND(L30&lt;&gt;Paramétrage!$C$9,P30="Mut+ext")),"",ROUNDUP(N30/O30,0))</f>
        <v/>
      </c>
      <c r="V30" s="236">
        <f>IF(L30="",0,IF(OR(P30="Mut+ext",VLOOKUP(L30,Paramétrage!$C$6:$E$28,2,0)=0),0,IF(O30="","saisir capacité",M30*U30*VLOOKUP(L30,Paramétrage!$C$6:$E$28,2,0))))</f>
        <v>0</v>
      </c>
      <c r="W30" s="108"/>
      <c r="X30" s="237">
        <f t="shared" si="8"/>
        <v>0</v>
      </c>
      <c r="Y30" s="239">
        <f>IF(L30="",0,IF(ISERROR(W30+V30*VLOOKUP(L30,Paramétrage!$C$6:$E$28,3,0))=TRUE,X30,W30+V30*VLOOKUP(L30,Paramétrage!$C$6:$E$28,3,0)))</f>
        <v>0</v>
      </c>
      <c r="Z30" s="555"/>
      <c r="AA30" s="556"/>
      <c r="AB30" s="557"/>
      <c r="AC30" s="442"/>
      <c r="AD30" s="109"/>
      <c r="AE30" s="47">
        <f>IF(F30="",0,IF(J30="",0,IF(SUMIF(F26:F33,F30,N26:N33)=0,0,IF(J30="Obligatoire",AF30/N30,IF(K30="",AF30/SUMIF(F26:F33,F30,N26:N33),AF30/(SUMIF(F26:F33,F30,N26:N33)/K30))))))</f>
        <v>0</v>
      </c>
      <c r="AF30" s="24">
        <f t="shared" si="9"/>
        <v>0</v>
      </c>
      <c r="AH30" s="50">
        <f>IF(SUMIF(F26:F33,F30,N26:N33)=0,0,$M$3*N30/SUMIF(F26:F33,F30,N26:N33))</f>
        <v>0</v>
      </c>
      <c r="AI30" s="12">
        <f t="shared" si="10"/>
        <v>0</v>
      </c>
      <c r="AJ30" s="26" t="str">
        <f t="shared" si="11"/>
        <v/>
      </c>
      <c r="AK30" s="27">
        <f>IF(L30="",0,IF(OR(P30="Mut+ext",VLOOKUP(L30,Paramétrage!$C$6:$E$28,2,0)=0),0,IF(O30="","saisir capacité",IF(P30="Mut+ext",0,M30*AJ30*VLOOKUP(L30,Paramétrage!$C$6:$E$28,2,0)))))</f>
        <v>0</v>
      </c>
      <c r="AL30" s="95"/>
      <c r="AM30" s="27">
        <f t="shared" si="12"/>
        <v>0</v>
      </c>
      <c r="AN30" s="27">
        <f>IF(L30="",0,IF(ISERROR(AL30+AK30*VLOOKUP(L30,Paramétrage!$C$6:$E$28,3,0))=TRUE,AM30,AL30+AK30*VLOOKUP(L30,Paramétrage!$C$6:$E$28,3,0)))</f>
        <v>0</v>
      </c>
      <c r="AO30" s="50">
        <f>IF(L30="",0,IF(OR(P30="oui",VLOOKUP(L30,Paramétrage!$C$6:$E$28,2,0)=0),0,IF(U30="",0,U30-AJ30)))</f>
        <v>0</v>
      </c>
      <c r="AP30" s="12">
        <f t="shared" si="13"/>
        <v>0</v>
      </c>
    </row>
    <row r="31" spans="1:42">
      <c r="A31" s="583"/>
      <c r="B31" s="607"/>
      <c r="C31" s="585"/>
      <c r="D31" s="587"/>
      <c r="E31" s="588"/>
      <c r="F31" s="446"/>
      <c r="G31" s="449"/>
      <c r="H31" s="103"/>
      <c r="I31" s="131"/>
      <c r="J31" s="130"/>
      <c r="K31" s="104"/>
      <c r="L31" s="105"/>
      <c r="M31" s="122"/>
      <c r="N31" s="119"/>
      <c r="O31" s="127"/>
      <c r="P31" s="111"/>
      <c r="Q31" s="556"/>
      <c r="R31" s="556"/>
      <c r="S31" s="556"/>
      <c r="T31" s="569"/>
      <c r="U31" s="238" t="str">
        <f>IF(OR(O31="",L31=Paramétrage!$C$10,L31=Paramétrage!$C$13,L31=Paramétrage!$C$16,L31=Paramétrage!$C$19,L31=Paramétrage!$C$23,L31=Paramétrage!$C$26,AND(L31&lt;&gt;Paramétrage!$C$9,P31="Mut+ext")),"",ROUNDUP(N31/O31,0))</f>
        <v/>
      </c>
      <c r="V31" s="236">
        <f>IF(L31="",0,IF(OR(P31="Mut+ext",VLOOKUP(L31,Paramétrage!$C$6:$E$28,2,0)=0),0,IF(O31="","saisir capacité",M31*U31*VLOOKUP(L31,Paramétrage!$C$6:$E$28,2,0))))</f>
        <v>0</v>
      </c>
      <c r="W31" s="108"/>
      <c r="X31" s="237">
        <f t="shared" si="8"/>
        <v>0</v>
      </c>
      <c r="Y31" s="239">
        <f>IF(L31="",0,IF(ISERROR(W31+V31*VLOOKUP(L31,Paramétrage!$C$6:$E$28,3,0))=TRUE,X31,W31+V31*VLOOKUP(L31,Paramétrage!$C$6:$E$28,3,0)))</f>
        <v>0</v>
      </c>
      <c r="Z31" s="555"/>
      <c r="AA31" s="556"/>
      <c r="AB31" s="557"/>
      <c r="AC31" s="442"/>
      <c r="AD31" s="109"/>
      <c r="AE31" s="47">
        <f>IF(F31="",0,IF(J31="",0,IF(SUMIF(F26:F33,F31,N26:N33)=0,0,IF(J31="Obligatoire",AF31/N31,IF(K31="",AF31/SUMIF(F26:F33,F31,N26:N33),AF31/(SUMIF(F26:F33,F31,N26:N33)/K31))))))</f>
        <v>0</v>
      </c>
      <c r="AF31" s="24">
        <f t="shared" si="9"/>
        <v>0</v>
      </c>
      <c r="AH31" s="50">
        <f>IF(SUMIF(F26:F33,F31,N26:N33)=0,0,$M$3*N31/SUMIF(F26:F33,F31,N26:N33))</f>
        <v>0</v>
      </c>
      <c r="AI31" s="12">
        <f t="shared" si="10"/>
        <v>0</v>
      </c>
      <c r="AJ31" s="26" t="str">
        <f t="shared" si="11"/>
        <v/>
      </c>
      <c r="AK31" s="27">
        <f>IF(L31="",0,IF(OR(P31="Mut+ext",VLOOKUP(L31,Paramétrage!$C$6:$E$28,2,0)=0),0,IF(O31="","saisir capacité",IF(P31="Mut+ext",0,M31*AJ31*VLOOKUP(L31,Paramétrage!$C$6:$E$28,2,0)))))</f>
        <v>0</v>
      </c>
      <c r="AL31" s="95"/>
      <c r="AM31" s="27">
        <f t="shared" si="12"/>
        <v>0</v>
      </c>
      <c r="AN31" s="27">
        <f>IF(L31="",0,IF(ISERROR(AL31+AK31*VLOOKUP(L31,Paramétrage!$C$6:$E$28,3,0))=TRUE,AM31,AL31+AK31*VLOOKUP(L31,Paramétrage!$C$6:$E$28,3,0)))</f>
        <v>0</v>
      </c>
      <c r="AO31" s="50">
        <f>IF(L31="",0,IF(OR(P31="oui",VLOOKUP(L31,Paramétrage!$C$6:$E$28,2,0)=0),0,IF(U31="",0,U31-AJ31)))</f>
        <v>0</v>
      </c>
      <c r="AP31" s="12">
        <f t="shared" si="13"/>
        <v>0</v>
      </c>
    </row>
    <row r="32" spans="1:42">
      <c r="A32" s="583"/>
      <c r="B32" s="607"/>
      <c r="C32" s="585"/>
      <c r="D32" s="587"/>
      <c r="E32" s="588"/>
      <c r="F32" s="446"/>
      <c r="G32" s="449"/>
      <c r="H32" s="103"/>
      <c r="I32" s="131"/>
      <c r="J32" s="130"/>
      <c r="K32" s="104"/>
      <c r="L32" s="105"/>
      <c r="M32" s="122"/>
      <c r="N32" s="119"/>
      <c r="O32" s="127"/>
      <c r="P32" s="111"/>
      <c r="Q32" s="556"/>
      <c r="R32" s="556"/>
      <c r="S32" s="556"/>
      <c r="T32" s="569"/>
      <c r="U32" s="238" t="str">
        <f>IF(OR(O32="",L32=Paramétrage!$C$10,L32=Paramétrage!$C$13,L32=Paramétrage!$C$16,L32=Paramétrage!$C$19,L32=Paramétrage!$C$23,L32=Paramétrage!$C$26,AND(L32&lt;&gt;Paramétrage!$C$9,P32="Mut+ext")),"",ROUNDUP(N32/O32,0))</f>
        <v/>
      </c>
      <c r="V32" s="236">
        <f>IF(L32="",0,IF(OR(P32="Mut+ext",VLOOKUP(L32,Paramétrage!$C$6:$E$28,2,0)=0),0,IF(O32="","saisir capacité",M32*U32*VLOOKUP(L32,Paramétrage!$C$6:$E$28,2,0))))</f>
        <v>0</v>
      </c>
      <c r="W32" s="108"/>
      <c r="X32" s="237">
        <f t="shared" si="8"/>
        <v>0</v>
      </c>
      <c r="Y32" s="239">
        <f>IF(L32="",0,IF(ISERROR(W32+V32*VLOOKUP(L32,Paramétrage!$C$6:$E$28,3,0))=TRUE,X32,W32+V32*VLOOKUP(L32,Paramétrage!$C$6:$E$28,3,0)))</f>
        <v>0</v>
      </c>
      <c r="Z32" s="555"/>
      <c r="AA32" s="556"/>
      <c r="AB32" s="557"/>
      <c r="AC32" s="442"/>
      <c r="AD32" s="109"/>
      <c r="AE32" s="47">
        <f>IF(F32="",0,IF(J32="",0,IF(SUMIF(F26:F33,F32,N26:N33)=0,0,IF(J32="Obligatoire",AF32/N32,IF(K32="",AF32/SUMIF(F26:F33,F32,N26:N33),AF32/(SUMIF(F26:F33,F32,N26:N33)/K32))))))</f>
        <v>0</v>
      </c>
      <c r="AF32" s="24">
        <f t="shared" si="9"/>
        <v>0</v>
      </c>
      <c r="AH32" s="50">
        <f>IF(SUMIF(F26:F33,F32,N26:N33)=0,0,$M$3*N32/SUMIF(F26:F33,F32,N26:N33))</f>
        <v>0</v>
      </c>
      <c r="AI32" s="12">
        <f t="shared" si="10"/>
        <v>0</v>
      </c>
      <c r="AJ32" s="26" t="str">
        <f t="shared" si="11"/>
        <v/>
      </c>
      <c r="AK32" s="27">
        <f>IF(L32="",0,IF(OR(P32="Mut+ext",VLOOKUP(L32,Paramétrage!$C$6:$E$28,2,0)=0),0,IF(O32="","saisir capacité",IF(P32="Mut+ext",0,M32*AJ32*VLOOKUP(L32,Paramétrage!$C$6:$E$28,2,0)))))</f>
        <v>0</v>
      </c>
      <c r="AL32" s="95"/>
      <c r="AM32" s="27">
        <f t="shared" si="12"/>
        <v>0</v>
      </c>
      <c r="AN32" s="27">
        <f>IF(L32="",0,IF(ISERROR(AL32+AK32*VLOOKUP(L32,Paramétrage!$C$6:$E$28,3,0))=TRUE,AM32,AL32+AK32*VLOOKUP(L32,Paramétrage!$C$6:$E$28,3,0)))</f>
        <v>0</v>
      </c>
      <c r="AO32" s="50">
        <f>IF(L32="",0,IF(OR(P32="oui",VLOOKUP(L32,Paramétrage!$C$6:$E$28,2,0)=0),0,IF(U32="",0,U32-AJ32)))</f>
        <v>0</v>
      </c>
      <c r="AP32" s="12">
        <f t="shared" si="13"/>
        <v>0</v>
      </c>
    </row>
    <row r="33" spans="1:42">
      <c r="A33" s="583"/>
      <c r="B33" s="607"/>
      <c r="C33" s="585"/>
      <c r="D33" s="587"/>
      <c r="E33" s="589"/>
      <c r="F33" s="446"/>
      <c r="G33" s="449"/>
      <c r="H33" s="103"/>
      <c r="I33" s="131"/>
      <c r="J33" s="130"/>
      <c r="K33" s="104"/>
      <c r="L33" s="105"/>
      <c r="M33" s="122"/>
      <c r="N33" s="119"/>
      <c r="O33" s="127"/>
      <c r="P33" s="111"/>
      <c r="Q33" s="556"/>
      <c r="R33" s="556"/>
      <c r="S33" s="556"/>
      <c r="T33" s="569"/>
      <c r="U33" s="238" t="str">
        <f>IF(OR(O33="",L33=Paramétrage!$C$10,L33=Paramétrage!$C$13,L33=Paramétrage!$C$16,L33=Paramétrage!$C$19,L33=Paramétrage!$C$23,L33=Paramétrage!$C$26,AND(L33&lt;&gt;Paramétrage!$C$9,P33="Mut+ext")),"",ROUNDUP(N33/O33,0))</f>
        <v/>
      </c>
      <c r="V33" s="236">
        <f>IF(L33="",0,IF(OR(P33="Mut+ext",VLOOKUP(L33,Paramétrage!$C$6:$E$28,2,0)=0),0,IF(O33="","saisir capacité",M33*U33*VLOOKUP(L33,Paramétrage!$C$6:$E$28,2,0))))</f>
        <v>0</v>
      </c>
      <c r="W33" s="108"/>
      <c r="X33" s="237">
        <f t="shared" si="8"/>
        <v>0</v>
      </c>
      <c r="Y33" s="239">
        <f>IF(L33="",0,IF(ISERROR(W33+V33*VLOOKUP(L33,Paramétrage!$C$6:$E$28,3,0))=TRUE,X33,W33+V33*VLOOKUP(L33,Paramétrage!$C$6:$E$28,3,0)))</f>
        <v>0</v>
      </c>
      <c r="Z33" s="555"/>
      <c r="AA33" s="556"/>
      <c r="AB33" s="557"/>
      <c r="AC33" s="442"/>
      <c r="AD33" s="109"/>
      <c r="AE33" s="47">
        <f>IF(F33="",0,IF(J33="",0,IF(SUMIF(F26:F33,F33,N26:N33)=0,0,IF(J33="Obligatoire",AF33/N33,IF(K33="",AF33/SUMIF(F26:F33,F33,N26:N33),AF33/(SUMIF(F26:F33,F33,N26:N33)/K33))))))</f>
        <v>0</v>
      </c>
      <c r="AF33" s="24">
        <f t="shared" si="9"/>
        <v>0</v>
      </c>
      <c r="AH33" s="50">
        <f>IF(SUMIF(F26:F33,F33,N26:N33)=0,0,$M$3*N33/SUMIF(F26:F33,F33,N26:N33))</f>
        <v>0</v>
      </c>
      <c r="AI33" s="12">
        <f t="shared" si="10"/>
        <v>0</v>
      </c>
      <c r="AJ33" s="26" t="str">
        <f t="shared" si="11"/>
        <v/>
      </c>
      <c r="AK33" s="27">
        <f>IF(L33="",0,IF(OR(P33="Mut+ext",VLOOKUP(L33,Paramétrage!$C$6:$E$28,2,0)=0),0,IF(O33="","saisir capacité",IF(P33="Mut+ext",0,M33*AJ33*VLOOKUP(L33,Paramétrage!$C$6:$E$28,2,0)))))</f>
        <v>0</v>
      </c>
      <c r="AL33" s="95"/>
      <c r="AM33" s="27">
        <f t="shared" si="12"/>
        <v>0</v>
      </c>
      <c r="AN33" s="27">
        <f>IF(L33="",0,IF(ISERROR(AL33+AK33*VLOOKUP(L33,Paramétrage!$C$6:$E$28,3,0))=TRUE,AM33,AL33+AK33*VLOOKUP(L33,Paramétrage!$C$6:$E$28,3,0)))</f>
        <v>0</v>
      </c>
      <c r="AO33" s="50">
        <f>IF(L33="",0,IF(OR(P33="oui",VLOOKUP(L33,Paramétrage!$C$6:$E$28,2,0)=0),0,IF(U33="",0,U33-AJ33)))</f>
        <v>0</v>
      </c>
      <c r="AP33" s="12">
        <f t="shared" si="13"/>
        <v>0</v>
      </c>
    </row>
    <row r="34" spans="1:42">
      <c r="A34" s="583"/>
      <c r="B34" s="607"/>
      <c r="C34" s="585"/>
      <c r="D34" s="165"/>
      <c r="E34" s="165"/>
      <c r="F34" s="185"/>
      <c r="G34" s="186"/>
      <c r="H34" s="187"/>
      <c r="I34" s="187"/>
      <c r="J34" s="188"/>
      <c r="K34" s="169"/>
      <c r="L34" s="170"/>
      <c r="M34" s="171">
        <f>AE34</f>
        <v>48</v>
      </c>
      <c r="N34" s="172"/>
      <c r="O34" s="172"/>
      <c r="P34" s="173"/>
      <c r="Q34" s="174"/>
      <c r="R34" s="174"/>
      <c r="S34" s="174"/>
      <c r="T34" s="175"/>
      <c r="U34" s="176"/>
      <c r="V34" s="177">
        <f>SUM(V26:V33)</f>
        <v>48</v>
      </c>
      <c r="W34" s="178">
        <f>SUM(W26:W33)</f>
        <v>0</v>
      </c>
      <c r="X34" s="179">
        <f t="shared" ref="X34" si="14">V34+W34</f>
        <v>48</v>
      </c>
      <c r="Y34" s="189">
        <f>SUM(Y26:Y33)</f>
        <v>72</v>
      </c>
      <c r="Z34" s="182"/>
      <c r="AA34" s="182"/>
      <c r="AB34" s="190"/>
      <c r="AC34" s="184"/>
      <c r="AD34" s="175"/>
      <c r="AE34" s="46">
        <f>SUM(AE26:AE33)</f>
        <v>48</v>
      </c>
      <c r="AF34" s="44">
        <f>SUM(AF26:AF33)</f>
        <v>11040</v>
      </c>
    </row>
    <row r="35" spans="1:42" ht="14.85" customHeight="1">
      <c r="A35" s="583"/>
      <c r="B35" s="607"/>
      <c r="C35" s="585" t="s">
        <v>214</v>
      </c>
      <c r="D35" s="587" t="s">
        <v>215</v>
      </c>
      <c r="E35" s="588">
        <v>6</v>
      </c>
      <c r="F35" s="447" t="s">
        <v>216</v>
      </c>
      <c r="G35" s="112" t="s">
        <v>16</v>
      </c>
      <c r="H35" s="103" t="s">
        <v>217</v>
      </c>
      <c r="I35" s="131" t="s">
        <v>97</v>
      </c>
      <c r="J35" s="130" t="s">
        <v>98</v>
      </c>
      <c r="K35" s="104">
        <v>1</v>
      </c>
      <c r="L35" s="105" t="s">
        <v>99</v>
      </c>
      <c r="M35" s="122">
        <v>26</v>
      </c>
      <c r="N35" s="119">
        <v>200</v>
      </c>
      <c r="O35" s="127">
        <v>300</v>
      </c>
      <c r="P35" s="111" t="s">
        <v>100</v>
      </c>
      <c r="Q35" s="556"/>
      <c r="R35" s="556"/>
      <c r="S35" s="556"/>
      <c r="T35" s="569"/>
      <c r="U35" s="238">
        <f>IF(OR(O35="",L35=Paramétrage!$C$10,L35=Paramétrage!$C$13,L35=Paramétrage!$C$16,L35=Paramétrage!$C$19,L35=Paramétrage!$C$23,L35=Paramétrage!$C$26,AND(L35&lt;&gt;Paramétrage!$C$9,P35="Mut+ext")),"",ROUNDUP(N35/O35,0))</f>
        <v>1</v>
      </c>
      <c r="V35" s="236">
        <f>IF(L35="",0,IF(OR(P35="Mut+ext",VLOOKUP(L35,Paramétrage!$C$6:$E$28,2,0)=0),0,IF(O35="","saisir capacité",M35*U35*VLOOKUP(L35,Paramétrage!$C$6:$E$28,2,0))))</f>
        <v>26</v>
      </c>
      <c r="W35" s="108"/>
      <c r="X35" s="237">
        <f t="shared" ref="X35:X42" si="15">IF(ISERROR(V35+W35)=TRUE,V35,V35+W35)</f>
        <v>26</v>
      </c>
      <c r="Y35" s="239">
        <f>IF(L35="",0,IF(ISERROR(W35+V35*VLOOKUP(L35,Paramétrage!$C$6:$E$28,3,0))=TRUE,X35,W35+V35*VLOOKUP(L35,Paramétrage!$C$6:$E$28,3,0)))</f>
        <v>39</v>
      </c>
      <c r="Z35" s="555"/>
      <c r="AA35" s="556"/>
      <c r="AB35" s="557"/>
      <c r="AC35" s="442" t="s">
        <v>218</v>
      </c>
      <c r="AD35" s="110" t="s">
        <v>219</v>
      </c>
      <c r="AE35" s="47">
        <f>IF(F35="",0,IF(J35="",0,IF(SUMIF(F35:F42,F35,N35:N42)=0,0,IF(J35="Obligatoire",AF35/N35,IF(K35="",AF35/SUMIF(F35:F42,F35,N35:N42),AF35/(SUMIF(F35:F42,F35,N35:N42)/K35))))))</f>
        <v>26</v>
      </c>
      <c r="AF35" s="43">
        <f t="shared" ref="AF35:AF42" si="16">M35*N35</f>
        <v>5200</v>
      </c>
      <c r="AH35" s="50">
        <f>IF(SUMIF(F35:F42,F35,N35:N42)=0,0,$M$3*N35/SUMIF(F35:F42,F35,N35:N42))</f>
        <v>0</v>
      </c>
      <c r="AI35" s="12">
        <f t="shared" ref="AI35:AI42" si="17">O35</f>
        <v>300</v>
      </c>
      <c r="AJ35" s="26">
        <f t="shared" ref="AJ35:AJ42" si="18">IF(AI35=0,"",ROUNDUP(AH35/AI35,0))</f>
        <v>0</v>
      </c>
      <c r="AK35" s="27">
        <f>IF(L35="",0,IF(OR(P35="Mut+ext",VLOOKUP(L35,Paramétrage!$C$6:$E$28,2,0)=0),0,IF(O35="","saisir capacité",IF(P35="Mut+ext",0,M35*AJ35*VLOOKUP(L35,Paramétrage!$C$6:$E$28,2,0)))))</f>
        <v>0</v>
      </c>
      <c r="AL35" s="95"/>
      <c r="AM35" s="27">
        <f t="shared" ref="AM35:AM42" si="19">IF(ISERROR(AK35+AL35)=TRUE,AK35,AK35+AL35)</f>
        <v>0</v>
      </c>
      <c r="AN35" s="27">
        <f>IF(L35="",0,IF(ISERROR(AL35+AK35*VLOOKUP(L35,Paramétrage!$C$6:$E$28,3,0))=TRUE,AM35,AL35+AK35*VLOOKUP(L35,Paramétrage!$C$6:$E$28,3,0)))</f>
        <v>0</v>
      </c>
      <c r="AO35" s="50">
        <f>IF(L35="",0,IF(OR(P35="oui",VLOOKUP(L35,Paramétrage!$C$6:$E$28,2,0)=0),0,IF(U35="",0,U35-AJ35)))</f>
        <v>1</v>
      </c>
      <c r="AP35" s="12">
        <f t="shared" ref="AP35:AP42" si="20">Y35-AN35-W35</f>
        <v>39</v>
      </c>
    </row>
    <row r="36" spans="1:42">
      <c r="A36" s="583"/>
      <c r="B36" s="607"/>
      <c r="C36" s="585"/>
      <c r="D36" s="587"/>
      <c r="E36" s="588"/>
      <c r="F36" s="446" t="s">
        <v>220</v>
      </c>
      <c r="G36" s="102" t="s">
        <v>16</v>
      </c>
      <c r="H36" s="103" t="s">
        <v>217</v>
      </c>
      <c r="I36" s="131" t="s">
        <v>97</v>
      </c>
      <c r="J36" s="130" t="s">
        <v>98</v>
      </c>
      <c r="K36" s="104">
        <v>1</v>
      </c>
      <c r="L36" s="105" t="s">
        <v>104</v>
      </c>
      <c r="M36" s="122">
        <v>22</v>
      </c>
      <c r="N36" s="119">
        <v>200</v>
      </c>
      <c r="O36" s="127">
        <v>40</v>
      </c>
      <c r="P36" s="111" t="s">
        <v>100</v>
      </c>
      <c r="Q36" s="556"/>
      <c r="R36" s="556"/>
      <c r="S36" s="556"/>
      <c r="T36" s="569"/>
      <c r="U36" s="238">
        <f>IF(OR(O36="",L36=Paramétrage!$C$10,L36=Paramétrage!$C$13,L36=Paramétrage!$C$16,L36=Paramétrage!$C$19,L36=Paramétrage!$C$23,L36=Paramétrage!$C$26,AND(L36&lt;&gt;Paramétrage!$C$9,P36="Mut+ext")),"",ROUNDUP(N36/O36,0))</f>
        <v>5</v>
      </c>
      <c r="V36" s="236">
        <f>IF(L36="",0,IF(OR(P36="Mut+ext",VLOOKUP(L36,Paramétrage!$C$6:$E$28,2,0)=0),0,IF(O36="","saisir capacité",M36*U36*VLOOKUP(L36,Paramétrage!$C$6:$E$28,2,0))))</f>
        <v>110</v>
      </c>
      <c r="W36" s="108"/>
      <c r="X36" s="237">
        <f t="shared" si="15"/>
        <v>110</v>
      </c>
      <c r="Y36" s="239">
        <f>IF(L36="",0,IF(ISERROR(W36+V36*VLOOKUP(L36,Paramétrage!$C$6:$E$28,3,0))=TRUE,X36,W36+V36*VLOOKUP(L36,Paramétrage!$C$6:$E$28,3,0)))</f>
        <v>110</v>
      </c>
      <c r="Z36" s="555"/>
      <c r="AA36" s="556"/>
      <c r="AB36" s="557"/>
      <c r="AC36" s="442" t="s">
        <v>218</v>
      </c>
      <c r="AD36" s="110" t="s">
        <v>219</v>
      </c>
      <c r="AE36" s="47">
        <f>IF(F36="",0,IF(J36="",0,IF(SUMIF(F35:F42,F36,N35:N42)=0,0,IF(J36="Obligatoire",AF36/N36,IF(K36="",AF36/SUMIF(F35:F42,F36,N35:N42),AF36/(SUMIF(F35:F42,F36,N35:N42)/K36))))))</f>
        <v>22</v>
      </c>
      <c r="AF36" s="24">
        <f t="shared" si="16"/>
        <v>4400</v>
      </c>
      <c r="AH36" s="50">
        <f>IF(SUMIF(F35:F42,F36,N35:N42)=0,0,$M$3*N36/SUMIF(F35:F42,F36,N35:N42))</f>
        <v>0</v>
      </c>
      <c r="AI36" s="12">
        <f t="shared" si="17"/>
        <v>40</v>
      </c>
      <c r="AJ36" s="26">
        <f t="shared" si="18"/>
        <v>0</v>
      </c>
      <c r="AK36" s="27">
        <f>IF(L36="",0,IF(OR(P36="Mut+ext",VLOOKUP(L36,Paramétrage!$C$6:$E$28,2,0)=0),0,IF(O36="","saisir capacité",IF(P36="Mut+ext",0,M36*AJ36*VLOOKUP(L36,Paramétrage!$C$6:$E$28,2,0)))))</f>
        <v>0</v>
      </c>
      <c r="AL36" s="95"/>
      <c r="AM36" s="27">
        <f t="shared" si="19"/>
        <v>0</v>
      </c>
      <c r="AN36" s="27">
        <f>IF(L36="",0,IF(ISERROR(AL36+AK36*VLOOKUP(L36,Paramétrage!$C$6:$E$28,3,0))=TRUE,AM36,AL36+AK36*VLOOKUP(L36,Paramétrage!$C$6:$E$28,3,0)))</f>
        <v>0</v>
      </c>
      <c r="AO36" s="50">
        <f>IF(L36="",0,IF(OR(P36="oui",VLOOKUP(L36,Paramétrage!$C$6:$E$28,2,0)=0),0,IF(U36="",0,U36-AJ36)))</f>
        <v>5</v>
      </c>
      <c r="AP36" s="12">
        <f t="shared" si="20"/>
        <v>110</v>
      </c>
    </row>
    <row r="37" spans="1:42">
      <c r="A37" s="583"/>
      <c r="B37" s="607"/>
      <c r="C37" s="585"/>
      <c r="D37" s="587"/>
      <c r="E37" s="588"/>
      <c r="F37" s="446"/>
      <c r="G37" s="102"/>
      <c r="H37" s="103"/>
      <c r="I37" s="131"/>
      <c r="J37" s="130"/>
      <c r="K37" s="104"/>
      <c r="L37" s="105"/>
      <c r="M37" s="122"/>
      <c r="N37" s="119"/>
      <c r="O37" s="127"/>
      <c r="P37" s="111"/>
      <c r="Q37" s="556"/>
      <c r="R37" s="556"/>
      <c r="S37" s="556"/>
      <c r="T37" s="569"/>
      <c r="U37" s="238" t="str">
        <f>IF(OR(O37="",L37=Paramétrage!$C$10,L37=Paramétrage!$C$13,L37=Paramétrage!$C$16,L37=Paramétrage!$C$19,L37=Paramétrage!$C$23,L37=Paramétrage!$C$26,AND(L37&lt;&gt;Paramétrage!$C$9,P37="Mut+ext")),"",ROUNDUP(N37/O37,0))</f>
        <v/>
      </c>
      <c r="V37" s="236">
        <f>IF(L37="",0,IF(OR(P37="Mut+ext",VLOOKUP(L37,Paramétrage!$C$6:$E$28,2,0)=0),0,IF(O37="","saisir capacité",M37*U37*VLOOKUP(L37,Paramétrage!$C$6:$E$28,2,0))))</f>
        <v>0</v>
      </c>
      <c r="W37" s="108"/>
      <c r="X37" s="237">
        <f t="shared" si="15"/>
        <v>0</v>
      </c>
      <c r="Y37" s="239">
        <f>IF(L37="",0,IF(ISERROR(W37+V37*VLOOKUP(L37,Paramétrage!$C$6:$E$28,3,0))=TRUE,X37,W37+V37*VLOOKUP(L37,Paramétrage!$C$6:$E$28,3,0)))</f>
        <v>0</v>
      </c>
      <c r="Z37" s="555"/>
      <c r="AA37" s="556"/>
      <c r="AB37" s="557"/>
      <c r="AC37" s="442"/>
      <c r="AD37" s="109"/>
      <c r="AE37" s="47">
        <f>IF(F37="",0,IF(J37="",0,IF(SUMIF(F35:F42,F37,N35:N42)=0,0,IF(J37="Obligatoire",AF37/N37,IF(K37="",AF37/SUMIF(F35:F42,F37,N35:N42),AF37/(SUMIF(F35:F42,F37,N35:N42)/K37))))))</f>
        <v>0</v>
      </c>
      <c r="AF37" s="24">
        <f t="shared" si="16"/>
        <v>0</v>
      </c>
      <c r="AH37" s="50">
        <f>IF(SUMIF(F35:F42,F37,N35:N42)=0,0,$M$3*N37/SUMIF(F35:F42,F37,N35:N42))</f>
        <v>0</v>
      </c>
      <c r="AI37" s="12">
        <f t="shared" si="17"/>
        <v>0</v>
      </c>
      <c r="AJ37" s="26" t="str">
        <f t="shared" si="18"/>
        <v/>
      </c>
      <c r="AK37" s="27">
        <f>IF(L37="",0,IF(OR(P37="Mut+ext",VLOOKUP(L37,Paramétrage!$C$6:$E$28,2,0)=0),0,IF(O37="","saisir capacité",IF(P37="Mut+ext",0,M37*AJ37*VLOOKUP(L37,Paramétrage!$C$6:$E$28,2,0)))))</f>
        <v>0</v>
      </c>
      <c r="AL37" s="95"/>
      <c r="AM37" s="27">
        <f t="shared" si="19"/>
        <v>0</v>
      </c>
      <c r="AN37" s="27">
        <f>IF(L37="",0,IF(ISERROR(AL37+AK37*VLOOKUP(L37,Paramétrage!$C$6:$E$28,3,0))=TRUE,AM37,AL37+AK37*VLOOKUP(L37,Paramétrage!$C$6:$E$28,3,0)))</f>
        <v>0</v>
      </c>
      <c r="AO37" s="50">
        <f>IF(L37="",0,IF(OR(P37="oui",VLOOKUP(L37,Paramétrage!$C$6:$E$28,2,0)=0),0,IF(U37="",0,U37-AJ37)))</f>
        <v>0</v>
      </c>
      <c r="AP37" s="12">
        <f t="shared" si="20"/>
        <v>0</v>
      </c>
    </row>
    <row r="38" spans="1:42">
      <c r="A38" s="583"/>
      <c r="B38" s="607"/>
      <c r="C38" s="585"/>
      <c r="D38" s="587"/>
      <c r="E38" s="588"/>
      <c r="F38" s="448"/>
      <c r="G38" s="102"/>
      <c r="H38" s="103"/>
      <c r="I38" s="131"/>
      <c r="J38" s="130"/>
      <c r="K38" s="104"/>
      <c r="L38" s="105"/>
      <c r="M38" s="122"/>
      <c r="N38" s="119"/>
      <c r="O38" s="127"/>
      <c r="P38" s="111"/>
      <c r="Q38" s="556"/>
      <c r="R38" s="556"/>
      <c r="S38" s="556"/>
      <c r="T38" s="569"/>
      <c r="U38" s="238" t="str">
        <f>IF(OR(O38="",L38=Paramétrage!$C$10,L38=Paramétrage!$C$13,L38=Paramétrage!$C$16,L38=Paramétrage!$C$19,L38=Paramétrage!$C$23,L38=Paramétrage!$C$26,AND(L38&lt;&gt;Paramétrage!$C$9,P38="Mut+ext")),"",ROUNDUP(N38/O38,0))</f>
        <v/>
      </c>
      <c r="V38" s="236">
        <f>IF(L38="",0,IF(OR(P38="Mut+ext",VLOOKUP(L38,Paramétrage!$C$6:$E$28,2,0)=0),0,IF(O38="","saisir capacité",M38*U38*VLOOKUP(L38,Paramétrage!$C$6:$E$28,2,0))))</f>
        <v>0</v>
      </c>
      <c r="W38" s="108"/>
      <c r="X38" s="237">
        <f t="shared" si="15"/>
        <v>0</v>
      </c>
      <c r="Y38" s="239">
        <f>IF(L38="",0,IF(ISERROR(W38+V38*VLOOKUP(L38,Paramétrage!$C$6:$E$28,3,0))=TRUE,X38,W38+V38*VLOOKUP(L38,Paramétrage!$C$6:$E$28,3,0)))</f>
        <v>0</v>
      </c>
      <c r="Z38" s="555"/>
      <c r="AA38" s="556"/>
      <c r="AB38" s="557"/>
      <c r="AC38" s="442"/>
      <c r="AD38" s="109"/>
      <c r="AE38" s="47">
        <f>IF(F38="",0,IF(J38="",0,IF(SUMIF(F35:F42,F38,N35:N42)=0,0,IF(J38="Obligatoire",AF38/N38,IF(K38="",AF38/SUMIF(F35:F42,F38,N35:N42),AF38/(SUMIF(F35:F42,F38,N35:N42)/K38))))))</f>
        <v>0</v>
      </c>
      <c r="AF38" s="24">
        <f t="shared" si="16"/>
        <v>0</v>
      </c>
      <c r="AH38" s="50">
        <f>IF(SUMIF(F35:F42,F38,N35:N42)=0,0,$M$3*N38/SUMIF(F35:F42,F38,N35:N42))</f>
        <v>0</v>
      </c>
      <c r="AI38" s="12">
        <f t="shared" si="17"/>
        <v>0</v>
      </c>
      <c r="AJ38" s="26" t="str">
        <f t="shared" si="18"/>
        <v/>
      </c>
      <c r="AK38" s="27">
        <f>IF(L38="",0,IF(OR(P38="Mut+ext",VLOOKUP(L38,Paramétrage!$C$6:$E$28,2,0)=0),0,IF(O38="","saisir capacité",IF(P38="Mut+ext",0,M38*AJ38*VLOOKUP(L38,Paramétrage!$C$6:$E$28,2,0)))))</f>
        <v>0</v>
      </c>
      <c r="AL38" s="95"/>
      <c r="AM38" s="27">
        <f t="shared" si="19"/>
        <v>0</v>
      </c>
      <c r="AN38" s="27">
        <f>IF(L38="",0,IF(ISERROR(AL38+AK38*VLOOKUP(L38,Paramétrage!$C$6:$E$28,3,0))=TRUE,AM38,AL38+AK38*VLOOKUP(L38,Paramétrage!$C$6:$E$28,3,0)))</f>
        <v>0</v>
      </c>
      <c r="AO38" s="50">
        <f>IF(L38="",0,IF(OR(P38="oui",VLOOKUP(L38,Paramétrage!$C$6:$E$28,2,0)=0),0,IF(U38="",0,U38-AJ38)))</f>
        <v>0</v>
      </c>
      <c r="AP38" s="12">
        <f t="shared" si="20"/>
        <v>0</v>
      </c>
    </row>
    <row r="39" spans="1:42">
      <c r="A39" s="583"/>
      <c r="B39" s="607"/>
      <c r="C39" s="585"/>
      <c r="D39" s="587"/>
      <c r="E39" s="588"/>
      <c r="F39" s="446"/>
      <c r="G39" s="449"/>
      <c r="H39" s="103"/>
      <c r="I39" s="131"/>
      <c r="J39" s="130"/>
      <c r="K39" s="104"/>
      <c r="L39" s="105"/>
      <c r="M39" s="122"/>
      <c r="N39" s="119"/>
      <c r="O39" s="127"/>
      <c r="P39" s="111"/>
      <c r="Q39" s="556"/>
      <c r="R39" s="556"/>
      <c r="S39" s="556"/>
      <c r="T39" s="569"/>
      <c r="U39" s="238" t="str">
        <f>IF(OR(O39="",L39=Paramétrage!$C$10,L39=Paramétrage!$C$13,L39=Paramétrage!$C$16,L39=Paramétrage!$C$19,L39=Paramétrage!$C$23,L39=Paramétrage!$C$26,AND(L39&lt;&gt;Paramétrage!$C$9,P39="Mut+ext")),"",ROUNDUP(N39/O39,0))</f>
        <v/>
      </c>
      <c r="V39" s="236">
        <f>IF(L39="",0,IF(OR(P39="Mut+ext",VLOOKUP(L39,Paramétrage!$C$6:$E$28,2,0)=0),0,IF(O39="","saisir capacité",M39*U39*VLOOKUP(L39,Paramétrage!$C$6:$E$28,2,0))))</f>
        <v>0</v>
      </c>
      <c r="W39" s="108"/>
      <c r="X39" s="237">
        <f t="shared" si="15"/>
        <v>0</v>
      </c>
      <c r="Y39" s="239">
        <f>IF(L39="",0,IF(ISERROR(W39+V39*VLOOKUP(L39,Paramétrage!$C$6:$E$28,3,0))=TRUE,X39,W39+V39*VLOOKUP(L39,Paramétrage!$C$6:$E$28,3,0)))</f>
        <v>0</v>
      </c>
      <c r="Z39" s="555"/>
      <c r="AA39" s="556"/>
      <c r="AB39" s="557"/>
      <c r="AC39" s="442"/>
      <c r="AD39" s="109"/>
      <c r="AE39" s="47">
        <f>IF(F39="",0,IF(J39="",0,IF(SUMIF(F35:F42,F39,N35:N42)=0,0,IF(J39="Obligatoire",AF39/N39,IF(K39="",AF39/SUMIF(F35:F42,F39,N35:N42),AF39/(SUMIF(F35:F42,F39,N35:N42)/K39))))))</f>
        <v>0</v>
      </c>
      <c r="AF39" s="24">
        <f t="shared" si="16"/>
        <v>0</v>
      </c>
      <c r="AH39" s="50">
        <f>IF(SUMIF(F35:F42,F39,N35:N42)=0,0,$M$3*N39/SUMIF(F35:F42,F39,N35:N42))</f>
        <v>0</v>
      </c>
      <c r="AI39" s="12">
        <f t="shared" si="17"/>
        <v>0</v>
      </c>
      <c r="AJ39" s="26" t="str">
        <f t="shared" si="18"/>
        <v/>
      </c>
      <c r="AK39" s="27">
        <f>IF(L39="",0,IF(OR(P39="Mut+ext",VLOOKUP(L39,Paramétrage!$C$6:$E$28,2,0)=0),0,IF(O39="","saisir capacité",IF(P39="Mut+ext",0,M39*AJ39*VLOOKUP(L39,Paramétrage!$C$6:$E$28,2,0)))))</f>
        <v>0</v>
      </c>
      <c r="AL39" s="95"/>
      <c r="AM39" s="27">
        <f t="shared" si="19"/>
        <v>0</v>
      </c>
      <c r="AN39" s="27">
        <f>IF(L39="",0,IF(ISERROR(AL39+AK39*VLOOKUP(L39,Paramétrage!$C$6:$E$28,3,0))=TRUE,AM39,AL39+AK39*VLOOKUP(L39,Paramétrage!$C$6:$E$28,3,0)))</f>
        <v>0</v>
      </c>
      <c r="AO39" s="50">
        <f>IF(L39="",0,IF(OR(P39="oui",VLOOKUP(L39,Paramétrage!$C$6:$E$28,2,0)=0),0,IF(U39="",0,U39-AJ39)))</f>
        <v>0</v>
      </c>
      <c r="AP39" s="12">
        <f t="shared" si="20"/>
        <v>0</v>
      </c>
    </row>
    <row r="40" spans="1:42">
      <c r="A40" s="583"/>
      <c r="B40" s="607"/>
      <c r="C40" s="585"/>
      <c r="D40" s="587"/>
      <c r="E40" s="588"/>
      <c r="F40" s="446"/>
      <c r="G40" s="449"/>
      <c r="H40" s="103"/>
      <c r="I40" s="131"/>
      <c r="J40" s="130"/>
      <c r="K40" s="104"/>
      <c r="L40" s="105"/>
      <c r="M40" s="122"/>
      <c r="N40" s="119"/>
      <c r="O40" s="127"/>
      <c r="P40" s="111"/>
      <c r="Q40" s="556"/>
      <c r="R40" s="556"/>
      <c r="S40" s="556"/>
      <c r="T40" s="569"/>
      <c r="U40" s="238" t="str">
        <f>IF(OR(O40="",L40=Paramétrage!$C$10,L40=Paramétrage!$C$13,L40=Paramétrage!$C$16,L40=Paramétrage!$C$19,L40=Paramétrage!$C$23,L40=Paramétrage!$C$26,AND(L40&lt;&gt;Paramétrage!$C$9,P40="Mut+ext")),"",ROUNDUP(N40/O40,0))</f>
        <v/>
      </c>
      <c r="V40" s="236">
        <f>IF(L40="",0,IF(OR(P40="Mut+ext",VLOOKUP(L40,Paramétrage!$C$6:$E$28,2,0)=0),0,IF(O40="","saisir capacité",M40*U40*VLOOKUP(L40,Paramétrage!$C$6:$E$28,2,0))))</f>
        <v>0</v>
      </c>
      <c r="W40" s="108"/>
      <c r="X40" s="237">
        <f t="shared" si="15"/>
        <v>0</v>
      </c>
      <c r="Y40" s="239">
        <f>IF(L40="",0,IF(ISERROR(W40+V40*VLOOKUP(L40,Paramétrage!$C$6:$E$28,3,0))=TRUE,X40,W40+V40*VLOOKUP(L40,Paramétrage!$C$6:$E$28,3,0)))</f>
        <v>0</v>
      </c>
      <c r="Z40" s="555"/>
      <c r="AA40" s="556"/>
      <c r="AB40" s="557"/>
      <c r="AC40" s="442"/>
      <c r="AD40" s="109"/>
      <c r="AE40" s="47">
        <f>IF(F40="",0,IF(J40="",0,IF(SUMIF(F35:F42,F40,N35:N42)=0,0,IF(J40="Obligatoire",AF40/N40,IF(K40="",AF40/SUMIF(F35:F42,F40,N35:N42),AF40/(SUMIF(F35:F42,F40,N35:N42)/K40))))))</f>
        <v>0</v>
      </c>
      <c r="AF40" s="24">
        <f t="shared" si="16"/>
        <v>0</v>
      </c>
      <c r="AH40" s="50">
        <f>IF(SUMIF(F35:F42,F40,N35:N42)=0,0,$M$3*N40/SUMIF(F35:F42,F40,N35:N42))</f>
        <v>0</v>
      </c>
      <c r="AI40" s="12">
        <f t="shared" si="17"/>
        <v>0</v>
      </c>
      <c r="AJ40" s="26" t="str">
        <f t="shared" si="18"/>
        <v/>
      </c>
      <c r="AK40" s="27">
        <f>IF(L40="",0,IF(OR(P40="Mut+ext",VLOOKUP(L40,Paramétrage!$C$6:$E$28,2,0)=0),0,IF(O40="","saisir capacité",IF(P40="Mut+ext",0,M40*AJ40*VLOOKUP(L40,Paramétrage!$C$6:$E$28,2,0)))))</f>
        <v>0</v>
      </c>
      <c r="AL40" s="95"/>
      <c r="AM40" s="27">
        <f t="shared" si="19"/>
        <v>0</v>
      </c>
      <c r="AN40" s="27">
        <f>IF(L40="",0,IF(ISERROR(AL40+AK40*VLOOKUP(L40,Paramétrage!$C$6:$E$28,3,0))=TRUE,AM40,AL40+AK40*VLOOKUP(L40,Paramétrage!$C$6:$E$28,3,0)))</f>
        <v>0</v>
      </c>
      <c r="AO40" s="50">
        <f>IF(L40="",0,IF(OR(P40="oui",VLOOKUP(L40,Paramétrage!$C$6:$E$28,2,0)=0),0,IF(U40="",0,U40-AJ40)))</f>
        <v>0</v>
      </c>
      <c r="AP40" s="12">
        <f t="shared" si="20"/>
        <v>0</v>
      </c>
    </row>
    <row r="41" spans="1:42">
      <c r="A41" s="583"/>
      <c r="B41" s="607"/>
      <c r="C41" s="585"/>
      <c r="D41" s="587"/>
      <c r="E41" s="588"/>
      <c r="F41" s="446"/>
      <c r="G41" s="449"/>
      <c r="H41" s="103"/>
      <c r="I41" s="131"/>
      <c r="J41" s="130"/>
      <c r="K41" s="104"/>
      <c r="L41" s="105"/>
      <c r="M41" s="122"/>
      <c r="N41" s="119"/>
      <c r="O41" s="127"/>
      <c r="P41" s="111"/>
      <c r="Q41" s="556"/>
      <c r="R41" s="556"/>
      <c r="S41" s="556"/>
      <c r="T41" s="569"/>
      <c r="U41" s="238" t="str">
        <f>IF(OR(O41="",L41=Paramétrage!$C$10,L41=Paramétrage!$C$13,L41=Paramétrage!$C$16,L41=Paramétrage!$C$19,L41=Paramétrage!$C$23,L41=Paramétrage!$C$26,AND(L41&lt;&gt;Paramétrage!$C$9,P41="Mut+ext")),"",ROUNDUP(N41/O41,0))</f>
        <v/>
      </c>
      <c r="V41" s="236">
        <f>IF(L41="",0,IF(OR(P41="Mut+ext",VLOOKUP(L41,Paramétrage!$C$6:$E$28,2,0)=0),0,IF(O41="","saisir capacité",M41*U41*VLOOKUP(L41,Paramétrage!$C$6:$E$28,2,0))))</f>
        <v>0</v>
      </c>
      <c r="W41" s="108"/>
      <c r="X41" s="237">
        <f t="shared" si="15"/>
        <v>0</v>
      </c>
      <c r="Y41" s="239">
        <f>IF(L41="",0,IF(ISERROR(W41+V41*VLOOKUP(L41,Paramétrage!$C$6:$E$28,3,0))=TRUE,X41,W41+V41*VLOOKUP(L41,Paramétrage!$C$6:$E$28,3,0)))</f>
        <v>0</v>
      </c>
      <c r="Z41" s="555"/>
      <c r="AA41" s="556"/>
      <c r="AB41" s="557"/>
      <c r="AC41" s="442"/>
      <c r="AD41" s="109"/>
      <c r="AE41" s="47">
        <f>IF(F41="",0,IF(J41="",0,IF(SUMIF(F35:F42,F41,N35:N42)=0,0,IF(J41="Obligatoire",AF41/N41,IF(K41="",AF41/SUMIF(F35:F42,F41,N35:N42),AF41/(SUMIF(F35:F42,F41,N35:N42)/K41))))))</f>
        <v>0</v>
      </c>
      <c r="AF41" s="24">
        <f t="shared" si="16"/>
        <v>0</v>
      </c>
      <c r="AH41" s="50">
        <f>IF(SUMIF(F35:F42,F41,N35:N42)=0,0,$M$3*N41/SUMIF(F35:F42,F41,N35:N42))</f>
        <v>0</v>
      </c>
      <c r="AI41" s="12">
        <f t="shared" si="17"/>
        <v>0</v>
      </c>
      <c r="AJ41" s="26" t="str">
        <f t="shared" si="18"/>
        <v/>
      </c>
      <c r="AK41" s="27">
        <f>IF(L41="",0,IF(OR(P41="Mut+ext",VLOOKUP(L41,Paramétrage!$C$6:$E$28,2,0)=0),0,IF(O41="","saisir capacité",IF(P41="Mut+ext",0,M41*AJ41*VLOOKUP(L41,Paramétrage!$C$6:$E$28,2,0)))))</f>
        <v>0</v>
      </c>
      <c r="AL41" s="95"/>
      <c r="AM41" s="27">
        <f t="shared" si="19"/>
        <v>0</v>
      </c>
      <c r="AN41" s="27">
        <f>IF(L41="",0,IF(ISERROR(AL41+AK41*VLOOKUP(L41,Paramétrage!$C$6:$E$28,3,0))=TRUE,AM41,AL41+AK41*VLOOKUP(L41,Paramétrage!$C$6:$E$28,3,0)))</f>
        <v>0</v>
      </c>
      <c r="AO41" s="50">
        <f>IF(L41="",0,IF(OR(P41="oui",VLOOKUP(L41,Paramétrage!$C$6:$E$28,2,0)=0),0,IF(U41="",0,U41-AJ41)))</f>
        <v>0</v>
      </c>
      <c r="AP41" s="12">
        <f t="shared" si="20"/>
        <v>0</v>
      </c>
    </row>
    <row r="42" spans="1:42" ht="15.75" customHeight="1">
      <c r="A42" s="583"/>
      <c r="B42" s="607"/>
      <c r="C42" s="585"/>
      <c r="D42" s="587"/>
      <c r="E42" s="589"/>
      <c r="F42" s="446"/>
      <c r="G42" s="449"/>
      <c r="H42" s="103"/>
      <c r="I42" s="131"/>
      <c r="J42" s="130"/>
      <c r="K42" s="104"/>
      <c r="L42" s="105"/>
      <c r="M42" s="122"/>
      <c r="N42" s="119"/>
      <c r="O42" s="127"/>
      <c r="P42" s="111"/>
      <c r="Q42" s="556"/>
      <c r="R42" s="556"/>
      <c r="S42" s="556"/>
      <c r="T42" s="569"/>
      <c r="U42" s="238" t="str">
        <f>IF(OR(O42="",L42=Paramétrage!$C$10,L42=Paramétrage!$C$13,L42=Paramétrage!$C$16,L42=Paramétrage!$C$19,L42=Paramétrage!$C$23,L42=Paramétrage!$C$26,AND(L42&lt;&gt;Paramétrage!$C$9,P42="Mut+ext")),"",ROUNDUP(N42/O42,0))</f>
        <v/>
      </c>
      <c r="V42" s="236">
        <f>IF(L42="",0,IF(OR(P42="Mut+ext",VLOOKUP(L42,Paramétrage!$C$6:$E$28,2,0)=0),0,IF(O42="","saisir capacité",M42*U42*VLOOKUP(L42,Paramétrage!$C$6:$E$28,2,0))))</f>
        <v>0</v>
      </c>
      <c r="W42" s="108"/>
      <c r="X42" s="237">
        <f t="shared" si="15"/>
        <v>0</v>
      </c>
      <c r="Y42" s="239">
        <f>IF(L42="",0,IF(ISERROR(W42+V42*VLOOKUP(L42,Paramétrage!$C$6:$E$28,3,0))=TRUE,X42,W42+V42*VLOOKUP(L42,Paramétrage!$C$6:$E$28,3,0)))</f>
        <v>0</v>
      </c>
      <c r="Z42" s="555"/>
      <c r="AA42" s="556"/>
      <c r="AB42" s="557"/>
      <c r="AC42" s="442"/>
      <c r="AD42" s="109"/>
      <c r="AE42" s="47">
        <f>IF(F42="",0,IF(J42="",0,IF(SUMIF(F35:F42,F42,N35:N42)=0,0,IF(J42="Obligatoire",AF42/N42,IF(K42="",AF42/SUMIF(F35:F42,F42,N35:N42),AF42/(SUMIF(F35:F42,F42,N35:N42)/K42))))))</f>
        <v>0</v>
      </c>
      <c r="AF42" s="24">
        <f t="shared" si="16"/>
        <v>0</v>
      </c>
      <c r="AH42" s="50">
        <f>IF(SUMIF(F35:F42,F42,N35:N42)=0,0,$M$3*N42/SUMIF(F35:F42,F42,N35:N42))</f>
        <v>0</v>
      </c>
      <c r="AI42" s="12">
        <f t="shared" si="17"/>
        <v>0</v>
      </c>
      <c r="AJ42" s="26" t="str">
        <f t="shared" si="18"/>
        <v/>
      </c>
      <c r="AK42" s="27">
        <f>IF(L42="",0,IF(OR(P42="Mut+ext",VLOOKUP(L42,Paramétrage!$C$6:$E$28,2,0)=0),0,IF(O42="","saisir capacité",IF(P42="Mut+ext",0,M42*AJ42*VLOOKUP(L42,Paramétrage!$C$6:$E$28,2,0)))))</f>
        <v>0</v>
      </c>
      <c r="AL42" s="95"/>
      <c r="AM42" s="27">
        <f t="shared" si="19"/>
        <v>0</v>
      </c>
      <c r="AN42" s="27">
        <f>IF(L42="",0,IF(ISERROR(AL42+AK42*VLOOKUP(L42,Paramétrage!$C$6:$E$28,3,0))=TRUE,AM42,AL42+AK42*VLOOKUP(L42,Paramétrage!$C$6:$E$28,3,0)))</f>
        <v>0</v>
      </c>
      <c r="AO42" s="50">
        <f>IF(L42="",0,IF(OR(P42="oui",VLOOKUP(L42,Paramétrage!$C$6:$E$28,2,0)=0),0,IF(U42="",0,U42-AJ42)))</f>
        <v>0</v>
      </c>
      <c r="AP42" s="12">
        <f t="shared" si="20"/>
        <v>0</v>
      </c>
    </row>
    <row r="43" spans="1:42" ht="15.75" customHeight="1">
      <c r="A43" s="583"/>
      <c r="B43" s="608"/>
      <c r="C43" s="585"/>
      <c r="D43" s="165"/>
      <c r="E43" s="165"/>
      <c r="F43" s="185"/>
      <c r="G43" s="165"/>
      <c r="H43" s="187"/>
      <c r="I43" s="187"/>
      <c r="J43" s="188"/>
      <c r="K43" s="169"/>
      <c r="L43" s="170"/>
      <c r="M43" s="171">
        <f>AE43</f>
        <v>48</v>
      </c>
      <c r="N43" s="172"/>
      <c r="O43" s="172"/>
      <c r="P43" s="173"/>
      <c r="Q43" s="174"/>
      <c r="R43" s="174"/>
      <c r="S43" s="174"/>
      <c r="T43" s="175"/>
      <c r="U43" s="176"/>
      <c r="V43" s="177">
        <f>SUM(V35:V42)</f>
        <v>136</v>
      </c>
      <c r="W43" s="178">
        <v>0</v>
      </c>
      <c r="X43" s="179">
        <f t="shared" ref="X43" si="21">V43+W43</f>
        <v>136</v>
      </c>
      <c r="Y43" s="189">
        <f>SUM(Y35:Y42)</f>
        <v>149</v>
      </c>
      <c r="Z43" s="182"/>
      <c r="AA43" s="182"/>
      <c r="AB43" s="190"/>
      <c r="AC43" s="184"/>
      <c r="AD43" s="175"/>
      <c r="AE43" s="46">
        <f>SUM(AE35:AE42)</f>
        <v>48</v>
      </c>
      <c r="AF43" s="44">
        <f>SUM(AF35:AF42)</f>
        <v>9600</v>
      </c>
    </row>
    <row r="44" spans="1:42" ht="14.85" customHeight="1">
      <c r="A44" s="583"/>
      <c r="B44" s="591" t="s">
        <v>124</v>
      </c>
      <c r="C44" s="585" t="s">
        <v>221</v>
      </c>
      <c r="D44" s="587" t="s">
        <v>161</v>
      </c>
      <c r="E44" s="588">
        <v>6</v>
      </c>
      <c r="F44" s="447"/>
      <c r="G44" s="459"/>
      <c r="H44" s="478"/>
      <c r="I44" s="131"/>
      <c r="J44" s="130"/>
      <c r="K44" s="104"/>
      <c r="L44" s="105"/>
      <c r="M44" s="122"/>
      <c r="N44" s="119"/>
      <c r="O44" s="127"/>
      <c r="P44" s="111" t="s">
        <v>100</v>
      </c>
      <c r="Q44" s="556"/>
      <c r="R44" s="556"/>
      <c r="S44" s="556"/>
      <c r="T44" s="569"/>
      <c r="U44" s="243" t="str">
        <f>IF(OR(O44="",L44=Paramétrage!$C$10,L44=Paramétrage!$C$13,L44=Paramétrage!$C$16,L44=Paramétrage!$C$19,L44=Paramétrage!$C$23,L44=Paramétrage!$C$26,AND(L44&lt;&gt;Paramétrage!$C$9,P44="Mut+ext")),"",ROUNDUP(N44/O44,0))</f>
        <v/>
      </c>
      <c r="V44" s="244">
        <f>IF(L44="",0,IF(OR(P44="Mut+ext",VLOOKUP(L44,Paramétrage!$C$6:$E$28,2,0)=0),0,IF(O44="","saisir capacité",M44*U44*VLOOKUP(L44,Paramétrage!$C$6:$E$28,2,0))))</f>
        <v>0</v>
      </c>
      <c r="W44" s="108"/>
      <c r="X44" s="245">
        <f t="shared" ref="X44:X51" si="22">IF(ISERROR(V44+W44)=TRUE,V44,V44+W44)</f>
        <v>0</v>
      </c>
      <c r="Y44" s="246">
        <f>IF(L44="",0,IF(ISERROR(W44+V44*VLOOKUP(L44,Paramétrage!$C$6:$E$28,3,0))=TRUE,X44,W44+V44*VLOOKUP(L44,Paramétrage!$C$6:$E$28,3,0)))</f>
        <v>0</v>
      </c>
      <c r="Z44" s="555"/>
      <c r="AA44" s="556"/>
      <c r="AB44" s="557"/>
      <c r="AC44" s="442"/>
      <c r="AD44" s="110"/>
      <c r="AE44" s="47">
        <f>IF(F44="",0,IF(J44="",0,IF(SUMIF(F44:F51,F44,N44:N51)=0,0,IF(J44="Obligatoire",AF44/N44,IF(K44="",AF44/SUMIF(F44:F51,F44,N44:N51),AF44/(SUMIF(F44:F51,F44,N44:N51)/K44))))))</f>
        <v>0</v>
      </c>
      <c r="AF44" s="24">
        <f t="shared" ref="AF44:AF51" si="23">M44*N44</f>
        <v>0</v>
      </c>
      <c r="AH44" s="50">
        <f>IF(SUMIF(F44:F51,F44,N44:N51)=0,0,$M$3*N44/SUMIF(F44:F51,F44,N44:N51))</f>
        <v>0</v>
      </c>
      <c r="AI44" s="12">
        <f t="shared" ref="AI44:AI51" si="24">O44</f>
        <v>0</v>
      </c>
      <c r="AJ44" s="26" t="str">
        <f t="shared" ref="AJ44:AJ46" si="25">IF(AI44=0,"",ROUNDUP(AH44/AI44,0))</f>
        <v/>
      </c>
      <c r="AK44" s="27">
        <f>IF(L44="",0,IF(OR(P44="Mut+ext",VLOOKUP(L44,Paramétrage!$C$6:$E$28,2,0)=0),0,IF(O44="","saisir capacité",IF(P44="Mut+ext",0,M44*AJ44*VLOOKUP(L44,Paramétrage!$C$6:$E$28,2,0)))))</f>
        <v>0</v>
      </c>
      <c r="AL44" s="95"/>
      <c r="AM44" s="27">
        <f t="shared" ref="AM44:AM51" si="26">IF(ISERROR(AK44+AL44)=TRUE,AK44,AK44+AL44)</f>
        <v>0</v>
      </c>
      <c r="AN44" s="27">
        <f>IF(L44="",0,IF(ISERROR(AL44+AK44*VLOOKUP(L44,Paramétrage!$C$6:$E$28,3,0))=TRUE,AM44,AL44+AK44*VLOOKUP(L44,Paramétrage!$C$6:$E$28,3,0)))</f>
        <v>0</v>
      </c>
      <c r="AO44" s="50">
        <f>IF(L44="",0,IF(OR(P44="oui",VLOOKUP(L44,Paramétrage!$C$6:$E$28,2,0)=0),0,IF(U44="",0,U44-AJ44)))</f>
        <v>0</v>
      </c>
      <c r="AP44" s="12">
        <f t="shared" ref="AP44:AP51" si="27">Y44-AN44-W44</f>
        <v>0</v>
      </c>
    </row>
    <row r="45" spans="1:42">
      <c r="A45" s="583"/>
      <c r="B45" s="592"/>
      <c r="C45" s="585"/>
      <c r="D45" s="587"/>
      <c r="E45" s="588"/>
      <c r="F45" s="446" t="s">
        <v>222</v>
      </c>
      <c r="G45" s="112" t="s">
        <v>27</v>
      </c>
      <c r="H45" s="482"/>
      <c r="I45" s="131"/>
      <c r="J45" s="130" t="s">
        <v>164</v>
      </c>
      <c r="K45" s="104">
        <v>2</v>
      </c>
      <c r="L45" s="105" t="s">
        <v>129</v>
      </c>
      <c r="M45" s="122">
        <v>25</v>
      </c>
      <c r="N45" s="119"/>
      <c r="O45" s="127">
        <v>40</v>
      </c>
      <c r="P45" s="111" t="s">
        <v>116</v>
      </c>
      <c r="Q45" s="556" t="s">
        <v>130</v>
      </c>
      <c r="R45" s="556"/>
      <c r="S45" s="556"/>
      <c r="T45" s="569"/>
      <c r="U45" s="243">
        <f>IF(OR(O45="",L45=Paramétrage!$C$10,L45=Paramétrage!$C$13,L45=Paramétrage!$C$16,L45=Paramétrage!$C$19,L45=Paramétrage!$C$23,L45=Paramétrage!$C$26,AND(L45&lt;&gt;Paramétrage!$C$9,P45="Mut+ext")),"",ROUNDUP(N45/O45,0))</f>
        <v>0</v>
      </c>
      <c r="V45" s="244">
        <f>IF(L45="",0,IF(OR(P45="Mut+ext",VLOOKUP(L45,Paramétrage!$C$6:$E$28,2,0)=0),0,IF(O45="","saisir capacité",M45*U45*VLOOKUP(L45,Paramétrage!$C$6:$E$28,2,0))))</f>
        <v>0</v>
      </c>
      <c r="W45" s="108"/>
      <c r="X45" s="245">
        <f t="shared" si="22"/>
        <v>0</v>
      </c>
      <c r="Y45" s="246">
        <f>IF(L45="",0,IF(ISERROR(W45+V45*VLOOKUP(L45,Paramétrage!$C$6:$E$28,3,0))=TRUE,X45,W45+V45*VLOOKUP(L45,Paramétrage!$C$6:$E$28,3,0)))</f>
        <v>0</v>
      </c>
      <c r="Z45" s="555"/>
      <c r="AA45" s="556"/>
      <c r="AB45" s="557"/>
      <c r="AC45" s="442"/>
      <c r="AD45" s="109"/>
      <c r="AE45" s="47">
        <f>IF(F45="",0,IF(J45="",0,IF(SUMIF(F44:F51,F45,N44:N51)=0,0,IF(J45="Obligatoire",AF45/N45,IF(K45="",AF45/SUMIF(F44:F51,F45,N44:N51),AF45/(SUMIF(F44:F51,F45,N44:N51)/K45))))))</f>
        <v>0</v>
      </c>
      <c r="AF45" s="24">
        <f t="shared" si="23"/>
        <v>0</v>
      </c>
      <c r="AH45" s="50">
        <f>IF(SUMIF(F44:F51,F45,N44:N51)=0,0,$M$3*N45/SUMIF(F44:F51,F45,N44:N51))</f>
        <v>0</v>
      </c>
      <c r="AI45" s="12">
        <f t="shared" si="24"/>
        <v>40</v>
      </c>
      <c r="AJ45" s="26">
        <f t="shared" si="25"/>
        <v>0</v>
      </c>
      <c r="AK45" s="27">
        <f>IF(L45="",0,IF(OR(P45="Mut+ext",VLOOKUP(L45,Paramétrage!$C$6:$E$28,2,0)=0),0,IF(O45="","saisir capacité",IF(P45="Mut+ext",0,M45*AJ45*VLOOKUP(L45,Paramétrage!$C$6:$E$28,2,0)))))</f>
        <v>0</v>
      </c>
      <c r="AL45" s="95"/>
      <c r="AM45" s="27">
        <f t="shared" si="26"/>
        <v>0</v>
      </c>
      <c r="AN45" s="27">
        <f>IF(L45="",0,IF(ISERROR(AL45+AK45*VLOOKUP(L45,Paramétrage!$C$6:$E$28,3,0))=TRUE,AM45,AL45+AK45*VLOOKUP(L45,Paramétrage!$C$6:$E$28,3,0)))</f>
        <v>0</v>
      </c>
      <c r="AO45" s="50">
        <f>IF(L45="",0,IF(OR(P45="oui",VLOOKUP(L45,Paramétrage!$C$6:$E$28,2,0)=0),0,IF(U45="",0,U45-AJ45)))</f>
        <v>0</v>
      </c>
      <c r="AP45" s="12">
        <f t="shared" si="27"/>
        <v>0</v>
      </c>
    </row>
    <row r="46" spans="1:42">
      <c r="A46" s="583"/>
      <c r="B46" s="592"/>
      <c r="C46" s="585"/>
      <c r="D46" s="587"/>
      <c r="E46" s="588"/>
      <c r="F46" s="446" t="s">
        <v>222</v>
      </c>
      <c r="G46" s="112" t="s">
        <v>23</v>
      </c>
      <c r="H46" s="482" t="s">
        <v>166</v>
      </c>
      <c r="I46" s="131"/>
      <c r="J46" s="130" t="s">
        <v>164</v>
      </c>
      <c r="K46" s="104">
        <v>2</v>
      </c>
      <c r="L46" s="105" t="s">
        <v>129</v>
      </c>
      <c r="M46" s="122">
        <v>25</v>
      </c>
      <c r="N46" s="119"/>
      <c r="O46" s="127">
        <v>24</v>
      </c>
      <c r="P46" s="111" t="s">
        <v>116</v>
      </c>
      <c r="Q46" s="556" t="s">
        <v>130</v>
      </c>
      <c r="R46" s="556"/>
      <c r="S46" s="556"/>
      <c r="T46" s="569"/>
      <c r="U46" s="243">
        <f>IF(OR(O46="",L46=Paramétrage!$C$10,L46=Paramétrage!$C$13,L46=Paramétrage!$C$16,L46=Paramétrage!$C$19,L46=Paramétrage!$C$23,L46=Paramétrage!$C$26,AND(L46&lt;&gt;Paramétrage!$C$9,P46="Mut+ext")),"",ROUNDUP(N46/O46,0))</f>
        <v>0</v>
      </c>
      <c r="V46" s="244">
        <f>IF(L46="",0,IF(OR(P46="Mut+ext",VLOOKUP(L46,Paramétrage!$C$6:$E$28,2,0)=0),0,IF(O46="","saisir capacité",M46*U46*VLOOKUP(L46,Paramétrage!$C$6:$E$28,2,0))))</f>
        <v>0</v>
      </c>
      <c r="W46" s="108"/>
      <c r="X46" s="245">
        <f t="shared" si="22"/>
        <v>0</v>
      </c>
      <c r="Y46" s="246">
        <f>IF(L46="",0,IF(ISERROR(W46+V46*VLOOKUP(L46,Paramétrage!$C$6:$E$28,3,0))=TRUE,X46,W46+V46*VLOOKUP(L46,Paramétrage!$C$6:$E$28,3,0)))</f>
        <v>0</v>
      </c>
      <c r="Z46" s="555"/>
      <c r="AA46" s="556"/>
      <c r="AB46" s="557"/>
      <c r="AC46" s="442"/>
      <c r="AD46" s="109"/>
      <c r="AE46" s="47">
        <f>IF(F46="",0,IF(J46="",0,IF(SUMIF(F44:F51,F46,N44:N51)=0,0,IF(J46="Obligatoire",AF46/N46,IF(K46="",AF46/SUMIF(F44:F51,F46,N44:N51),AF46/(SUMIF(F44:F51,F46,N44:N51)/K46))))))</f>
        <v>0</v>
      </c>
      <c r="AF46" s="24">
        <f t="shared" si="23"/>
        <v>0</v>
      </c>
      <c r="AH46" s="50">
        <f>IF(SUMIF(F44:F51,F46,N44:N51)=0,0,$M$3*N46/SUMIF(F44:F51,F46,N44:N51))</f>
        <v>0</v>
      </c>
      <c r="AI46" s="12">
        <f t="shared" si="24"/>
        <v>24</v>
      </c>
      <c r="AJ46" s="26">
        <f t="shared" si="25"/>
        <v>0</v>
      </c>
      <c r="AK46" s="27">
        <f>IF(L46="",0,IF(OR(P46="Mut+ext",VLOOKUP(L46,Paramétrage!$C$6:$E$28,2,0)=0),0,IF(O46="","saisir capacité",IF(P46="Mut+ext",0,M46*AJ46*VLOOKUP(L46,Paramétrage!$C$6:$E$28,2,0)))))</f>
        <v>0</v>
      </c>
      <c r="AL46" s="95"/>
      <c r="AM46" s="27">
        <f t="shared" si="26"/>
        <v>0</v>
      </c>
      <c r="AN46" s="27">
        <f>IF(L46="",0,IF(ISERROR(AL46+AK46*VLOOKUP(L46,Paramétrage!$C$6:$E$28,3,0))=TRUE,AM46,AL46+AK46*VLOOKUP(L46,Paramétrage!$C$6:$E$28,3,0)))</f>
        <v>0</v>
      </c>
      <c r="AO46" s="50">
        <f>IF(L46="",0,IF(OR(P46="oui",VLOOKUP(L46,Paramétrage!$C$6:$E$28,2,0)=0),0,IF(U46="",0,U46-AJ46)))</f>
        <v>0</v>
      </c>
      <c r="AP46" s="12">
        <f t="shared" si="27"/>
        <v>0</v>
      </c>
    </row>
    <row r="47" spans="1:42">
      <c r="A47" s="583"/>
      <c r="B47" s="592"/>
      <c r="C47" s="585"/>
      <c r="D47" s="587"/>
      <c r="E47" s="588"/>
      <c r="F47" s="448" t="s">
        <v>222</v>
      </c>
      <c r="G47" s="102" t="s">
        <v>28</v>
      </c>
      <c r="H47" s="150" t="s">
        <v>167</v>
      </c>
      <c r="I47" s="131"/>
      <c r="J47" s="130" t="s">
        <v>164</v>
      </c>
      <c r="K47" s="104">
        <v>2</v>
      </c>
      <c r="L47" s="105" t="s">
        <v>129</v>
      </c>
      <c r="M47" s="122">
        <v>25</v>
      </c>
      <c r="N47" s="119"/>
      <c r="O47" s="127">
        <v>40</v>
      </c>
      <c r="P47" s="111" t="s">
        <v>116</v>
      </c>
      <c r="Q47" s="556" t="s">
        <v>130</v>
      </c>
      <c r="R47" s="556"/>
      <c r="S47" s="556"/>
      <c r="T47" s="569"/>
      <c r="U47" s="243">
        <f>IF(OR(O47="",L47=Paramétrage!$C$10,L47=Paramétrage!$C$13,L47=Paramétrage!$C$16,L47=Paramétrage!$C$19,L47=Paramétrage!$C$23,L47=Paramétrage!$C$26,AND(L47&lt;&gt;Paramétrage!$C$9,P47="Mut+ext")),"",ROUNDUP(N47/O47,0))</f>
        <v>0</v>
      </c>
      <c r="V47" s="244">
        <f>IF(L47="",0,IF(OR(P47="Mut+ext",VLOOKUP(L47,Paramétrage!$C$6:$E$28,2,0)=0),0,IF(O47="","saisir capacité",M47*U47*VLOOKUP(L47,Paramétrage!$C$6:$E$28,2,0))))</f>
        <v>0</v>
      </c>
      <c r="W47" s="108"/>
      <c r="X47" s="245">
        <f t="shared" si="22"/>
        <v>0</v>
      </c>
      <c r="Y47" s="246">
        <f>IF(L47="",0,IF(ISERROR(W47+V47*VLOOKUP(L47,Paramétrage!$C$6:$E$28,3,0))=TRUE,X47,W47+V47*VLOOKUP(L47,Paramétrage!$C$6:$E$28,3,0)))</f>
        <v>0</v>
      </c>
      <c r="Z47" s="555"/>
      <c r="AA47" s="556"/>
      <c r="AB47" s="557"/>
      <c r="AC47" s="442"/>
      <c r="AD47" s="109"/>
      <c r="AE47" s="47">
        <f>IF(F47="",0,IF(J47="",0,IF(SUMIF(F44:F51,F47,N44:N51)=0,0,IF(J47="Obligatoire",AF47/N47,IF(K47="",AF47/SUMIF(F44:F51,F47,N44:N51),AF47/(SUMIF(F44:F51,F47,N44:N51)/K47))))))</f>
        <v>0</v>
      </c>
      <c r="AF47" s="24">
        <f t="shared" si="23"/>
        <v>0</v>
      </c>
      <c r="AH47" s="50">
        <f>IF(SUMIF(F44:F51,F47,N44:N51)=0,0,$M$3*N47/SUMIF(F44:F51,F47,N44:N51))</f>
        <v>0</v>
      </c>
      <c r="AI47" s="12">
        <f t="shared" si="24"/>
        <v>40</v>
      </c>
      <c r="AJ47" s="26">
        <f>IF(AI47=0,"",ROUNDUP(AH47/AI47,0))</f>
        <v>0</v>
      </c>
      <c r="AK47" s="27">
        <f>IF(L47="",0,IF(OR(P47="Mut+ext",VLOOKUP(L47,Paramétrage!$C$6:$E$28,2,0)=0),0,IF(O47="","saisir capacité",IF(P47="Mut+ext",0,M47*AJ47*VLOOKUP(L47,Paramétrage!$C$6:$E$28,2,0)))))</f>
        <v>0</v>
      </c>
      <c r="AL47" s="95"/>
      <c r="AM47" s="27">
        <f t="shared" si="26"/>
        <v>0</v>
      </c>
      <c r="AN47" s="27">
        <f>IF(L47="",0,IF(ISERROR(AL47+AK47*VLOOKUP(L47,Paramétrage!$C$6:$E$28,3,0))=TRUE,AM47,AL47+AK47*VLOOKUP(L47,Paramétrage!$C$6:$E$28,3,0)))</f>
        <v>0</v>
      </c>
      <c r="AO47" s="50">
        <f>IF(L47="",0,IF(OR(P47="oui",VLOOKUP(L47,Paramétrage!$C$6:$E$28,2,0)=0),0,IF(U47="",0,U47-AJ47)))</f>
        <v>0</v>
      </c>
      <c r="AP47" s="12">
        <f t="shared" si="27"/>
        <v>0</v>
      </c>
    </row>
    <row r="48" spans="1:42">
      <c r="A48" s="583"/>
      <c r="B48" s="592"/>
      <c r="C48" s="585"/>
      <c r="D48" s="587"/>
      <c r="E48" s="588"/>
      <c r="F48" s="446" t="s">
        <v>222</v>
      </c>
      <c r="G48" s="148" t="s">
        <v>27</v>
      </c>
      <c r="H48" s="150" t="s">
        <v>168</v>
      </c>
      <c r="I48" s="131"/>
      <c r="J48" s="130" t="s">
        <v>164</v>
      </c>
      <c r="K48" s="104">
        <v>2</v>
      </c>
      <c r="L48" s="105" t="s">
        <v>129</v>
      </c>
      <c r="M48" s="122">
        <v>25</v>
      </c>
      <c r="N48" s="119"/>
      <c r="O48" s="127">
        <v>40</v>
      </c>
      <c r="P48" s="111" t="s">
        <v>116</v>
      </c>
      <c r="Q48" s="556" t="s">
        <v>130</v>
      </c>
      <c r="R48" s="556"/>
      <c r="S48" s="556"/>
      <c r="T48" s="569"/>
      <c r="U48" s="243">
        <f>IF(OR(O48="",L48=Paramétrage!$C$10,L48=Paramétrage!$C$13,L48=Paramétrage!$C$16,L48=Paramétrage!$C$19,L48=Paramétrage!$C$23,L48=Paramétrage!$C$26,AND(L48&lt;&gt;Paramétrage!$C$9,P48="Mut+ext")),"",ROUNDUP(N48/O48,0))</f>
        <v>0</v>
      </c>
      <c r="V48" s="244">
        <f>IF(L48="",0,IF(OR(P48="Mut+ext",VLOOKUP(L48,Paramétrage!$C$6:$E$28,2,0)=0),0,IF(O48="","saisir capacité",M48*U48*VLOOKUP(L48,Paramétrage!$C$6:$E$28,2,0))))</f>
        <v>0</v>
      </c>
      <c r="W48" s="108"/>
      <c r="X48" s="245">
        <f t="shared" si="22"/>
        <v>0</v>
      </c>
      <c r="Y48" s="246">
        <f>IF(L48="",0,IF(ISERROR(W48+V48*VLOOKUP(L48,Paramétrage!$C$6:$E$28,3,0))=TRUE,X48,W48+V48*VLOOKUP(L48,Paramétrage!$C$6:$E$28,3,0)))</f>
        <v>0</v>
      </c>
      <c r="Z48" s="555"/>
      <c r="AA48" s="556"/>
      <c r="AB48" s="557"/>
      <c r="AC48" s="442"/>
      <c r="AD48" s="109"/>
      <c r="AE48" s="47">
        <f>IF(F48="",0,IF(J48="",0,IF(SUMIF(F44:F51,F48,N44:N51)=0,0,IF(J48="Obligatoire",AF48/N48,IF(K48="",AF48/SUMIF(F44:F51,F48,N44:N51),AF48/(SUMIF(F44:F51,F48,N44:N51)/K48))))))</f>
        <v>0</v>
      </c>
      <c r="AF48" s="24">
        <f t="shared" si="23"/>
        <v>0</v>
      </c>
      <c r="AH48" s="50">
        <f>IF(SUMIF(F44:F51,F48,N44:N51)=0,0,$M$3*N48/SUMIF(F44:F51,F48,N44:N51))</f>
        <v>0</v>
      </c>
      <c r="AI48" s="12">
        <f t="shared" si="24"/>
        <v>40</v>
      </c>
      <c r="AJ48" s="26">
        <f t="shared" ref="AJ48:AJ50" si="28">IF(AI48=0,"",ROUNDUP(AH48/AI48,0))</f>
        <v>0</v>
      </c>
      <c r="AK48" s="27">
        <f>IF(L48="",0,IF(OR(P48="Mut+ext",VLOOKUP(L48,Paramétrage!$C$6:$E$28,2,0)=0),0,IF(O48="","saisir capacité",IF(P48="Mut+ext",0,M48*AJ48*VLOOKUP(L48,Paramétrage!$C$6:$E$28,2,0)))))</f>
        <v>0</v>
      </c>
      <c r="AL48" s="95"/>
      <c r="AM48" s="27">
        <f t="shared" si="26"/>
        <v>0</v>
      </c>
      <c r="AN48" s="27">
        <f>IF(L48="",0,IF(ISERROR(AL48+AK48*VLOOKUP(L48,Paramétrage!$C$6:$E$28,3,0))=TRUE,AM48,AL48+AK48*VLOOKUP(L48,Paramétrage!$C$6:$E$28,3,0)))</f>
        <v>0</v>
      </c>
      <c r="AO48" s="50">
        <f>IF(L48="",0,IF(OR(P48="oui",VLOOKUP(L48,Paramétrage!$C$6:$E$28,2,0)=0),0,IF(U48="",0,U48-AJ48)))</f>
        <v>0</v>
      </c>
      <c r="AP48" s="12">
        <f t="shared" si="27"/>
        <v>0</v>
      </c>
    </row>
    <row r="49" spans="1:42">
      <c r="A49" s="583"/>
      <c r="B49" s="592"/>
      <c r="C49" s="585"/>
      <c r="D49" s="587"/>
      <c r="E49" s="588"/>
      <c r="F49" s="447"/>
      <c r="G49" s="459"/>
      <c r="H49" s="462"/>
      <c r="I49" s="131"/>
      <c r="J49" s="130"/>
      <c r="K49" s="104"/>
      <c r="L49" s="105"/>
      <c r="M49" s="122"/>
      <c r="N49" s="119"/>
      <c r="O49" s="127"/>
      <c r="P49" s="111"/>
      <c r="Q49" s="556"/>
      <c r="R49" s="556"/>
      <c r="S49" s="556"/>
      <c r="T49" s="569"/>
      <c r="U49" s="243" t="str">
        <f>IF(OR(O49="",L49=Paramétrage!$C$10,L49=Paramétrage!$C$13,L49=Paramétrage!$C$16,L49=Paramétrage!$C$19,L49=Paramétrage!$C$23,L49=Paramétrage!$C$26,AND(L49&lt;&gt;Paramétrage!$C$9,P49="Mut+ext")),"",ROUNDUP(N49/O49,0))</f>
        <v/>
      </c>
      <c r="V49" s="244">
        <f>IF(L49="",0,IF(OR(P49="Mut+ext",VLOOKUP(L49,Paramétrage!$C$6:$E$28,2,0)=0),0,IF(O49="","saisir capacité",M49*U49*VLOOKUP(L49,Paramétrage!$C$6:$E$28,2,0))))</f>
        <v>0</v>
      </c>
      <c r="W49" s="108"/>
      <c r="X49" s="245">
        <f t="shared" si="22"/>
        <v>0</v>
      </c>
      <c r="Y49" s="246">
        <f>IF(L49="",0,IF(ISERROR(W49+V49*VLOOKUP(L49,Paramétrage!$C$6:$E$28,3,0))=TRUE,X49,W49+V49*VLOOKUP(L49,Paramétrage!$C$6:$E$28,3,0)))</f>
        <v>0</v>
      </c>
      <c r="Z49" s="555"/>
      <c r="AA49" s="556"/>
      <c r="AB49" s="557"/>
      <c r="AC49" s="442"/>
      <c r="AD49" s="109"/>
      <c r="AE49" s="47">
        <f>IF(F49="",0,IF(J49="",0,IF(SUMIF(F44:F51,F49,N44:N51)=0,0,IF(J49="Obligatoire",AF49/N49,IF(K49="",AF49/SUMIF(F44:F51,F49,N44:N51),AF49/(SUMIF(F44:F51,F49,N44:N51)/K49))))))</f>
        <v>0</v>
      </c>
      <c r="AF49" s="24">
        <f t="shared" si="23"/>
        <v>0</v>
      </c>
      <c r="AH49" s="50">
        <f>IF(SUMIF(F44:F51,F49,N44:N51)=0,0,$M$3*N49/SUMIF(F44:F51,F49,N44:N51))</f>
        <v>0</v>
      </c>
      <c r="AI49" s="12">
        <f t="shared" si="24"/>
        <v>0</v>
      </c>
      <c r="AJ49" s="26" t="str">
        <f t="shared" si="28"/>
        <v/>
      </c>
      <c r="AK49" s="27">
        <f>IF(L49="",0,IF(OR(P49="Mut+ext",VLOOKUP(L49,Paramétrage!$C$6:$E$28,2,0)=0),0,IF(O49="","saisir capacité",IF(P49="Mut+ext",0,M49*AJ49*VLOOKUP(L49,Paramétrage!$C$6:$E$28,2,0)))))</f>
        <v>0</v>
      </c>
      <c r="AL49" s="95"/>
      <c r="AM49" s="27">
        <f t="shared" si="26"/>
        <v>0</v>
      </c>
      <c r="AN49" s="27">
        <f>IF(L49="",0,IF(ISERROR(AL49+AK49*VLOOKUP(L49,Paramétrage!$C$6:$E$28,3,0))=TRUE,AM49,AL49+AK49*VLOOKUP(L49,Paramétrage!$C$6:$E$28,3,0)))</f>
        <v>0</v>
      </c>
      <c r="AO49" s="50">
        <f>IF(L49="",0,IF(OR(P49="oui",VLOOKUP(L49,Paramétrage!$C$6:$E$28,2,0)=0),0,IF(U49="",0,U49-AJ49)))</f>
        <v>0</v>
      </c>
      <c r="AP49" s="12">
        <f t="shared" si="27"/>
        <v>0</v>
      </c>
    </row>
    <row r="50" spans="1:42">
      <c r="A50" s="583"/>
      <c r="B50" s="592"/>
      <c r="C50" s="585"/>
      <c r="D50" s="587"/>
      <c r="E50" s="588"/>
      <c r="F50" s="446"/>
      <c r="G50" s="461"/>
      <c r="H50" s="460"/>
      <c r="I50" s="131"/>
      <c r="J50" s="130"/>
      <c r="K50" s="104"/>
      <c r="L50" s="105"/>
      <c r="M50" s="122"/>
      <c r="N50" s="119"/>
      <c r="O50" s="127"/>
      <c r="P50" s="111"/>
      <c r="Q50" s="556"/>
      <c r="R50" s="556"/>
      <c r="S50" s="556"/>
      <c r="T50" s="569"/>
      <c r="U50" s="243" t="str">
        <f>IF(OR(O50="",L50=Paramétrage!$C$10,L50=Paramétrage!$C$13,L50=Paramétrage!$C$16,L50=Paramétrage!$C$19,L50=Paramétrage!$C$23,L50=Paramétrage!$C$26,AND(L50&lt;&gt;Paramétrage!$C$9,P50="Mut+ext")),"",ROUNDUP(N50/O50,0))</f>
        <v/>
      </c>
      <c r="V50" s="244">
        <f>IF(L50="",0,IF(OR(P50="Mut+ext",VLOOKUP(L50,Paramétrage!$C$6:$E$28,2,0)=0),0,IF(O50="","saisir capacité",M50*U50*VLOOKUP(L50,Paramétrage!$C$6:$E$28,2,0))))</f>
        <v>0</v>
      </c>
      <c r="W50" s="108"/>
      <c r="X50" s="245">
        <f t="shared" si="22"/>
        <v>0</v>
      </c>
      <c r="Y50" s="246">
        <f>IF(L50="",0,IF(ISERROR(W50+V50*VLOOKUP(L50,Paramétrage!$C$6:$E$28,3,0))=TRUE,X50,W50+V50*VLOOKUP(L50,Paramétrage!$C$6:$E$28,3,0)))</f>
        <v>0</v>
      </c>
      <c r="Z50" s="555"/>
      <c r="AA50" s="556"/>
      <c r="AB50" s="557"/>
      <c r="AC50" s="442"/>
      <c r="AD50" s="109"/>
      <c r="AE50" s="47">
        <f>IF(F50="",0,IF(J50="",0,IF(SUMIF(F44:F51,F50,N44:N51)=0,0,IF(J50="Obligatoire",AF50/N50,IF(K50="",AF50/SUMIF(F44:F51,F50,N44:N51),AF50/(SUMIF(F44:F51,F50,N44:N51)/K50))))))</f>
        <v>0</v>
      </c>
      <c r="AF50" s="24">
        <f t="shared" si="23"/>
        <v>0</v>
      </c>
      <c r="AH50" s="50">
        <f>IF(SUMIF(F44:F51,F50,N44:N51)=0,0,$M$3*N50/SUMIF(F44:F51,F50,N44:N51))</f>
        <v>0</v>
      </c>
      <c r="AI50" s="12">
        <f t="shared" si="24"/>
        <v>0</v>
      </c>
      <c r="AJ50" s="26" t="str">
        <f t="shared" si="28"/>
        <v/>
      </c>
      <c r="AK50" s="27">
        <f>IF(L50="",0,IF(OR(P50="Mut+ext",VLOOKUP(L50,Paramétrage!$C$6:$E$28,2,0)=0),0,IF(O50="","saisir capacité",IF(P50="Mut+ext",0,M50*AJ50*VLOOKUP(L50,Paramétrage!$C$6:$E$28,2,0)))))</f>
        <v>0</v>
      </c>
      <c r="AL50" s="95"/>
      <c r="AM50" s="27">
        <f t="shared" si="26"/>
        <v>0</v>
      </c>
      <c r="AN50" s="27">
        <f>IF(L50="",0,IF(ISERROR(AL50+AK50*VLOOKUP(L50,Paramétrage!$C$6:$E$28,3,0))=TRUE,AM50,AL50+AK50*VLOOKUP(L50,Paramétrage!$C$6:$E$28,3,0)))</f>
        <v>0</v>
      </c>
      <c r="AO50" s="50">
        <f>IF(L50="",0,IF(OR(P50="oui",VLOOKUP(L50,Paramétrage!$C$6:$E$28,2,0)=0),0,IF(U50="",0,U50-AJ50)))</f>
        <v>0</v>
      </c>
      <c r="AP50" s="12">
        <f t="shared" si="27"/>
        <v>0</v>
      </c>
    </row>
    <row r="51" spans="1:42">
      <c r="A51" s="583"/>
      <c r="B51" s="592"/>
      <c r="C51" s="585"/>
      <c r="D51" s="587"/>
      <c r="E51" s="589"/>
      <c r="F51" s="446"/>
      <c r="G51" s="461"/>
      <c r="H51" s="460"/>
      <c r="I51" s="131"/>
      <c r="J51" s="130"/>
      <c r="K51" s="104"/>
      <c r="L51" s="105"/>
      <c r="M51" s="122"/>
      <c r="N51" s="119"/>
      <c r="O51" s="127"/>
      <c r="P51" s="111"/>
      <c r="Q51" s="556"/>
      <c r="R51" s="556"/>
      <c r="S51" s="556"/>
      <c r="T51" s="569"/>
      <c r="U51" s="243" t="str">
        <f>IF(OR(O51="",L51=Paramétrage!$C$10,L51=Paramétrage!$C$13,L51=Paramétrage!$C$16,L51=Paramétrage!$C$19,L51=Paramétrage!$C$23,L51=Paramétrage!$C$26,AND(L51&lt;&gt;Paramétrage!$C$9,P51="Mut+ext")),"",ROUNDUP(N51/O51,0))</f>
        <v/>
      </c>
      <c r="V51" s="244">
        <f>IF(L51="",0,IF(OR(P51="Mut+ext",VLOOKUP(L51,Paramétrage!$C$6:$E$28,2,0)=0),0,IF(O51="","saisir capacité",M51*U51*VLOOKUP(L51,Paramétrage!$C$6:$E$28,2,0))))</f>
        <v>0</v>
      </c>
      <c r="W51" s="108"/>
      <c r="X51" s="245">
        <f t="shared" si="22"/>
        <v>0</v>
      </c>
      <c r="Y51" s="246">
        <f>IF(L51="",0,IF(ISERROR(W51+V51*VLOOKUP(L51,Paramétrage!$C$6:$E$28,3,0))=TRUE,X51,W51+V51*VLOOKUP(L51,Paramétrage!$C$6:$E$28,3,0)))</f>
        <v>0</v>
      </c>
      <c r="Z51" s="555"/>
      <c r="AA51" s="556"/>
      <c r="AB51" s="557"/>
      <c r="AC51" s="442"/>
      <c r="AD51" s="109"/>
      <c r="AE51" s="47">
        <f>IF(F51="",0,IF(J51="",0,IF(SUMIF(F44:F51,F51,N44:N51)=0,0,IF(J51="Obligatoire",AF51/N51,IF(K51="",AF51/SUMIF(F44:F51,F51,N44:N51),AF51/(SUMIF(F44:F51,F51,N44:N51)/K51))))))</f>
        <v>0</v>
      </c>
      <c r="AF51" s="24">
        <f t="shared" si="23"/>
        <v>0</v>
      </c>
      <c r="AH51" s="50">
        <f>IF(SUMIF(F44:F51,F51,N44:N51)=0,0,$M$3*N51/SUMIF(F44:F51,F51,N44:N51))</f>
        <v>0</v>
      </c>
      <c r="AI51" s="12">
        <f t="shared" si="24"/>
        <v>0</v>
      </c>
      <c r="AJ51" s="26" t="str">
        <f>IF(AI51=0,"",ROUNDUP(AH51/AI51,0))</f>
        <v/>
      </c>
      <c r="AK51" s="27">
        <f>IF(L51="",0,IF(OR(P51="Mut+ext",VLOOKUP(L51,Paramétrage!$C$6:$E$28,2,0)=0),0,IF(O51="","saisir capacité",IF(P51="Mut+ext",0,M51*AJ51*VLOOKUP(L51,Paramétrage!$C$6:$E$28,2,0)))))</f>
        <v>0</v>
      </c>
      <c r="AL51" s="95"/>
      <c r="AM51" s="27">
        <f t="shared" si="26"/>
        <v>0</v>
      </c>
      <c r="AN51" s="27">
        <f>IF(L51="",0,IF(ISERROR(AL51+AK51*VLOOKUP(L51,Paramétrage!$C$6:$E$28,3,0))=TRUE,AM51,AL51+AK51*VLOOKUP(L51,Paramétrage!$C$6:$E$28,3,0)))</f>
        <v>0</v>
      </c>
      <c r="AO51" s="50">
        <f>IF(L51="",0,IF(OR(P51="oui",VLOOKUP(L51,Paramétrage!$C$6:$E$28,2,0)=0),0,IF(U51="",0,U51-AJ51)))</f>
        <v>0</v>
      </c>
      <c r="AP51" s="12">
        <f t="shared" si="27"/>
        <v>0</v>
      </c>
    </row>
    <row r="52" spans="1:42">
      <c r="A52" s="583"/>
      <c r="B52" s="592"/>
      <c r="C52" s="585"/>
      <c r="D52" s="214"/>
      <c r="E52" s="214"/>
      <c r="F52" s="215"/>
      <c r="G52" s="214"/>
      <c r="H52" s="217"/>
      <c r="I52" s="218"/>
      <c r="J52" s="217"/>
      <c r="K52" s="219"/>
      <c r="L52" s="220"/>
      <c r="M52" s="221">
        <f>AE52</f>
        <v>0</v>
      </c>
      <c r="N52" s="222">
        <f>SUM(N44:N51)</f>
        <v>0</v>
      </c>
      <c r="O52" s="220"/>
      <c r="P52" s="223"/>
      <c r="Q52" s="224"/>
      <c r="R52" s="224"/>
      <c r="S52" s="224"/>
      <c r="T52" s="225"/>
      <c r="U52" s="226"/>
      <c r="V52" s="227">
        <f>SUM(V44:V51)</f>
        <v>0</v>
      </c>
      <c r="W52" s="220">
        <v>0</v>
      </c>
      <c r="X52" s="228">
        <f t="shared" ref="X52" si="29">V52+W52</f>
        <v>0</v>
      </c>
      <c r="Y52" s="229">
        <f>SUM(Y44:Y51)</f>
        <v>0</v>
      </c>
      <c r="Z52" s="230"/>
      <c r="AA52" s="231"/>
      <c r="AB52" s="232"/>
      <c r="AC52" s="233"/>
      <c r="AD52" s="225"/>
      <c r="AE52" s="46">
        <f>SUM(AE44:AE51)</f>
        <v>0</v>
      </c>
      <c r="AF52" s="44">
        <f>SUM(AF44:AF51)</f>
        <v>0</v>
      </c>
    </row>
    <row r="53" spans="1:42" ht="15.75" customHeight="1">
      <c r="A53" s="583"/>
      <c r="B53" s="592"/>
      <c r="C53" s="585" t="s">
        <v>223</v>
      </c>
      <c r="D53" s="587" t="s">
        <v>224</v>
      </c>
      <c r="E53" s="588">
        <v>0</v>
      </c>
      <c r="F53" s="454"/>
      <c r="G53" s="481"/>
      <c r="H53" s="480"/>
      <c r="I53" s="455"/>
      <c r="J53" s="456"/>
      <c r="K53" s="457"/>
      <c r="L53" s="458"/>
      <c r="M53" s="122"/>
      <c r="N53" s="119"/>
      <c r="O53" s="127"/>
      <c r="P53" s="111"/>
      <c r="Q53" s="556"/>
      <c r="R53" s="556"/>
      <c r="S53" s="556"/>
      <c r="T53" s="569"/>
      <c r="U53" s="243" t="str">
        <f>IF(OR(O53="",L53=Paramétrage!$C$10,L53=Paramétrage!$C$13,L53=Paramétrage!$C$16,L53=Paramétrage!$C$19,L53=Paramétrage!$C$23,L53=Paramétrage!$C$26,AND(L53&lt;&gt;Paramétrage!$C$9,P53="Mut+ext")),"",ROUNDUP(N53/O53,0))</f>
        <v/>
      </c>
      <c r="V53" s="244">
        <f>IF(L53="",0,IF(OR(P53="Mut+ext",VLOOKUP(L53,Paramétrage!$C$6:$E$28,2,0)=0),0,IF(O53="","saisir capacité",M53*U53*VLOOKUP(L53,Paramétrage!$C$6:$E$28,2,0))))</f>
        <v>0</v>
      </c>
      <c r="W53" s="108"/>
      <c r="X53" s="245">
        <f t="shared" ref="X53:X60" si="30">IF(ISERROR(V53+W53)=TRUE,V53,V53+W53)</f>
        <v>0</v>
      </c>
      <c r="Y53" s="246">
        <f>IF(L53="",0,IF(ISERROR(W53+V53*VLOOKUP(L53,Paramétrage!$C$6:$E$28,3,0))=TRUE,X53,W53+V53*VLOOKUP(L53,Paramétrage!$C$6:$E$28,3,0)))</f>
        <v>0</v>
      </c>
      <c r="Z53" s="555"/>
      <c r="AA53" s="556"/>
      <c r="AB53" s="557"/>
      <c r="AC53" s="442"/>
      <c r="AD53" s="110"/>
      <c r="AE53" s="47">
        <f>IF(F53="",0,IF(J53="",0,IF(SUMIF(F53:F60,F53,N53:N60)=0,0,IF(J53="Obligatoire",AF53/N53,IF(K53="",AF53/SUMIF(F53:F60,F53,N53:N60),AF53/(SUMIF(F53:F60,F53,N53:N60)/K53))))))</f>
        <v>0</v>
      </c>
      <c r="AF53" s="24">
        <f t="shared" ref="AF53:AF60" si="31">M53*N53</f>
        <v>0</v>
      </c>
      <c r="AH53" s="50">
        <f>IF(SUMIF(F53:F60,F53,N53:N60)=0,0,$M$3*N53/SUMIF(F53:F60,F53,N53:N60))</f>
        <v>0</v>
      </c>
      <c r="AI53" s="12">
        <f t="shared" ref="AI53:AI60" si="32">O53</f>
        <v>0</v>
      </c>
      <c r="AJ53" s="26" t="str">
        <f t="shared" ref="AJ53:AJ60" si="33">IF(AI53=0,"",ROUNDUP(AH53/AI53,0))</f>
        <v/>
      </c>
      <c r="AK53" s="27">
        <f>IF(L53="",0,IF(OR(P53="Mut+ext",VLOOKUP(L53,Paramétrage!$C$6:$E$28,2,0)=0),0,IF(O53="","saisir capacité",IF(P53="Mut+ext",0,M53*AJ53*VLOOKUP(L53,Paramétrage!$C$6:$E$28,2,0)))))</f>
        <v>0</v>
      </c>
      <c r="AL53" s="95"/>
      <c r="AM53" s="27">
        <f t="shared" ref="AM53:AM60" si="34">IF(ISERROR(AK53+AL53)=TRUE,AK53,AK53+AL53)</f>
        <v>0</v>
      </c>
      <c r="AN53" s="27">
        <f>IF(L53="",0,IF(ISERROR(AL53+AK53*VLOOKUP(L53,Paramétrage!$C$6:$E$28,3,0))=TRUE,AM53,AL53+AK53*VLOOKUP(L53,Paramétrage!$C$6:$E$28,3,0)))</f>
        <v>0</v>
      </c>
      <c r="AO53" s="50">
        <f>IF(L53="",0,IF(OR(P53="oui",VLOOKUP(L53,Paramétrage!$C$6:$E$28,2,0)=0),0,IF(U53="",0,U53-AJ53)))</f>
        <v>0</v>
      </c>
      <c r="AP53" s="12">
        <f t="shared" ref="AP53:AP60" si="35">Y53-AN53-W53</f>
        <v>0</v>
      </c>
    </row>
    <row r="54" spans="1:42">
      <c r="A54" s="583"/>
      <c r="B54" s="592"/>
      <c r="C54" s="585"/>
      <c r="D54" s="587"/>
      <c r="E54" s="588"/>
      <c r="F54" s="446"/>
      <c r="G54" s="112"/>
      <c r="H54" s="479"/>
      <c r="I54" s="131"/>
      <c r="J54" s="130"/>
      <c r="K54" s="104"/>
      <c r="L54" s="105"/>
      <c r="M54" s="122"/>
      <c r="N54" s="119"/>
      <c r="O54" s="127"/>
      <c r="P54" s="111"/>
      <c r="Q54" s="556"/>
      <c r="R54" s="556"/>
      <c r="S54" s="556"/>
      <c r="T54" s="569"/>
      <c r="U54" s="243" t="str">
        <f>IF(OR(O54="",L54=Paramétrage!$C$10,L54=Paramétrage!$C$13,L54=Paramétrage!$C$16,L54=Paramétrage!$C$19,L54=Paramétrage!$C$23,L54=Paramétrage!$C$26,AND(L54&lt;&gt;Paramétrage!$C$9,P54="Mut+ext")),"",ROUNDUP(N54/O54,0))</f>
        <v/>
      </c>
      <c r="V54" s="244">
        <f>IF(L54="",0,IF(OR(P54="Mut+ext",VLOOKUP(L54,Paramétrage!$C$6:$E$28,2,0)=0),0,IF(O54="","saisir capacité",M54*U54*VLOOKUP(L54,Paramétrage!$C$6:$E$28,2,0))))</f>
        <v>0</v>
      </c>
      <c r="W54" s="108"/>
      <c r="X54" s="245">
        <f t="shared" si="30"/>
        <v>0</v>
      </c>
      <c r="Y54" s="246">
        <f>IF(L54="",0,IF(ISERROR(W54+V54*VLOOKUP(L54,Paramétrage!$C$6:$E$28,3,0))=TRUE,X54,W54+V54*VLOOKUP(L54,Paramétrage!$C$6:$E$28,3,0)))</f>
        <v>0</v>
      </c>
      <c r="Z54" s="555"/>
      <c r="AA54" s="556"/>
      <c r="AB54" s="557"/>
      <c r="AC54" s="442"/>
      <c r="AD54" s="109"/>
      <c r="AE54" s="47">
        <f>IF(F54="",0,IF(J54="",0,IF(SUMIF(F53:F60,F54,N53:N60)=0,0,IF(J54="Obligatoire",AF54/N54,IF(K54="",AF54/SUMIF(F53:F60,F54,N53:N60),AF54/(SUMIF(F53:F60,F54,N53:N60)/K54))))))</f>
        <v>0</v>
      </c>
      <c r="AF54" s="24">
        <f t="shared" si="31"/>
        <v>0</v>
      </c>
      <c r="AH54" s="50">
        <f>IF(SUMIF(F53:F60,F54,N53:N60)=0,0,$M$3*N54/SUMIF(F53:F60,F54,N53:N60))</f>
        <v>0</v>
      </c>
      <c r="AI54" s="12">
        <f t="shared" si="32"/>
        <v>0</v>
      </c>
      <c r="AJ54" s="26" t="str">
        <f t="shared" si="33"/>
        <v/>
      </c>
      <c r="AK54" s="27">
        <f>IF(L54="",0,IF(OR(P54="Mut+ext",VLOOKUP(L54,Paramétrage!$C$6:$E$28,2,0)=0),0,IF(O54="","saisir capacité",IF(P54="Mut+ext",0,M54*AJ54*VLOOKUP(L54,Paramétrage!$C$6:$E$28,2,0)))))</f>
        <v>0</v>
      </c>
      <c r="AL54" s="95"/>
      <c r="AM54" s="27">
        <f t="shared" si="34"/>
        <v>0</v>
      </c>
      <c r="AN54" s="27">
        <f>IF(L54="",0,IF(ISERROR(AL54+AK54*VLOOKUP(L54,Paramétrage!$C$6:$E$28,3,0))=TRUE,AM54,AL54+AK54*VLOOKUP(L54,Paramétrage!$C$6:$E$28,3,0)))</f>
        <v>0</v>
      </c>
      <c r="AO54" s="50">
        <f>IF(L54="",0,IF(OR(P54="oui",VLOOKUP(L54,Paramétrage!$C$6:$E$28,2,0)=0),0,IF(U54="",0,U54-AJ54)))</f>
        <v>0</v>
      </c>
      <c r="AP54" s="12">
        <f t="shared" si="35"/>
        <v>0</v>
      </c>
    </row>
    <row r="55" spans="1:42">
      <c r="A55" s="583"/>
      <c r="B55" s="592"/>
      <c r="C55" s="585"/>
      <c r="D55" s="587"/>
      <c r="E55" s="588"/>
      <c r="F55" s="446"/>
      <c r="G55" s="102"/>
      <c r="H55" s="103"/>
      <c r="I55" s="131"/>
      <c r="J55" s="130"/>
      <c r="K55" s="104"/>
      <c r="L55" s="105"/>
      <c r="M55" s="122"/>
      <c r="N55" s="119"/>
      <c r="O55" s="127"/>
      <c r="P55" s="111"/>
      <c r="Q55" s="556"/>
      <c r="R55" s="556"/>
      <c r="S55" s="556"/>
      <c r="T55" s="569"/>
      <c r="U55" s="243" t="str">
        <f>IF(OR(O55="",L55=Paramétrage!$C$10,L55=Paramétrage!$C$13,L55=Paramétrage!$C$16,L55=Paramétrage!$C$19,L55=Paramétrage!$C$23,L55=Paramétrage!$C$26,AND(L55&lt;&gt;Paramétrage!$C$9,P55="Mut+ext")),"",ROUNDUP(N55/O55,0))</f>
        <v/>
      </c>
      <c r="V55" s="244">
        <f>IF(L55="",0,IF(OR(P55="Mut+ext",VLOOKUP(L55,Paramétrage!$C$6:$E$28,2,0)=0),0,IF(O55="","saisir capacité",M55*U55*VLOOKUP(L55,Paramétrage!$C$6:$E$28,2,0))))</f>
        <v>0</v>
      </c>
      <c r="W55" s="108"/>
      <c r="X55" s="245">
        <f t="shared" si="30"/>
        <v>0</v>
      </c>
      <c r="Y55" s="246">
        <f>IF(L55="",0,IF(ISERROR(W55+V55*VLOOKUP(L55,Paramétrage!$C$6:$E$28,3,0))=TRUE,X55,W55+V55*VLOOKUP(L55,Paramétrage!$C$6:$E$28,3,0)))</f>
        <v>0</v>
      </c>
      <c r="Z55" s="555"/>
      <c r="AA55" s="556"/>
      <c r="AB55" s="557"/>
      <c r="AC55" s="442"/>
      <c r="AD55" s="109"/>
      <c r="AE55" s="47">
        <f>IF(F55="",0,IF(J55="",0,IF(SUMIF(F53:F60,F55,N53:N60)=0,0,IF(J55="Obligatoire",AF55/N55,IF(K55="",AF55/SUMIF(F53:F60,F55,N53:N60),AF55/(SUMIF(F53:F60,F55,N53:N60)/K55))))))</f>
        <v>0</v>
      </c>
      <c r="AF55" s="24">
        <f t="shared" si="31"/>
        <v>0</v>
      </c>
      <c r="AH55" s="50">
        <f>IF(SUMIF(F53:F60,F55,N53:N60)=0,0,$M$3*N55/SUMIF(F53:F60,F55,N53:N60))</f>
        <v>0</v>
      </c>
      <c r="AI55" s="12">
        <f t="shared" si="32"/>
        <v>0</v>
      </c>
      <c r="AJ55" s="26" t="str">
        <f t="shared" si="33"/>
        <v/>
      </c>
      <c r="AK55" s="27">
        <f>IF(L55="",0,IF(OR(P55="Mut+ext",VLOOKUP(L55,Paramétrage!$C$6:$E$28,2,0)=0),0,IF(O55="","saisir capacité",IF(P55="Mut+ext",0,M55*AJ55*VLOOKUP(L55,Paramétrage!$C$6:$E$28,2,0)))))</f>
        <v>0</v>
      </c>
      <c r="AL55" s="95"/>
      <c r="AM55" s="27">
        <f t="shared" si="34"/>
        <v>0</v>
      </c>
      <c r="AN55" s="27">
        <f>IF(L55="",0,IF(ISERROR(AL55+AK55*VLOOKUP(L55,Paramétrage!$C$6:$E$28,3,0))=TRUE,AM55,AL55+AK55*VLOOKUP(L55,Paramétrage!$C$6:$E$28,3,0)))</f>
        <v>0</v>
      </c>
      <c r="AO55" s="50">
        <f>IF(L55="",0,IF(OR(P55="oui",VLOOKUP(L55,Paramétrage!$C$6:$E$28,2,0)=0),0,IF(U55="",0,U55-AJ55)))</f>
        <v>0</v>
      </c>
      <c r="AP55" s="12">
        <f t="shared" si="35"/>
        <v>0</v>
      </c>
    </row>
    <row r="56" spans="1:42">
      <c r="A56" s="583"/>
      <c r="B56" s="592"/>
      <c r="C56" s="585"/>
      <c r="D56" s="587"/>
      <c r="E56" s="588"/>
      <c r="F56" s="448"/>
      <c r="G56" s="102"/>
      <c r="H56" s="103"/>
      <c r="I56" s="131"/>
      <c r="J56" s="130"/>
      <c r="K56" s="104"/>
      <c r="L56" s="105"/>
      <c r="M56" s="122"/>
      <c r="N56" s="119"/>
      <c r="O56" s="127"/>
      <c r="P56" s="111"/>
      <c r="Q56" s="556"/>
      <c r="R56" s="556"/>
      <c r="S56" s="556"/>
      <c r="T56" s="569"/>
      <c r="U56" s="243" t="str">
        <f>IF(OR(O56="",L56=Paramétrage!$C$10,L56=Paramétrage!$C$13,L56=Paramétrage!$C$16,L56=Paramétrage!$C$19,L56=Paramétrage!$C$23,L56=Paramétrage!$C$26,AND(L56&lt;&gt;Paramétrage!$C$9,P56="Mut+ext")),"",ROUNDUP(N56/O56,0))</f>
        <v/>
      </c>
      <c r="V56" s="244">
        <f>IF(L56="",0,IF(OR(P56="Mut+ext",VLOOKUP(L56,Paramétrage!$C$6:$E$28,2,0)=0),0,IF(O56="","saisir capacité",M56*U56*VLOOKUP(L56,Paramétrage!$C$6:$E$28,2,0))))</f>
        <v>0</v>
      </c>
      <c r="W56" s="108"/>
      <c r="X56" s="245">
        <f t="shared" si="30"/>
        <v>0</v>
      </c>
      <c r="Y56" s="246">
        <f>IF(L56="",0,IF(ISERROR(W56+V56*VLOOKUP(L56,Paramétrage!$C$6:$E$28,3,0))=TRUE,X56,W56+V56*VLOOKUP(L56,Paramétrage!$C$6:$E$28,3,0)))</f>
        <v>0</v>
      </c>
      <c r="Z56" s="555"/>
      <c r="AA56" s="556"/>
      <c r="AB56" s="557"/>
      <c r="AC56" s="442"/>
      <c r="AD56" s="109"/>
      <c r="AE56" s="47">
        <f>IF(F56="",0,IF(J56="",0,IF(SUMIF(F53:F60,F56,N53:N60)=0,0,IF(J56="Obligatoire",AF56/N56,IF(K56="",AF56/SUMIF(F53:F60,F56,N53:N60),AF56/(SUMIF(F53:F60,F56,N53:N60)/K56))))))</f>
        <v>0</v>
      </c>
      <c r="AF56" s="24">
        <f t="shared" si="31"/>
        <v>0</v>
      </c>
      <c r="AH56" s="50">
        <f>IF(SUMIF(F53:F60,F56,N53:N60)=0,0,$M$3*N56/SUMIF(F53:F60,F56,N53:N60))</f>
        <v>0</v>
      </c>
      <c r="AI56" s="12">
        <f t="shared" si="32"/>
        <v>0</v>
      </c>
      <c r="AJ56" s="26" t="str">
        <f t="shared" si="33"/>
        <v/>
      </c>
      <c r="AK56" s="27">
        <f>IF(L56="",0,IF(OR(P56="Mut+ext",VLOOKUP(L56,Paramétrage!$C$6:$E$28,2,0)=0),0,IF(O56="","saisir capacité",IF(P56="Mut+ext",0,M56*AJ56*VLOOKUP(L56,Paramétrage!$C$6:$E$28,2,0)))))</f>
        <v>0</v>
      </c>
      <c r="AL56" s="95"/>
      <c r="AM56" s="27">
        <f t="shared" si="34"/>
        <v>0</v>
      </c>
      <c r="AN56" s="27">
        <f>IF(L56="",0,IF(ISERROR(AL56+AK56*VLOOKUP(L56,Paramétrage!$C$6:$E$28,3,0))=TRUE,AM56,AL56+AK56*VLOOKUP(L56,Paramétrage!$C$6:$E$28,3,0)))</f>
        <v>0</v>
      </c>
      <c r="AO56" s="50">
        <f>IF(L56="",0,IF(OR(P56="oui",VLOOKUP(L56,Paramétrage!$C$6:$E$28,2,0)=0),0,IF(U56="",0,U56-AJ56)))</f>
        <v>0</v>
      </c>
      <c r="AP56" s="12">
        <f t="shared" si="35"/>
        <v>0</v>
      </c>
    </row>
    <row r="57" spans="1:42">
      <c r="A57" s="583"/>
      <c r="B57" s="592"/>
      <c r="C57" s="585"/>
      <c r="D57" s="587"/>
      <c r="E57" s="588"/>
      <c r="F57" s="446"/>
      <c r="G57" s="449"/>
      <c r="H57" s="103"/>
      <c r="I57" s="131"/>
      <c r="J57" s="130"/>
      <c r="K57" s="104"/>
      <c r="L57" s="105"/>
      <c r="M57" s="122"/>
      <c r="N57" s="119"/>
      <c r="O57" s="127"/>
      <c r="P57" s="111"/>
      <c r="Q57" s="556"/>
      <c r="R57" s="556"/>
      <c r="S57" s="556"/>
      <c r="T57" s="569"/>
      <c r="U57" s="243" t="str">
        <f>IF(OR(O57="",L57=Paramétrage!$C$10,L57=Paramétrage!$C$13,L57=Paramétrage!$C$16,L57=Paramétrage!$C$19,L57=Paramétrage!$C$23,L57=Paramétrage!$C$26,AND(L57&lt;&gt;Paramétrage!$C$9,P57="Mut+ext")),"",ROUNDUP(N57/O57,0))</f>
        <v/>
      </c>
      <c r="V57" s="244">
        <f>IF(L57="",0,IF(OR(P57="Mut+ext",VLOOKUP(L57,Paramétrage!$C$6:$E$28,2,0)=0),0,IF(O57="","saisir capacité",M57*U57*VLOOKUP(L57,Paramétrage!$C$6:$E$28,2,0))))</f>
        <v>0</v>
      </c>
      <c r="W57" s="108"/>
      <c r="X57" s="245">
        <f t="shared" si="30"/>
        <v>0</v>
      </c>
      <c r="Y57" s="246">
        <f>IF(L57="",0,IF(ISERROR(W57+V57*VLOOKUP(L57,Paramétrage!$C$6:$E$28,3,0))=TRUE,X57,W57+V57*VLOOKUP(L57,Paramétrage!$C$6:$E$28,3,0)))</f>
        <v>0</v>
      </c>
      <c r="Z57" s="555"/>
      <c r="AA57" s="556"/>
      <c r="AB57" s="557"/>
      <c r="AC57" s="442"/>
      <c r="AD57" s="109"/>
      <c r="AE57" s="47">
        <f>IF(F57="",0,IF(J57="",0,IF(SUMIF(F53:F60,F57,N53:N60)=0,0,IF(J57="Obligatoire",AF57/N57,IF(K57="",AF57/SUMIF(F53:F60,F57,N53:N60),AF57/(SUMIF(F53:F60,F57,N53:N60)/K57))))))</f>
        <v>0</v>
      </c>
      <c r="AF57" s="24">
        <f t="shared" si="31"/>
        <v>0</v>
      </c>
      <c r="AH57" s="50">
        <f>IF(SUMIF(F53:F60,F57,N53:N60)=0,0,$M$3*N57/SUMIF(F53:F60,F57,N53:N60))</f>
        <v>0</v>
      </c>
      <c r="AI57" s="12">
        <f t="shared" si="32"/>
        <v>0</v>
      </c>
      <c r="AJ57" s="26" t="str">
        <f t="shared" si="33"/>
        <v/>
      </c>
      <c r="AK57" s="27">
        <f>IF(L57="",0,IF(OR(P57="Mut+ext",VLOOKUP(L57,Paramétrage!$C$6:$E$28,2,0)=0),0,IF(O57="","saisir capacité",IF(P57="Mut+ext",0,M57*AJ57*VLOOKUP(L57,Paramétrage!$C$6:$E$28,2,0)))))</f>
        <v>0</v>
      </c>
      <c r="AL57" s="95"/>
      <c r="AM57" s="27">
        <f t="shared" si="34"/>
        <v>0</v>
      </c>
      <c r="AN57" s="27">
        <f>IF(L57="",0,IF(ISERROR(AL57+AK57*VLOOKUP(L57,Paramétrage!$C$6:$E$28,3,0))=TRUE,AM57,AL57+AK57*VLOOKUP(L57,Paramétrage!$C$6:$E$28,3,0)))</f>
        <v>0</v>
      </c>
      <c r="AO57" s="50">
        <f>IF(L57="",0,IF(OR(P57="oui",VLOOKUP(L57,Paramétrage!$C$6:$E$28,2,0)=0),0,IF(U57="",0,U57-AJ57)))</f>
        <v>0</v>
      </c>
      <c r="AP57" s="12">
        <f t="shared" si="35"/>
        <v>0</v>
      </c>
    </row>
    <row r="58" spans="1:42">
      <c r="A58" s="583"/>
      <c r="B58" s="592"/>
      <c r="C58" s="585"/>
      <c r="D58" s="587"/>
      <c r="E58" s="588"/>
      <c r="F58" s="446"/>
      <c r="G58" s="449"/>
      <c r="H58" s="103"/>
      <c r="I58" s="131"/>
      <c r="J58" s="130"/>
      <c r="K58" s="104"/>
      <c r="L58" s="105"/>
      <c r="M58" s="122"/>
      <c r="N58" s="119"/>
      <c r="O58" s="127"/>
      <c r="P58" s="111"/>
      <c r="Q58" s="556"/>
      <c r="R58" s="556"/>
      <c r="S58" s="556"/>
      <c r="T58" s="569"/>
      <c r="U58" s="243" t="str">
        <f>IF(OR(O58="",L58=Paramétrage!$C$10,L58=Paramétrage!$C$13,L58=Paramétrage!$C$16,L58=Paramétrage!$C$19,L58=Paramétrage!$C$23,L58=Paramétrage!$C$26,AND(L58&lt;&gt;Paramétrage!$C$9,P58="Mut+ext")),"",ROUNDUP(N58/O58,0))</f>
        <v/>
      </c>
      <c r="V58" s="244">
        <f>IF(L58="",0,IF(OR(P58="Mut+ext",VLOOKUP(L58,Paramétrage!$C$6:$E$28,2,0)=0),0,IF(O58="","saisir capacité",M58*U58*VLOOKUP(L58,Paramétrage!$C$6:$E$28,2,0))))</f>
        <v>0</v>
      </c>
      <c r="W58" s="108"/>
      <c r="X58" s="245">
        <f t="shared" si="30"/>
        <v>0</v>
      </c>
      <c r="Y58" s="246">
        <f>IF(L58="",0,IF(ISERROR(W58+V58*VLOOKUP(L58,Paramétrage!$C$6:$E$28,3,0))=TRUE,X58,W58+V58*VLOOKUP(L58,Paramétrage!$C$6:$E$28,3,0)))</f>
        <v>0</v>
      </c>
      <c r="Z58" s="555"/>
      <c r="AA58" s="556"/>
      <c r="AB58" s="557"/>
      <c r="AC58" s="442"/>
      <c r="AD58" s="109"/>
      <c r="AE58" s="47">
        <f>IF(F58="",0,IF(J58="",0,IF(SUMIF(F53:F60,F58,N53:N60)=0,0,IF(J58="Obligatoire",AF58/N58,IF(K58="",AF58/SUMIF(F53:F60,F58,N53:N60),AF58/(SUMIF(F53:F60,F58,N53:N60)/K58))))))</f>
        <v>0</v>
      </c>
      <c r="AF58" s="24">
        <f t="shared" si="31"/>
        <v>0</v>
      </c>
      <c r="AH58" s="50">
        <f>IF(SUMIF(F53:F60,F58,N53:N60)=0,0,$M$3*N58/SUMIF(F53:F60,F58,N53:N60))</f>
        <v>0</v>
      </c>
      <c r="AI58" s="12">
        <f t="shared" si="32"/>
        <v>0</v>
      </c>
      <c r="AJ58" s="26" t="str">
        <f t="shared" si="33"/>
        <v/>
      </c>
      <c r="AK58" s="27">
        <f>IF(L58="",0,IF(OR(P58="Mut+ext",VLOOKUP(L58,Paramétrage!$C$6:$E$28,2,0)=0),0,IF(O58="","saisir capacité",IF(P58="Mut+ext",0,M58*AJ58*VLOOKUP(L58,Paramétrage!$C$6:$E$28,2,0)))))</f>
        <v>0</v>
      </c>
      <c r="AL58" s="95"/>
      <c r="AM58" s="27">
        <f t="shared" si="34"/>
        <v>0</v>
      </c>
      <c r="AN58" s="27">
        <f>IF(L58="",0,IF(ISERROR(AL58+AK58*VLOOKUP(L58,Paramétrage!$C$6:$E$28,3,0))=TRUE,AM58,AL58+AK58*VLOOKUP(L58,Paramétrage!$C$6:$E$28,3,0)))</f>
        <v>0</v>
      </c>
      <c r="AO58" s="50">
        <f>IF(L58="",0,IF(OR(P58="oui",VLOOKUP(L58,Paramétrage!$C$6:$E$28,2,0)=0),0,IF(U58="",0,U58-AJ58)))</f>
        <v>0</v>
      </c>
      <c r="AP58" s="12">
        <f t="shared" si="35"/>
        <v>0</v>
      </c>
    </row>
    <row r="59" spans="1:42">
      <c r="A59" s="583"/>
      <c r="B59" s="592"/>
      <c r="C59" s="585"/>
      <c r="D59" s="587"/>
      <c r="E59" s="588"/>
      <c r="F59" s="446"/>
      <c r="G59" s="449"/>
      <c r="H59" s="103"/>
      <c r="I59" s="131"/>
      <c r="J59" s="130"/>
      <c r="K59" s="104"/>
      <c r="L59" s="105"/>
      <c r="M59" s="122"/>
      <c r="N59" s="119"/>
      <c r="O59" s="127"/>
      <c r="P59" s="111"/>
      <c r="Q59" s="556"/>
      <c r="R59" s="556"/>
      <c r="S59" s="556"/>
      <c r="T59" s="569"/>
      <c r="U59" s="243" t="str">
        <f>IF(OR(O59="",L59=Paramétrage!$C$10,L59=Paramétrage!$C$13,L59=Paramétrage!$C$16,L59=Paramétrage!$C$19,L59=Paramétrage!$C$23,L59=Paramétrage!$C$26,AND(L59&lt;&gt;Paramétrage!$C$9,P59="Mut+ext")),"",ROUNDUP(N59/O59,0))</f>
        <v/>
      </c>
      <c r="V59" s="244">
        <f>IF(L59="",0,IF(OR(P59="Mut+ext",VLOOKUP(L59,Paramétrage!$C$6:$E$28,2,0)=0),0,IF(O59="","saisir capacité",M59*U59*VLOOKUP(L59,Paramétrage!$C$6:$E$28,2,0))))</f>
        <v>0</v>
      </c>
      <c r="W59" s="108"/>
      <c r="X59" s="245">
        <f t="shared" si="30"/>
        <v>0</v>
      </c>
      <c r="Y59" s="246">
        <f>IF(L59="",0,IF(ISERROR(W59+V59*VLOOKUP(L59,Paramétrage!$C$6:$E$28,3,0))=TRUE,X59,W59+V59*VLOOKUP(L59,Paramétrage!$C$6:$E$28,3,0)))</f>
        <v>0</v>
      </c>
      <c r="Z59" s="555"/>
      <c r="AA59" s="556"/>
      <c r="AB59" s="557"/>
      <c r="AC59" s="442"/>
      <c r="AD59" s="109"/>
      <c r="AE59" s="47">
        <f>IF(F59="",0,IF(J59="",0,IF(SUMIF(F53:F60,F59,N53:N60)=0,0,IF(J59="Obligatoire",AF59/N59,IF(K59="",AF59/SUMIF(F53:F60,F59,N53:N60),AF59/(SUMIF(F53:F60,F59,N53:N60)/K59))))))</f>
        <v>0</v>
      </c>
      <c r="AF59" s="24">
        <f t="shared" si="31"/>
        <v>0</v>
      </c>
      <c r="AH59" s="50">
        <f>IF(SUMIF(F53:F60,F59,N53:N60)=0,0,$M$3*N59/SUMIF(F53:F60,F59,N53:N60))</f>
        <v>0</v>
      </c>
      <c r="AI59" s="12">
        <f t="shared" si="32"/>
        <v>0</v>
      </c>
      <c r="AJ59" s="26" t="str">
        <f t="shared" si="33"/>
        <v/>
      </c>
      <c r="AK59" s="27">
        <f>IF(L59="",0,IF(OR(P59="Mut+ext",VLOOKUP(L59,Paramétrage!$C$6:$E$28,2,0)=0),0,IF(O59="","saisir capacité",IF(P59="Mut+ext",0,M59*AJ59*VLOOKUP(L59,Paramétrage!$C$6:$E$28,2,0)))))</f>
        <v>0</v>
      </c>
      <c r="AL59" s="95"/>
      <c r="AM59" s="27">
        <f t="shared" si="34"/>
        <v>0</v>
      </c>
      <c r="AN59" s="27">
        <f>IF(L59="",0,IF(ISERROR(AL59+AK59*VLOOKUP(L59,Paramétrage!$C$6:$E$28,3,0))=TRUE,AM59,AL59+AK59*VLOOKUP(L59,Paramétrage!$C$6:$E$28,3,0)))</f>
        <v>0</v>
      </c>
      <c r="AO59" s="50">
        <f>IF(L59="",0,IF(OR(P59="oui",VLOOKUP(L59,Paramétrage!$C$6:$E$28,2,0)=0),0,IF(U59="",0,U59-AJ59)))</f>
        <v>0</v>
      </c>
      <c r="AP59" s="12">
        <f t="shared" si="35"/>
        <v>0</v>
      </c>
    </row>
    <row r="60" spans="1:42">
      <c r="A60" s="583"/>
      <c r="B60" s="592"/>
      <c r="C60" s="585"/>
      <c r="D60" s="587"/>
      <c r="E60" s="589"/>
      <c r="F60" s="446"/>
      <c r="G60" s="449"/>
      <c r="H60" s="103"/>
      <c r="I60" s="131"/>
      <c r="J60" s="130"/>
      <c r="K60" s="104"/>
      <c r="L60" s="105"/>
      <c r="M60" s="122"/>
      <c r="N60" s="119"/>
      <c r="O60" s="127"/>
      <c r="P60" s="111"/>
      <c r="Q60" s="556"/>
      <c r="R60" s="556"/>
      <c r="S60" s="556"/>
      <c r="T60" s="569"/>
      <c r="U60" s="243" t="str">
        <f>IF(OR(O60="",L60=Paramétrage!$C$10,L60=Paramétrage!$C$13,L60=Paramétrage!$C$16,L60=Paramétrage!$C$19,L60=Paramétrage!$C$23,L60=Paramétrage!$C$26,AND(L60&lt;&gt;Paramétrage!$C$9,P60="Mut+ext")),"",ROUNDUP(N60/O60,0))</f>
        <v/>
      </c>
      <c r="V60" s="244">
        <f>IF(L60="",0,IF(OR(P60="Mut+ext",VLOOKUP(L60,Paramétrage!$C$6:$E$28,2,0)=0),0,IF(O60="","saisir capacité",M60*U60*VLOOKUP(L60,Paramétrage!$C$6:$E$28,2,0))))</f>
        <v>0</v>
      </c>
      <c r="W60" s="108"/>
      <c r="X60" s="245">
        <f t="shared" si="30"/>
        <v>0</v>
      </c>
      <c r="Y60" s="246">
        <f>IF(L60="",0,IF(ISERROR(W60+V60*VLOOKUP(L60,Paramétrage!$C$6:$E$28,3,0))=TRUE,X60,W60+V60*VLOOKUP(L60,Paramétrage!$C$6:$E$28,3,0)))</f>
        <v>0</v>
      </c>
      <c r="Z60" s="555"/>
      <c r="AA60" s="556"/>
      <c r="AB60" s="557"/>
      <c r="AC60" s="442"/>
      <c r="AD60" s="109"/>
      <c r="AE60" s="47">
        <f>IF(F60="",0,IF(J60="",0,IF(SUMIF(F53:F60,F60,N53:N60)=0,0,IF(J60="Obligatoire",AF60/N60,IF(K60="",AF60/SUMIF(F53:F60,F60,N53:N60),AF60/(SUMIF(F53:F60,F60,N53:N60)/K60))))))</f>
        <v>0</v>
      </c>
      <c r="AF60" s="24">
        <f t="shared" si="31"/>
        <v>0</v>
      </c>
      <c r="AH60" s="50">
        <f>IF(SUMIF(F53:F60,F60,N53:N60)=0,0,$M$3*N60/SUMIF(F53:F60,F60,N53:N60))</f>
        <v>0</v>
      </c>
      <c r="AI60" s="12">
        <f t="shared" si="32"/>
        <v>0</v>
      </c>
      <c r="AJ60" s="26" t="str">
        <f t="shared" si="33"/>
        <v/>
      </c>
      <c r="AK60" s="27">
        <f>IF(L60="",0,IF(OR(P60="Mut+ext",VLOOKUP(L60,Paramétrage!$C$6:$E$28,2,0)=0),0,IF(O60="","saisir capacité",IF(P60="Mut+ext",0,M60*AJ60*VLOOKUP(L60,Paramétrage!$C$6:$E$28,2,0)))))</f>
        <v>0</v>
      </c>
      <c r="AL60" s="95"/>
      <c r="AM60" s="27">
        <f t="shared" si="34"/>
        <v>0</v>
      </c>
      <c r="AN60" s="27">
        <f>IF(L60="",0,IF(ISERROR(AL60+AK60*VLOOKUP(L60,Paramétrage!$C$6:$E$28,3,0))=TRUE,AM60,AL60+AK60*VLOOKUP(L60,Paramétrage!$C$6:$E$28,3,0)))</f>
        <v>0</v>
      </c>
      <c r="AO60" s="50">
        <f>IF(L60="",0,IF(OR(P60="oui",VLOOKUP(L60,Paramétrage!$C$6:$E$28,2,0)=0),0,IF(U60="",0,U60-AJ60)))</f>
        <v>0</v>
      </c>
      <c r="AP60" s="12">
        <f t="shared" si="35"/>
        <v>0</v>
      </c>
    </row>
    <row r="61" spans="1:42">
      <c r="A61" s="583"/>
      <c r="B61" s="592"/>
      <c r="C61" s="585"/>
      <c r="D61" s="214"/>
      <c r="E61" s="214"/>
      <c r="F61" s="215"/>
      <c r="G61" s="216"/>
      <c r="H61" s="217"/>
      <c r="I61" s="218"/>
      <c r="J61" s="217"/>
      <c r="K61" s="219"/>
      <c r="L61" s="220"/>
      <c r="M61" s="221">
        <f>AE61</f>
        <v>0</v>
      </c>
      <c r="N61" s="222">
        <f>SUM(N53:N60)</f>
        <v>0</v>
      </c>
      <c r="O61" s="220"/>
      <c r="P61" s="223"/>
      <c r="Q61" s="224"/>
      <c r="R61" s="224"/>
      <c r="S61" s="224"/>
      <c r="T61" s="225"/>
      <c r="U61" s="226"/>
      <c r="V61" s="227">
        <f>SUM(V53:V60)</f>
        <v>0</v>
      </c>
      <c r="W61" s="220">
        <f>SUM(W53:W60)</f>
        <v>0</v>
      </c>
      <c r="X61" s="228">
        <f>V61+W61</f>
        <v>0</v>
      </c>
      <c r="Y61" s="234">
        <f>SUM(Y53:Y60)</f>
        <v>0</v>
      </c>
      <c r="Z61" s="230"/>
      <c r="AA61" s="231"/>
      <c r="AB61" s="232"/>
      <c r="AC61" s="235"/>
      <c r="AD61" s="225"/>
      <c r="AE61" s="46">
        <f>SUM(AE53:AE60)</f>
        <v>0</v>
      </c>
      <c r="AF61" s="44">
        <f>SUM(AF53:AF60)</f>
        <v>0</v>
      </c>
    </row>
    <row r="62" spans="1:42" ht="15.75" customHeight="1">
      <c r="A62" s="583"/>
      <c r="B62" s="592"/>
      <c r="C62" s="585" t="s">
        <v>225</v>
      </c>
      <c r="D62" s="586" t="s">
        <v>172</v>
      </c>
      <c r="E62" s="586">
        <v>6</v>
      </c>
      <c r="F62" s="428" t="s">
        <v>208</v>
      </c>
      <c r="G62" s="112" t="s">
        <v>16</v>
      </c>
      <c r="H62" s="460" t="s">
        <v>226</v>
      </c>
      <c r="I62" s="131" t="s">
        <v>175</v>
      </c>
      <c r="J62" s="464" t="s">
        <v>164</v>
      </c>
      <c r="K62" s="465">
        <v>2</v>
      </c>
      <c r="L62" s="105" t="s">
        <v>99</v>
      </c>
      <c r="M62" s="466">
        <v>30</v>
      </c>
      <c r="N62" s="418">
        <v>30</v>
      </c>
      <c r="O62" s="467">
        <v>30</v>
      </c>
      <c r="P62" s="501" t="s">
        <v>116</v>
      </c>
      <c r="Q62" s="556" t="s">
        <v>227</v>
      </c>
      <c r="R62" s="556"/>
      <c r="S62" s="556"/>
      <c r="T62" s="569"/>
      <c r="U62" s="249"/>
      <c r="V62" s="244"/>
      <c r="W62" s="250"/>
      <c r="X62" s="245"/>
      <c r="Y62" s="251"/>
      <c r="Z62" s="646"/>
      <c r="AA62" s="646"/>
      <c r="AB62" s="647"/>
      <c r="AC62" s="29"/>
      <c r="AD62" s="419"/>
      <c r="AE62" s="47">
        <f t="shared" ref="AE62:AE65" si="36">IF(F62="",0,IF(J62="",0,IF(SUMIF($F$62:$F$69,F62,$N$62:$N$69)=0,0,IF(K62="",AF62/SUMIF($F$62:$F$69,F62,$N$62:$N$69),AF62/(SUMIF($F$62:$F$69,F62,$N$62:$N$69)/K62)))))</f>
        <v>15</v>
      </c>
      <c r="AF62" s="24">
        <f t="shared" ref="AF62:AF65" si="37">M62*N62</f>
        <v>900</v>
      </c>
    </row>
    <row r="63" spans="1:42">
      <c r="A63" s="583"/>
      <c r="B63" s="592"/>
      <c r="C63" s="585"/>
      <c r="D63" s="614"/>
      <c r="E63" s="614"/>
      <c r="F63" s="428" t="s">
        <v>208</v>
      </c>
      <c r="G63" s="112" t="s">
        <v>16</v>
      </c>
      <c r="H63" s="489" t="s">
        <v>228</v>
      </c>
      <c r="I63" s="131" t="s">
        <v>175</v>
      </c>
      <c r="J63" s="464" t="s">
        <v>164</v>
      </c>
      <c r="K63" s="465">
        <v>2</v>
      </c>
      <c r="L63" s="105" t="s">
        <v>104</v>
      </c>
      <c r="M63" s="466">
        <v>15</v>
      </c>
      <c r="N63" s="418">
        <v>30</v>
      </c>
      <c r="O63" s="467">
        <v>30</v>
      </c>
      <c r="P63" s="501" t="s">
        <v>116</v>
      </c>
      <c r="Q63" s="556" t="s">
        <v>229</v>
      </c>
      <c r="R63" s="556"/>
      <c r="S63" s="556"/>
      <c r="T63" s="569"/>
      <c r="U63" s="249"/>
      <c r="V63" s="244"/>
      <c r="W63" s="250"/>
      <c r="X63" s="245"/>
      <c r="Y63" s="251"/>
      <c r="Z63" s="646"/>
      <c r="AA63" s="646"/>
      <c r="AB63" s="647"/>
      <c r="AC63" s="29"/>
      <c r="AD63" s="419"/>
      <c r="AE63" s="47">
        <f t="shared" si="36"/>
        <v>7.5</v>
      </c>
      <c r="AF63" s="24">
        <f t="shared" si="37"/>
        <v>450</v>
      </c>
    </row>
    <row r="64" spans="1:42">
      <c r="A64" s="583"/>
      <c r="B64" s="592"/>
      <c r="C64" s="585"/>
      <c r="D64" s="614"/>
      <c r="E64" s="614"/>
      <c r="F64" s="428" t="s">
        <v>208</v>
      </c>
      <c r="G64" s="112" t="s">
        <v>16</v>
      </c>
      <c r="H64" s="460" t="s">
        <v>230</v>
      </c>
      <c r="I64" s="131" t="s">
        <v>175</v>
      </c>
      <c r="J64" s="130" t="s">
        <v>164</v>
      </c>
      <c r="K64" s="465">
        <v>2</v>
      </c>
      <c r="L64" s="105" t="s">
        <v>104</v>
      </c>
      <c r="M64" s="466">
        <v>30</v>
      </c>
      <c r="N64" s="469">
        <v>30</v>
      </c>
      <c r="O64" s="467">
        <v>30</v>
      </c>
      <c r="P64" s="501" t="s">
        <v>116</v>
      </c>
      <c r="Q64" s="556" t="s">
        <v>227</v>
      </c>
      <c r="R64" s="556"/>
      <c r="S64" s="556"/>
      <c r="T64" s="569"/>
      <c r="U64" s="249"/>
      <c r="V64" s="244"/>
      <c r="W64" s="250"/>
      <c r="X64" s="245"/>
      <c r="Y64" s="251"/>
      <c r="Z64" s="646"/>
      <c r="AA64" s="646"/>
      <c r="AB64" s="647"/>
      <c r="AC64" s="29"/>
      <c r="AD64" s="419"/>
      <c r="AE64" s="47">
        <f t="shared" si="36"/>
        <v>15</v>
      </c>
      <c r="AF64" s="24">
        <f t="shared" si="37"/>
        <v>900</v>
      </c>
    </row>
    <row r="65" spans="1:32">
      <c r="A65" s="583"/>
      <c r="B65" s="592"/>
      <c r="C65" s="585"/>
      <c r="D65" s="614"/>
      <c r="E65" s="614"/>
      <c r="F65" s="428" t="s">
        <v>208</v>
      </c>
      <c r="G65" s="112" t="s">
        <v>16</v>
      </c>
      <c r="H65" s="460" t="s">
        <v>230</v>
      </c>
      <c r="I65" s="131" t="s">
        <v>175</v>
      </c>
      <c r="J65" s="130" t="s">
        <v>164</v>
      </c>
      <c r="K65" s="468">
        <v>2</v>
      </c>
      <c r="L65" s="105" t="s">
        <v>99</v>
      </c>
      <c r="M65" s="466">
        <v>15</v>
      </c>
      <c r="N65" s="469">
        <v>30</v>
      </c>
      <c r="O65" s="467">
        <v>30</v>
      </c>
      <c r="P65" s="501" t="s">
        <v>116</v>
      </c>
      <c r="Q65" s="556" t="s">
        <v>229</v>
      </c>
      <c r="R65" s="556"/>
      <c r="S65" s="556"/>
      <c r="T65" s="569"/>
      <c r="U65" s="249"/>
      <c r="V65" s="244"/>
      <c r="W65" s="250"/>
      <c r="X65" s="245"/>
      <c r="Y65" s="251"/>
      <c r="Z65" s="646"/>
      <c r="AA65" s="646"/>
      <c r="AB65" s="647"/>
      <c r="AC65" s="29"/>
      <c r="AD65" s="419"/>
      <c r="AE65" s="47">
        <f t="shared" si="36"/>
        <v>7.5</v>
      </c>
      <c r="AF65" s="24">
        <f t="shared" si="37"/>
        <v>450</v>
      </c>
    </row>
    <row r="66" spans="1:32">
      <c r="A66" s="583"/>
      <c r="B66" s="592"/>
      <c r="C66" s="585"/>
      <c r="D66" s="614"/>
      <c r="E66" s="614"/>
      <c r="F66" s="428" t="s">
        <v>212</v>
      </c>
      <c r="G66" s="112" t="s">
        <v>16</v>
      </c>
      <c r="H66" s="460" t="s">
        <v>179</v>
      </c>
      <c r="I66" s="473">
        <v>11</v>
      </c>
      <c r="J66" s="474" t="s">
        <v>98</v>
      </c>
      <c r="K66" s="475"/>
      <c r="L66" s="475" t="s">
        <v>99</v>
      </c>
      <c r="M66" s="122">
        <v>12</v>
      </c>
      <c r="N66" s="120">
        <v>30</v>
      </c>
      <c r="O66" s="476">
        <v>30</v>
      </c>
      <c r="P66" s="501" t="s">
        <v>116</v>
      </c>
      <c r="Q66" s="556" t="s">
        <v>180</v>
      </c>
      <c r="R66" s="556"/>
      <c r="S66" s="556"/>
      <c r="T66" s="569"/>
      <c r="U66" s="249"/>
      <c r="V66" s="244"/>
      <c r="W66" s="250"/>
      <c r="X66" s="245"/>
      <c r="Y66" s="251"/>
      <c r="Z66" s="470"/>
      <c r="AA66" s="470"/>
      <c r="AB66" s="471"/>
      <c r="AC66" s="29"/>
      <c r="AD66" s="419"/>
      <c r="AE66" s="47">
        <f t="shared" ref="AE66:AE69" si="38">IF(F66="",0,IF(J66="",0,IF(SUMIF($F$62:$F$69,F66,$N$62:$N$69)=0,0,IF(K66="",AF66/SUMIF($F$62:$F$69,F66,$N$62:$N$69),AF66/(SUMIF($F$62:$F$69,F66,$N$62:$N$69)/K66)))))</f>
        <v>4</v>
      </c>
      <c r="AF66" s="24">
        <f t="shared" ref="AF66:AF68" si="39">M66*N66</f>
        <v>360</v>
      </c>
    </row>
    <row r="67" spans="1:32">
      <c r="A67" s="583"/>
      <c r="B67" s="592"/>
      <c r="C67" s="585"/>
      <c r="D67" s="614"/>
      <c r="E67" s="614"/>
      <c r="F67" s="428" t="s">
        <v>212</v>
      </c>
      <c r="G67" s="112" t="s">
        <v>16</v>
      </c>
      <c r="H67" s="460" t="s">
        <v>183</v>
      </c>
      <c r="I67" s="473">
        <v>11</v>
      </c>
      <c r="J67" s="474" t="s">
        <v>98</v>
      </c>
      <c r="K67" s="475"/>
      <c r="L67" s="475" t="s">
        <v>99</v>
      </c>
      <c r="M67" s="122">
        <v>12</v>
      </c>
      <c r="N67" s="120">
        <v>30</v>
      </c>
      <c r="O67" s="476">
        <v>30</v>
      </c>
      <c r="P67" s="501" t="s">
        <v>116</v>
      </c>
      <c r="Q67" s="556" t="s">
        <v>180</v>
      </c>
      <c r="R67" s="556"/>
      <c r="S67" s="556"/>
      <c r="T67" s="569"/>
      <c r="U67" s="249"/>
      <c r="V67" s="244"/>
      <c r="W67" s="250"/>
      <c r="X67" s="245"/>
      <c r="Y67" s="251"/>
      <c r="Z67" s="470"/>
      <c r="AA67" s="470"/>
      <c r="AB67" s="471"/>
      <c r="AC67" s="29"/>
      <c r="AD67" s="419"/>
      <c r="AE67" s="47">
        <f t="shared" si="38"/>
        <v>4</v>
      </c>
      <c r="AF67" s="24">
        <f t="shared" si="39"/>
        <v>360</v>
      </c>
    </row>
    <row r="68" spans="1:32">
      <c r="A68" s="583"/>
      <c r="B68" s="592"/>
      <c r="C68" s="585"/>
      <c r="D68" s="614"/>
      <c r="E68" s="614"/>
      <c r="F68" s="428" t="s">
        <v>212</v>
      </c>
      <c r="G68" s="112" t="s">
        <v>16</v>
      </c>
      <c r="H68" s="488" t="s">
        <v>182</v>
      </c>
      <c r="I68" s="473">
        <v>11</v>
      </c>
      <c r="J68" s="474" t="s">
        <v>98</v>
      </c>
      <c r="K68" s="475"/>
      <c r="L68" s="475" t="s">
        <v>104</v>
      </c>
      <c r="M68" s="122">
        <v>24</v>
      </c>
      <c r="N68" s="120">
        <v>30</v>
      </c>
      <c r="O68" s="476">
        <v>30</v>
      </c>
      <c r="P68" s="501" t="s">
        <v>116</v>
      </c>
      <c r="Q68" s="556" t="s">
        <v>180</v>
      </c>
      <c r="R68" s="556"/>
      <c r="S68" s="556"/>
      <c r="T68" s="569"/>
      <c r="U68" s="249"/>
      <c r="V68" s="244"/>
      <c r="W68" s="250"/>
      <c r="X68" s="245"/>
      <c r="Y68" s="251"/>
      <c r="Z68" s="470"/>
      <c r="AA68" s="470"/>
      <c r="AB68" s="471"/>
      <c r="AC68" s="29"/>
      <c r="AD68" s="419"/>
      <c r="AE68" s="47">
        <f t="shared" si="38"/>
        <v>8</v>
      </c>
      <c r="AF68" s="24">
        <f t="shared" si="39"/>
        <v>720</v>
      </c>
    </row>
    <row r="69" spans="1:32">
      <c r="A69" s="583"/>
      <c r="B69" s="592"/>
      <c r="C69" s="585"/>
      <c r="D69" s="614"/>
      <c r="E69" s="614"/>
      <c r="F69" s="428"/>
      <c r="G69" s="112"/>
      <c r="H69" s="460"/>
      <c r="I69" s="131"/>
      <c r="J69" s="464"/>
      <c r="K69" s="465"/>
      <c r="L69" s="105"/>
      <c r="M69" s="466"/>
      <c r="N69" s="418"/>
      <c r="O69" s="467"/>
      <c r="P69" s="501"/>
      <c r="Q69" s="648"/>
      <c r="R69" s="648"/>
      <c r="S69" s="648"/>
      <c r="T69" s="649"/>
      <c r="U69" s="249"/>
      <c r="V69" s="244"/>
      <c r="W69" s="250"/>
      <c r="X69" s="245"/>
      <c r="Y69" s="251"/>
      <c r="Z69" s="646"/>
      <c r="AA69" s="646"/>
      <c r="AB69" s="647"/>
      <c r="AC69" s="29"/>
      <c r="AD69" s="419"/>
      <c r="AE69" s="47">
        <f t="shared" si="38"/>
        <v>0</v>
      </c>
      <c r="AF69" s="24">
        <f>M69*N69</f>
        <v>0</v>
      </c>
    </row>
    <row r="70" spans="1:32">
      <c r="A70" s="583"/>
      <c r="B70" s="592"/>
      <c r="C70" s="585"/>
      <c r="D70" s="214"/>
      <c r="E70" s="214"/>
      <c r="F70" s="215"/>
      <c r="G70" s="216"/>
      <c r="H70" s="217"/>
      <c r="I70" s="218"/>
      <c r="J70" s="217"/>
      <c r="K70" s="219"/>
      <c r="L70" s="220"/>
      <c r="M70" s="221">
        <f>+AE70</f>
        <v>61</v>
      </c>
      <c r="N70" s="222"/>
      <c r="O70" s="220"/>
      <c r="P70" s="223"/>
      <c r="Q70" s="224"/>
      <c r="R70" s="224"/>
      <c r="S70" s="224"/>
      <c r="T70" s="225"/>
      <c r="U70" s="226"/>
      <c r="V70" s="227">
        <f>SUM(V62:V69)</f>
        <v>0</v>
      </c>
      <c r="W70" s="220">
        <f>SUM(W62:W69)</f>
        <v>0</v>
      </c>
      <c r="X70" s="228">
        <f t="shared" ref="X70" si="40">V70+W70</f>
        <v>0</v>
      </c>
      <c r="Y70" s="234">
        <f>SUM(Y62:Y69)</f>
        <v>0</v>
      </c>
      <c r="Z70" s="230"/>
      <c r="AA70" s="231"/>
      <c r="AB70" s="232"/>
      <c r="AC70" s="235"/>
      <c r="AD70" s="225"/>
      <c r="AE70" s="46">
        <f>SUM(AE62:AE69)</f>
        <v>61</v>
      </c>
      <c r="AF70" s="44">
        <f>SUM(AF62:AF69)</f>
        <v>4140</v>
      </c>
    </row>
    <row r="71" spans="1:32">
      <c r="A71" s="583"/>
      <c r="B71" s="592"/>
      <c r="C71" s="585" t="s">
        <v>231</v>
      </c>
      <c r="D71" s="585" t="s">
        <v>126</v>
      </c>
      <c r="E71" s="614">
        <v>3</v>
      </c>
      <c r="F71" s="447" t="s">
        <v>232</v>
      </c>
      <c r="G71" s="112" t="s">
        <v>23</v>
      </c>
      <c r="H71" s="103" t="s">
        <v>128</v>
      </c>
      <c r="I71" s="131"/>
      <c r="J71" s="130" t="s">
        <v>98</v>
      </c>
      <c r="K71" s="104"/>
      <c r="L71" s="105" t="s">
        <v>129</v>
      </c>
      <c r="M71" s="122">
        <v>25</v>
      </c>
      <c r="N71" s="119">
        <f>N4-O7</f>
        <v>170</v>
      </c>
      <c r="O71" s="127">
        <v>24</v>
      </c>
      <c r="P71" s="111" t="s">
        <v>116</v>
      </c>
      <c r="Q71" s="568" t="s">
        <v>130</v>
      </c>
      <c r="R71" s="556"/>
      <c r="S71" s="556"/>
      <c r="T71" s="569"/>
      <c r="U71" s="243">
        <f>IF(OR(O71="",L71=Paramétrage!$C$10,L71=Paramétrage!$C$13,L71=Paramétrage!$C$16,L71=Paramétrage!$C$19,L71=Paramétrage!$C$23,L71=Paramétrage!$C$26,AND(L71&lt;&gt;Paramétrage!$C$9,P71="Mut+ext")),"",ROUNDUP(N71/O71,0))</f>
        <v>8</v>
      </c>
      <c r="V71" s="244">
        <f>IF(L71="",0,IF(OR(P71="Mut+ext",VLOOKUP(L71,Paramétrage!$C$6:$E$28,2,0)=0),0,IF(O71="","saisir capacité",M71*U71*VLOOKUP(L71,Paramétrage!$C$6:$E$28,2,0))))</f>
        <v>0</v>
      </c>
      <c r="W71" s="108"/>
      <c r="X71" s="245">
        <f t="shared" ref="X71:X78" si="41">IF(ISERROR(V71+W71)=TRUE,V71,V71+W71)</f>
        <v>0</v>
      </c>
      <c r="Y71" s="246">
        <f>IF(L71="",0,IF(ISERROR(W71+V71*VLOOKUP(L71,Paramétrage!$C$6:$E$28,3,0))=TRUE,X71,W71+V71*VLOOKUP(L71,Paramétrage!$C$6:$E$28,3,0)))</f>
        <v>0</v>
      </c>
      <c r="Z71" s="555"/>
      <c r="AA71" s="556"/>
      <c r="AB71" s="557"/>
      <c r="AC71" s="442"/>
      <c r="AD71" s="110"/>
      <c r="AE71" s="47">
        <f>IF(F71="",0,IF(J71="",0,IF(SUMIF(F71:F78,F71,N71:N78)=0,0,IF(J71="Obligatoire",AF71/N71,IF(K71="",AF71/SUMIF(F71:F78,F71,N71:N78),AF71/(SUMIF(F71:F78,F71,N71:N78)/K71))))))</f>
        <v>25</v>
      </c>
      <c r="AF71" s="24">
        <f t="shared" ref="AF71:AF78" si="42">M71*N71</f>
        <v>4250</v>
      </c>
    </row>
    <row r="72" spans="1:32" ht="15.75" hidden="1" customHeight="1">
      <c r="A72" s="583"/>
      <c r="B72" s="592"/>
      <c r="C72" s="585"/>
      <c r="D72" s="585"/>
      <c r="E72" s="614"/>
      <c r="F72" s="446"/>
      <c r="G72" s="112"/>
      <c r="H72" s="103"/>
      <c r="I72" s="131"/>
      <c r="J72" s="130"/>
      <c r="K72" s="104"/>
      <c r="L72" s="105"/>
      <c r="M72" s="122"/>
      <c r="N72" s="119"/>
      <c r="O72" s="127"/>
      <c r="P72" s="111"/>
      <c r="Q72" s="556"/>
      <c r="R72" s="556"/>
      <c r="S72" s="556"/>
      <c r="T72" s="569"/>
      <c r="U72" s="243" t="str">
        <f>IF(OR(O72="",L72=Paramétrage!$C$10,L72=Paramétrage!$C$13,L72=Paramétrage!$C$16,L72=Paramétrage!$C$19,L72=Paramétrage!$C$23,L72=Paramétrage!$C$26,AND(L72&lt;&gt;Paramétrage!$C$9,P72="Mut+ext")),"",ROUNDUP(N72/O72,0))</f>
        <v/>
      </c>
      <c r="V72" s="244">
        <f>IF(L72="",0,IF(OR(P72="Mut+ext",VLOOKUP(L72,Paramétrage!$C$6:$E$28,2,0)=0),0,IF(O72="","saisir capacité",M72*U72*VLOOKUP(L72,Paramétrage!$C$6:$E$28,2,0))))</f>
        <v>0</v>
      </c>
      <c r="W72" s="108"/>
      <c r="X72" s="245">
        <f t="shared" si="41"/>
        <v>0</v>
      </c>
      <c r="Y72" s="246">
        <f>IF(L72="",0,IF(ISERROR(W72+V72*VLOOKUP(L72,Paramétrage!$C$6:$E$28,3,0))=TRUE,X72,W72+V72*VLOOKUP(L72,Paramétrage!$C$6:$E$28,3,0)))</f>
        <v>0</v>
      </c>
      <c r="Z72" s="555"/>
      <c r="AA72" s="556"/>
      <c r="AB72" s="557"/>
      <c r="AC72" s="442"/>
      <c r="AD72" s="109"/>
      <c r="AE72" s="47">
        <f>IF(F72="",0,IF(J72="",0,IF(SUMIF(F71:F78,F72,N71:N78)=0,0,IF(J72="Obligatoire",AF72/N72,IF(K72="",AF72/SUMIF(F71:F78,F72,N71:N78),AF72/(SUMIF(F71:F78,F72,N71:N78)/K72))))))</f>
        <v>0</v>
      </c>
      <c r="AF72" s="24">
        <f t="shared" si="42"/>
        <v>0</v>
      </c>
    </row>
    <row r="73" spans="1:32" ht="15.75" hidden="1" customHeight="1">
      <c r="A73" s="583"/>
      <c r="B73" s="592"/>
      <c r="C73" s="585"/>
      <c r="D73" s="585"/>
      <c r="E73" s="614"/>
      <c r="F73" s="446"/>
      <c r="G73" s="112"/>
      <c r="H73" s="103"/>
      <c r="I73" s="131"/>
      <c r="J73" s="130"/>
      <c r="K73" s="104"/>
      <c r="L73" s="105"/>
      <c r="M73" s="122"/>
      <c r="N73" s="119"/>
      <c r="O73" s="127"/>
      <c r="P73" s="111"/>
      <c r="Q73" s="556"/>
      <c r="R73" s="556"/>
      <c r="S73" s="556"/>
      <c r="T73" s="569"/>
      <c r="U73" s="243" t="str">
        <f>IF(OR(O73="",L73=Paramétrage!$C$10,L73=Paramétrage!$C$13,L73=Paramétrage!$C$16,L73=Paramétrage!$C$19,L73=Paramétrage!$C$23,L73=Paramétrage!$C$26,AND(L73&lt;&gt;Paramétrage!$C$9,P73="Mut+ext")),"",ROUNDUP(N73/O73,0))</f>
        <v/>
      </c>
      <c r="V73" s="244">
        <f>IF(L73="",0,IF(OR(P73="Mut+ext",VLOOKUP(L73,Paramétrage!$C$6:$E$28,2,0)=0),0,IF(O73="","saisir capacité",M73*U73*VLOOKUP(L73,Paramétrage!$C$6:$E$28,2,0))))</f>
        <v>0</v>
      </c>
      <c r="W73" s="108"/>
      <c r="X73" s="245">
        <f t="shared" si="41"/>
        <v>0</v>
      </c>
      <c r="Y73" s="246">
        <f>IF(L73="",0,IF(ISERROR(W73+V73*VLOOKUP(L73,Paramétrage!$C$6:$E$28,3,0))=TRUE,X73,W73+V73*VLOOKUP(L73,Paramétrage!$C$6:$E$28,3,0)))</f>
        <v>0</v>
      </c>
      <c r="Z73" s="555"/>
      <c r="AA73" s="556"/>
      <c r="AB73" s="557"/>
      <c r="AC73" s="442"/>
      <c r="AD73" s="109"/>
      <c r="AE73" s="47">
        <f>IF(F73="",0,IF(J73="",0,IF(SUMIF(F71:F78,F73,N71:N78)=0,0,IF(J73="Obligatoire",AF73/N73,IF(K73="",AF73/SUMIF(F71:F78,F73,N71:N78),AF73/(SUMIF(F71:F78,F73,N71:N78)/K73))))))</f>
        <v>0</v>
      </c>
      <c r="AF73" s="24">
        <f t="shared" si="42"/>
        <v>0</v>
      </c>
    </row>
    <row r="74" spans="1:32" ht="15.75" hidden="1" customHeight="1">
      <c r="A74" s="583"/>
      <c r="B74" s="592"/>
      <c r="C74" s="585"/>
      <c r="D74" s="585"/>
      <c r="E74" s="614"/>
      <c r="F74" s="448"/>
      <c r="G74" s="112"/>
      <c r="H74" s="103"/>
      <c r="I74" s="131"/>
      <c r="J74" s="130"/>
      <c r="K74" s="104"/>
      <c r="L74" s="105"/>
      <c r="M74" s="122"/>
      <c r="N74" s="119"/>
      <c r="O74" s="127"/>
      <c r="P74" s="111"/>
      <c r="Q74" s="556"/>
      <c r="R74" s="556"/>
      <c r="S74" s="556"/>
      <c r="T74" s="569"/>
      <c r="U74" s="243" t="str">
        <f>IF(OR(O74="",L74=Paramétrage!$C$10,L74=Paramétrage!$C$13,L74=Paramétrage!$C$16,L74=Paramétrage!$C$19,L74=Paramétrage!$C$23,L74=Paramétrage!$C$26,AND(L74&lt;&gt;Paramétrage!$C$9,P74="Mut+ext")),"",ROUNDUP(N74/O74,0))</f>
        <v/>
      </c>
      <c r="V74" s="244">
        <f>IF(L74="",0,IF(OR(P74="Mut+ext",VLOOKUP(L74,Paramétrage!$C$6:$E$28,2,0)=0),0,IF(O74="","saisir capacité",M74*U74*VLOOKUP(L74,Paramétrage!$C$6:$E$28,2,0))))</f>
        <v>0</v>
      </c>
      <c r="W74" s="108"/>
      <c r="X74" s="245">
        <f t="shared" si="41"/>
        <v>0</v>
      </c>
      <c r="Y74" s="246">
        <f>IF(L74="",0,IF(ISERROR(W74+V74*VLOOKUP(L74,Paramétrage!$C$6:$E$28,3,0))=TRUE,X74,W74+V74*VLOOKUP(L74,Paramétrage!$C$6:$E$28,3,0)))</f>
        <v>0</v>
      </c>
      <c r="Z74" s="555"/>
      <c r="AA74" s="556"/>
      <c r="AB74" s="557"/>
      <c r="AC74" s="442"/>
      <c r="AD74" s="109"/>
      <c r="AE74" s="47">
        <f>IF(F74="",0,IF(J74="",0,IF(SUMIF(F71:F78,F74,N71:N78)=0,0,IF(J74="Obligatoire",AF74/N74,IF(K74="",AF74/SUMIF(F71:F78,F74,N71:N78),AF74/(SUMIF(F71:F78,F74,N71:N78)/K74))))))</f>
        <v>0</v>
      </c>
      <c r="AF74" s="24">
        <f t="shared" si="42"/>
        <v>0</v>
      </c>
    </row>
    <row r="75" spans="1:32" ht="15.75" hidden="1" customHeight="1">
      <c r="A75" s="583"/>
      <c r="B75" s="592"/>
      <c r="C75" s="585"/>
      <c r="D75" s="585"/>
      <c r="E75" s="614"/>
      <c r="F75" s="446"/>
      <c r="G75" s="112"/>
      <c r="H75" s="103"/>
      <c r="I75" s="131"/>
      <c r="J75" s="130"/>
      <c r="K75" s="104"/>
      <c r="L75" s="105"/>
      <c r="M75" s="122"/>
      <c r="N75" s="119"/>
      <c r="O75" s="127"/>
      <c r="P75" s="111"/>
      <c r="Q75" s="556"/>
      <c r="R75" s="556"/>
      <c r="S75" s="556"/>
      <c r="T75" s="569"/>
      <c r="U75" s="243" t="str">
        <f>IF(OR(O75="",L75=Paramétrage!$C$10,L75=Paramétrage!$C$13,L75=Paramétrage!$C$16,L75=Paramétrage!$C$19,L75=Paramétrage!$C$23,L75=Paramétrage!$C$26,AND(L75&lt;&gt;Paramétrage!$C$9,P75="Mut+ext")),"",ROUNDUP(N75/O75,0))</f>
        <v/>
      </c>
      <c r="V75" s="244">
        <f>IF(L75="",0,IF(OR(P75="Mut+ext",VLOOKUP(L75,Paramétrage!$C$6:$E$28,2,0)=0),0,IF(O75="","saisir capacité",M75*U75*VLOOKUP(L75,Paramétrage!$C$6:$E$28,2,0))))</f>
        <v>0</v>
      </c>
      <c r="W75" s="108"/>
      <c r="X75" s="245">
        <f t="shared" si="41"/>
        <v>0</v>
      </c>
      <c r="Y75" s="246">
        <f>IF(L75="",0,IF(ISERROR(W75+V75*VLOOKUP(L75,Paramétrage!$C$6:$E$28,3,0))=TRUE,X75,W75+V75*VLOOKUP(L75,Paramétrage!$C$6:$E$28,3,0)))</f>
        <v>0</v>
      </c>
      <c r="Z75" s="555"/>
      <c r="AA75" s="556"/>
      <c r="AB75" s="557"/>
      <c r="AC75" s="442"/>
      <c r="AD75" s="109"/>
      <c r="AE75" s="47">
        <f>IF(F75="",0,IF(J75="",0,IF(SUMIF(F71:F78,F75,N71:N78)=0,0,IF(J75="Obligatoire",AF75/N75,IF(K75="",AF75/SUMIF(F71:F78,F75,N71:N78),AF75/(SUMIF(F71:F78,F75,N71:N78)/K75))))))</f>
        <v>0</v>
      </c>
      <c r="AF75" s="24">
        <f t="shared" si="42"/>
        <v>0</v>
      </c>
    </row>
    <row r="76" spans="1:32" ht="15.75" hidden="1" customHeight="1">
      <c r="A76" s="583"/>
      <c r="B76" s="592"/>
      <c r="C76" s="585"/>
      <c r="D76" s="585"/>
      <c r="E76" s="614"/>
      <c r="F76" s="446"/>
      <c r="G76" s="112"/>
      <c r="H76" s="103"/>
      <c r="I76" s="131"/>
      <c r="J76" s="130"/>
      <c r="K76" s="104"/>
      <c r="L76" s="105"/>
      <c r="M76" s="122"/>
      <c r="N76" s="119"/>
      <c r="O76" s="127"/>
      <c r="P76" s="111"/>
      <c r="Q76" s="556"/>
      <c r="R76" s="556"/>
      <c r="S76" s="556"/>
      <c r="T76" s="569"/>
      <c r="U76" s="243" t="str">
        <f>IF(OR(O76="",L76=Paramétrage!$C$10,L76=Paramétrage!$C$13,L76=Paramétrage!$C$16,L76=Paramétrage!$C$19,L76=Paramétrage!$C$23,L76=Paramétrage!$C$26,AND(L76&lt;&gt;Paramétrage!$C$9,P76="Mut+ext")),"",ROUNDUP(N76/O76,0))</f>
        <v/>
      </c>
      <c r="V76" s="244">
        <f>IF(L76="",0,IF(OR(P76="Mut+ext",VLOOKUP(L76,Paramétrage!$C$6:$E$28,2,0)=0),0,IF(O76="","saisir capacité",M76*U76*VLOOKUP(L76,Paramétrage!$C$6:$E$28,2,0))))</f>
        <v>0</v>
      </c>
      <c r="W76" s="108"/>
      <c r="X76" s="245">
        <f t="shared" si="41"/>
        <v>0</v>
      </c>
      <c r="Y76" s="246">
        <f>IF(L76="",0,IF(ISERROR(W76+V76*VLOOKUP(L76,Paramétrage!$C$6:$E$28,3,0))=TRUE,X76,W76+V76*VLOOKUP(L76,Paramétrage!$C$6:$E$28,3,0)))</f>
        <v>0</v>
      </c>
      <c r="Z76" s="555"/>
      <c r="AA76" s="556"/>
      <c r="AB76" s="557"/>
      <c r="AC76" s="442"/>
      <c r="AD76" s="109"/>
      <c r="AE76" s="47">
        <f>IF(F76="",0,IF(J76="",0,IF(SUMIF(F71:F78,F76,N71:N78)=0,0,IF(J76="Obligatoire",AF76/N76,IF(K76="",AF76/SUMIF(F71:F78,F76,N71:N78),AF76/(SUMIF(F71:F78,F76,N71:N78)/K76))))))</f>
        <v>0</v>
      </c>
      <c r="AF76" s="24">
        <f t="shared" si="42"/>
        <v>0</v>
      </c>
    </row>
    <row r="77" spans="1:32" ht="15.75" hidden="1" customHeight="1">
      <c r="A77" s="583"/>
      <c r="B77" s="592"/>
      <c r="C77" s="585"/>
      <c r="D77" s="585"/>
      <c r="E77" s="614"/>
      <c r="F77" s="446"/>
      <c r="G77" s="112"/>
      <c r="H77" s="103"/>
      <c r="I77" s="131"/>
      <c r="J77" s="130"/>
      <c r="K77" s="104"/>
      <c r="L77" s="105"/>
      <c r="M77" s="122"/>
      <c r="N77" s="119"/>
      <c r="O77" s="127"/>
      <c r="P77" s="111"/>
      <c r="Q77" s="556"/>
      <c r="R77" s="556"/>
      <c r="S77" s="556"/>
      <c r="T77" s="569"/>
      <c r="U77" s="243" t="str">
        <f>IF(OR(O77="",L77=Paramétrage!$C$10,L77=Paramétrage!$C$13,L77=Paramétrage!$C$16,L77=Paramétrage!$C$19,L77=Paramétrage!$C$23,L77=Paramétrage!$C$26,AND(L77&lt;&gt;Paramétrage!$C$9,P77="Mut+ext")),"",ROUNDUP(N77/O77,0))</f>
        <v/>
      </c>
      <c r="V77" s="244">
        <f>IF(L77="",0,IF(OR(P77="Mut+ext",VLOOKUP(L77,Paramétrage!$C$6:$E$28,2,0)=0),0,IF(O77="","saisir capacité",M77*U77*VLOOKUP(L77,Paramétrage!$C$6:$E$28,2,0))))</f>
        <v>0</v>
      </c>
      <c r="W77" s="108"/>
      <c r="X77" s="245">
        <f t="shared" si="41"/>
        <v>0</v>
      </c>
      <c r="Y77" s="246">
        <f>IF(L77="",0,IF(ISERROR(W77+V77*VLOOKUP(L77,Paramétrage!$C$6:$E$28,3,0))=TRUE,X77,W77+V77*VLOOKUP(L77,Paramétrage!$C$6:$E$28,3,0)))</f>
        <v>0</v>
      </c>
      <c r="Z77" s="555"/>
      <c r="AA77" s="556"/>
      <c r="AB77" s="557"/>
      <c r="AC77" s="442"/>
      <c r="AD77" s="109"/>
      <c r="AE77" s="47">
        <f>IF(F77="",0,IF(J77="",0,IF(SUMIF(F71:F78,F77,N71:N78)=0,0,IF(J77="Obligatoire",AF77/N77,IF(K77="",AF77/SUMIF(F71:F78,F77,N71:N78),AF77/(SUMIF(F71:F78,F77,N71:N78)/K77))))))</f>
        <v>0</v>
      </c>
      <c r="AF77" s="24">
        <f t="shared" si="42"/>
        <v>0</v>
      </c>
    </row>
    <row r="78" spans="1:32" ht="15.75" hidden="1" customHeight="1">
      <c r="A78" s="583"/>
      <c r="B78" s="592"/>
      <c r="C78" s="585"/>
      <c r="D78" s="585"/>
      <c r="E78" s="615"/>
      <c r="F78" s="446"/>
      <c r="G78" s="112"/>
      <c r="H78" s="103"/>
      <c r="I78" s="131"/>
      <c r="J78" s="130"/>
      <c r="K78" s="104"/>
      <c r="L78" s="105"/>
      <c r="M78" s="122"/>
      <c r="N78" s="119"/>
      <c r="O78" s="127"/>
      <c r="P78" s="111"/>
      <c r="Q78" s="556"/>
      <c r="R78" s="556"/>
      <c r="S78" s="556"/>
      <c r="T78" s="569"/>
      <c r="U78" s="243" t="str">
        <f>IF(OR(O78="",L78=Paramétrage!$C$10,L78=Paramétrage!$C$13,L78=Paramétrage!$C$16,L78=Paramétrage!$C$19,L78=Paramétrage!$C$23,L78=Paramétrage!$C$26,AND(L78&lt;&gt;Paramétrage!$C$9,P78="Mut+ext")),"",ROUNDUP(N78/O78,0))</f>
        <v/>
      </c>
      <c r="V78" s="244">
        <f>IF(L78="",0,IF(OR(P78="Mut+ext",VLOOKUP(L78,Paramétrage!$C$6:$E$28,2,0)=0),0,IF(O78="","saisir capacité",M78*U78*VLOOKUP(L78,Paramétrage!$C$6:$E$28,2,0))))</f>
        <v>0</v>
      </c>
      <c r="W78" s="108"/>
      <c r="X78" s="245">
        <f t="shared" si="41"/>
        <v>0</v>
      </c>
      <c r="Y78" s="246">
        <f>IF(L78="",0,IF(ISERROR(W78+V78*VLOOKUP(L78,Paramétrage!$C$6:$E$28,3,0))=TRUE,X78,W78+V78*VLOOKUP(L78,Paramétrage!$C$6:$E$28,3,0)))</f>
        <v>0</v>
      </c>
      <c r="Z78" s="555"/>
      <c r="AA78" s="556"/>
      <c r="AB78" s="557"/>
      <c r="AC78" s="442"/>
      <c r="AD78" s="109"/>
      <c r="AE78" s="47">
        <f>IF(F78="",0,IF(J78="",0,IF(SUMIF(F71:F78,F78,N71:N78)=0,0,IF(J78="Obligatoire",AF78/N78,IF(K78="",AF78/SUMIF(F71:F78,F78,N71:N78),AF78/(SUMIF(F71:F78,F78,N71:N78)/K78))))))</f>
        <v>0</v>
      </c>
      <c r="AF78" s="24">
        <f t="shared" si="42"/>
        <v>0</v>
      </c>
    </row>
    <row r="79" spans="1:32">
      <c r="A79" s="583"/>
      <c r="B79" s="592"/>
      <c r="C79" s="585"/>
      <c r="D79" s="214"/>
      <c r="E79" s="214"/>
      <c r="F79" s="215"/>
      <c r="G79" s="216"/>
      <c r="H79" s="217"/>
      <c r="I79" s="218"/>
      <c r="J79" s="217"/>
      <c r="K79" s="219"/>
      <c r="L79" s="220"/>
      <c r="M79" s="221">
        <f>AE79</f>
        <v>25</v>
      </c>
      <c r="N79" s="222"/>
      <c r="O79" s="220"/>
      <c r="P79" s="223"/>
      <c r="Q79" s="224"/>
      <c r="R79" s="224"/>
      <c r="S79" s="224"/>
      <c r="T79" s="225"/>
      <c r="U79" s="226"/>
      <c r="V79" s="227">
        <f>SUM(V71:V78)</f>
        <v>0</v>
      </c>
      <c r="W79" s="220">
        <f>SUM(W71:W78)</f>
        <v>0</v>
      </c>
      <c r="X79" s="228">
        <f t="shared" ref="X79" si="43">V79+W79</f>
        <v>0</v>
      </c>
      <c r="Y79" s="234">
        <f>SUM(Y71:Y78)</f>
        <v>0</v>
      </c>
      <c r="Z79" s="230"/>
      <c r="AA79" s="231"/>
      <c r="AB79" s="232"/>
      <c r="AC79" s="235"/>
      <c r="AD79" s="225"/>
      <c r="AE79" s="46">
        <f>SUM(AE71:AE78)</f>
        <v>25</v>
      </c>
      <c r="AF79" s="44">
        <f>SUM(AF71:AF78)</f>
        <v>4250</v>
      </c>
    </row>
    <row r="80" spans="1:32">
      <c r="A80" s="583"/>
      <c r="B80" s="592"/>
      <c r="C80" s="585" t="s">
        <v>233</v>
      </c>
      <c r="D80" s="585" t="s">
        <v>187</v>
      </c>
      <c r="E80" s="614">
        <v>3</v>
      </c>
      <c r="F80" s="447" t="s">
        <v>234</v>
      </c>
      <c r="G80" s="112" t="s">
        <v>26</v>
      </c>
      <c r="H80" s="103" t="s">
        <v>187</v>
      </c>
      <c r="I80" s="131"/>
      <c r="J80" s="130" t="s">
        <v>98</v>
      </c>
      <c r="K80" s="104"/>
      <c r="L80" s="105" t="s">
        <v>129</v>
      </c>
      <c r="M80" s="122">
        <v>25</v>
      </c>
      <c r="N80" s="119">
        <f>N4-O7</f>
        <v>170</v>
      </c>
      <c r="O80" s="127">
        <v>24</v>
      </c>
      <c r="P80" s="111" t="s">
        <v>116</v>
      </c>
      <c r="Q80" s="556" t="s">
        <v>130</v>
      </c>
      <c r="R80" s="556"/>
      <c r="S80" s="556"/>
      <c r="T80" s="569"/>
      <c r="U80" s="243">
        <f>IF(OR(O80="",L80=Paramétrage!$C$10,L80=Paramétrage!$C$13,L80=Paramétrage!$C$16,L80=Paramétrage!$C$19,L80=Paramétrage!$C$23,L80=Paramétrage!$C$26,AND(L80&lt;&gt;Paramétrage!$C$9,P80="Mut+ext")),"",ROUNDUP(N80/O80,0))</f>
        <v>8</v>
      </c>
      <c r="V80" s="244">
        <f>IF(L80="",0,IF(OR(P80="Mut+ext",VLOOKUP(L80,Paramétrage!$C$6:$E$28,2,0)=0),0,IF(O80="","saisir capacité",M80*U80*VLOOKUP(L80,Paramétrage!$C$6:$E$28,2,0))))</f>
        <v>0</v>
      </c>
      <c r="W80" s="108"/>
      <c r="X80" s="245">
        <f t="shared" ref="X80:X87" si="44">IF(ISERROR(V80+W80)=TRUE,V80,V80+W80)</f>
        <v>0</v>
      </c>
      <c r="Y80" s="246">
        <f>IF(L80="",0,IF(ISERROR(W80+V80*VLOOKUP(L80,Paramétrage!$C$6:$E$28,3,0))=TRUE,X80,W80+V80*VLOOKUP(L80,Paramétrage!$C$6:$E$28,3,0)))</f>
        <v>0</v>
      </c>
      <c r="Z80" s="555"/>
      <c r="AA80" s="556"/>
      <c r="AB80" s="557"/>
      <c r="AC80" s="442"/>
      <c r="AD80" s="110"/>
      <c r="AE80" s="47">
        <f>IF(F80="",0,IF(J80="",0,IF(SUMIF(F80:F87,F80,N80:N87)=0,0,IF(J80="Obligatoire",AF80/N80,IF(K80="",AF80/SUMIF(F80:F87,F80,N80:N87),AF80/(SUMIF(F80:F87,F80,N80:N87)/K80))))))</f>
        <v>25</v>
      </c>
      <c r="AF80" s="24">
        <f t="shared" ref="AF80:AF87" si="45">M80*N80</f>
        <v>4250</v>
      </c>
    </row>
    <row r="81" spans="1:42" ht="15.75" hidden="1" customHeight="1">
      <c r="A81" s="583"/>
      <c r="B81" s="592"/>
      <c r="C81" s="585"/>
      <c r="D81" s="585"/>
      <c r="E81" s="614"/>
      <c r="F81" s="446"/>
      <c r="G81" s="112"/>
      <c r="H81" s="103"/>
      <c r="I81" s="131"/>
      <c r="J81" s="130"/>
      <c r="K81" s="104"/>
      <c r="L81" s="105"/>
      <c r="M81" s="122"/>
      <c r="N81" s="119"/>
      <c r="O81" s="127"/>
      <c r="P81" s="111"/>
      <c r="Q81" s="556"/>
      <c r="R81" s="556"/>
      <c r="S81" s="556"/>
      <c r="T81" s="569"/>
      <c r="U81" s="243" t="str">
        <f>IF(OR(O81="",L81=Paramétrage!$C$10,L81=Paramétrage!$C$13,L81=Paramétrage!$C$16,L81=Paramétrage!$C$19,L81=Paramétrage!$C$23,L81=Paramétrage!$C$26,AND(L81&lt;&gt;Paramétrage!$C$9,P81="Mut+ext")),"",ROUNDUP(N81/O81,0))</f>
        <v/>
      </c>
      <c r="V81" s="244">
        <f>IF(L81="",0,IF(OR(P81="Mut+ext",VLOOKUP(L81,Paramétrage!$C$6:$E$28,2,0)=0),0,IF(O81="","saisir capacité",M81*U81*VLOOKUP(L81,Paramétrage!$C$6:$E$28,2,0))))</f>
        <v>0</v>
      </c>
      <c r="W81" s="108"/>
      <c r="X81" s="245">
        <f t="shared" si="44"/>
        <v>0</v>
      </c>
      <c r="Y81" s="246">
        <f>IF(L81="",0,IF(ISERROR(W81+V81*VLOOKUP(L81,Paramétrage!$C$6:$E$28,3,0))=TRUE,X81,W81+V81*VLOOKUP(L81,Paramétrage!$C$6:$E$28,3,0)))</f>
        <v>0</v>
      </c>
      <c r="Z81" s="555"/>
      <c r="AA81" s="556"/>
      <c r="AB81" s="557"/>
      <c r="AC81" s="442"/>
      <c r="AD81" s="109"/>
      <c r="AE81" s="47">
        <f>IF(F81="",0,IF(J81="",0,IF(SUMIF(F80:F87,F81,N80:N87)=0,0,IF(J81="Obligatoire",AF81/N81,IF(K81="",AF81/SUMIF(F80:F87,F81,N80:N87),AF81/(SUMIF(F80:F87,F81,N80:N87)/K81))))))</f>
        <v>0</v>
      </c>
      <c r="AF81" s="24">
        <f t="shared" si="45"/>
        <v>0</v>
      </c>
    </row>
    <row r="82" spans="1:42" ht="15.75" hidden="1" customHeight="1">
      <c r="A82" s="583"/>
      <c r="B82" s="592"/>
      <c r="C82" s="585"/>
      <c r="D82" s="585"/>
      <c r="E82" s="614"/>
      <c r="F82" s="446"/>
      <c r="G82" s="112"/>
      <c r="H82" s="103"/>
      <c r="I82" s="131"/>
      <c r="J82" s="130"/>
      <c r="K82" s="104"/>
      <c r="L82" s="105"/>
      <c r="M82" s="122"/>
      <c r="N82" s="119"/>
      <c r="O82" s="127"/>
      <c r="P82" s="111"/>
      <c r="Q82" s="556"/>
      <c r="R82" s="556"/>
      <c r="S82" s="556"/>
      <c r="T82" s="569"/>
      <c r="U82" s="243" t="str">
        <f>IF(OR(O82="",L82=Paramétrage!$C$10,L82=Paramétrage!$C$13,L82=Paramétrage!$C$16,L82=Paramétrage!$C$19,L82=Paramétrage!$C$23,L82=Paramétrage!$C$26,AND(L82&lt;&gt;Paramétrage!$C$9,P82="Mut+ext")),"",ROUNDUP(N82/O82,0))</f>
        <v/>
      </c>
      <c r="V82" s="244">
        <f>IF(L82="",0,IF(OR(P82="Mut+ext",VLOOKUP(L82,Paramétrage!$C$6:$E$28,2,0)=0),0,IF(O82="","saisir capacité",M82*U82*VLOOKUP(L82,Paramétrage!$C$6:$E$28,2,0))))</f>
        <v>0</v>
      </c>
      <c r="W82" s="108"/>
      <c r="X82" s="245">
        <f t="shared" si="44"/>
        <v>0</v>
      </c>
      <c r="Y82" s="246">
        <f>IF(L82="",0,IF(ISERROR(W82+V82*VLOOKUP(L82,Paramétrage!$C$6:$E$28,3,0))=TRUE,X82,W82+V82*VLOOKUP(L82,Paramétrage!$C$6:$E$28,3,0)))</f>
        <v>0</v>
      </c>
      <c r="Z82" s="555"/>
      <c r="AA82" s="556"/>
      <c r="AB82" s="557"/>
      <c r="AC82" s="442"/>
      <c r="AD82" s="109"/>
      <c r="AE82" s="47">
        <f>IF(F82="",0,IF(J82="",0,IF(SUMIF(F80:F87,F82,N80:N87)=0,0,IF(J82="Obligatoire",AF82/N82,IF(K82="",AF82/SUMIF(F80:F87,F82,N80:N87),AF82/(SUMIF(F80:F87,F82,N80:N87)/K82))))))</f>
        <v>0</v>
      </c>
      <c r="AF82" s="24">
        <f t="shared" si="45"/>
        <v>0</v>
      </c>
    </row>
    <row r="83" spans="1:42" ht="15.75" hidden="1" customHeight="1">
      <c r="A83" s="583"/>
      <c r="B83" s="592"/>
      <c r="C83" s="585"/>
      <c r="D83" s="585"/>
      <c r="E83" s="614"/>
      <c r="F83" s="448"/>
      <c r="G83" s="112"/>
      <c r="H83" s="103"/>
      <c r="I83" s="131"/>
      <c r="J83" s="130"/>
      <c r="K83" s="104"/>
      <c r="L83" s="105"/>
      <c r="M83" s="122"/>
      <c r="N83" s="119"/>
      <c r="O83" s="127"/>
      <c r="P83" s="111"/>
      <c r="Q83" s="556"/>
      <c r="R83" s="556"/>
      <c r="S83" s="556"/>
      <c r="T83" s="569"/>
      <c r="U83" s="243" t="str">
        <f>IF(OR(O83="",L83=Paramétrage!$C$10,L83=Paramétrage!$C$13,L83=Paramétrage!$C$16,L83=Paramétrage!$C$19,L83=Paramétrage!$C$23,L83=Paramétrage!$C$26,AND(L83&lt;&gt;Paramétrage!$C$9,P83="Mut+ext")),"",ROUNDUP(N83/O83,0))</f>
        <v/>
      </c>
      <c r="V83" s="244">
        <f>IF(L83="",0,IF(OR(P83="Mut+ext",VLOOKUP(L83,Paramétrage!$C$6:$E$28,2,0)=0),0,IF(O83="","saisir capacité",M83*U83*VLOOKUP(L83,Paramétrage!$C$6:$E$28,2,0))))</f>
        <v>0</v>
      </c>
      <c r="W83" s="108"/>
      <c r="X83" s="245">
        <f t="shared" si="44"/>
        <v>0</v>
      </c>
      <c r="Y83" s="246">
        <f>IF(L83="",0,IF(ISERROR(W83+V83*VLOOKUP(L83,Paramétrage!$C$6:$E$28,3,0))=TRUE,X83,W83+V83*VLOOKUP(L83,Paramétrage!$C$6:$E$28,3,0)))</f>
        <v>0</v>
      </c>
      <c r="Z83" s="555"/>
      <c r="AA83" s="556"/>
      <c r="AB83" s="557"/>
      <c r="AC83" s="442"/>
      <c r="AD83" s="109"/>
      <c r="AE83" s="47">
        <f>IF(F83="",0,IF(J83="",0,IF(SUMIF(F80:F87,F83,N80:N87)=0,0,IF(J83="Obligatoire",AF83/N83,IF(K83="",AF83/SUMIF(F80:F87,F83,N80:N87),AF83/(SUMIF(F80:F87,F83,N80:N87)/K83))))))</f>
        <v>0</v>
      </c>
      <c r="AF83" s="24">
        <f t="shared" si="45"/>
        <v>0</v>
      </c>
    </row>
    <row r="84" spans="1:42" ht="15.75" hidden="1" customHeight="1">
      <c r="A84" s="583"/>
      <c r="B84" s="592"/>
      <c r="C84" s="585"/>
      <c r="D84" s="585"/>
      <c r="E84" s="614"/>
      <c r="F84" s="446"/>
      <c r="G84" s="112"/>
      <c r="H84" s="103"/>
      <c r="I84" s="131"/>
      <c r="J84" s="130"/>
      <c r="K84" s="104"/>
      <c r="L84" s="105"/>
      <c r="M84" s="122"/>
      <c r="N84" s="119"/>
      <c r="O84" s="127"/>
      <c r="P84" s="111"/>
      <c r="Q84" s="556"/>
      <c r="R84" s="556"/>
      <c r="S84" s="556"/>
      <c r="T84" s="569"/>
      <c r="U84" s="243" t="str">
        <f>IF(OR(O84="",L84=Paramétrage!$C$10,L84=Paramétrage!$C$13,L84=Paramétrage!$C$16,L84=Paramétrage!$C$19,L84=Paramétrage!$C$23,L84=Paramétrage!$C$26,AND(L84&lt;&gt;Paramétrage!$C$9,P84="Mut+ext")),"",ROUNDUP(N84/O84,0))</f>
        <v/>
      </c>
      <c r="V84" s="244">
        <f>IF(L84="",0,IF(OR(P84="Mut+ext",VLOOKUP(L84,Paramétrage!$C$6:$E$28,2,0)=0),0,IF(O84="","saisir capacité",M84*U84*VLOOKUP(L84,Paramétrage!$C$6:$E$28,2,0))))</f>
        <v>0</v>
      </c>
      <c r="W84" s="108"/>
      <c r="X84" s="245">
        <f t="shared" si="44"/>
        <v>0</v>
      </c>
      <c r="Y84" s="246">
        <f>IF(L84="",0,IF(ISERROR(W84+V84*VLOOKUP(L84,Paramétrage!$C$6:$E$28,3,0))=TRUE,X84,W84+V84*VLOOKUP(L84,Paramétrage!$C$6:$E$28,3,0)))</f>
        <v>0</v>
      </c>
      <c r="Z84" s="555"/>
      <c r="AA84" s="556"/>
      <c r="AB84" s="557"/>
      <c r="AC84" s="442"/>
      <c r="AD84" s="109"/>
      <c r="AE84" s="47">
        <f>IF(F84="",0,IF(J84="",0,IF(SUMIF(F80:F87,F84,N80:N87)=0,0,IF(J84="Obligatoire",AF84/N84,IF(K84="",AF84/SUMIF(F80:F87,F84,N80:N87),AF84/(SUMIF(F80:F87,F84,N80:N87)/K84))))))</f>
        <v>0</v>
      </c>
      <c r="AF84" s="24">
        <f t="shared" si="45"/>
        <v>0</v>
      </c>
    </row>
    <row r="85" spans="1:42" ht="15.75" hidden="1" customHeight="1">
      <c r="A85" s="583"/>
      <c r="B85" s="592"/>
      <c r="C85" s="585"/>
      <c r="D85" s="585"/>
      <c r="E85" s="614"/>
      <c r="F85" s="446"/>
      <c r="G85" s="112"/>
      <c r="H85" s="103"/>
      <c r="I85" s="131"/>
      <c r="J85" s="130"/>
      <c r="K85" s="104"/>
      <c r="L85" s="105"/>
      <c r="M85" s="122"/>
      <c r="N85" s="119"/>
      <c r="O85" s="127"/>
      <c r="P85" s="111"/>
      <c r="Q85" s="556"/>
      <c r="R85" s="556"/>
      <c r="S85" s="556"/>
      <c r="T85" s="569"/>
      <c r="U85" s="243" t="str">
        <f>IF(OR(O85="",L85=Paramétrage!$C$10,L85=Paramétrage!$C$13,L85=Paramétrage!$C$16,L85=Paramétrage!$C$19,L85=Paramétrage!$C$23,L85=Paramétrage!$C$26,AND(L85&lt;&gt;Paramétrage!$C$9,P85="Mut+ext")),"",ROUNDUP(N85/O85,0))</f>
        <v/>
      </c>
      <c r="V85" s="244">
        <f>IF(L85="",0,IF(OR(P85="Mut+ext",VLOOKUP(L85,Paramétrage!$C$6:$E$28,2,0)=0),0,IF(O85="","saisir capacité",M85*U85*VLOOKUP(L85,Paramétrage!$C$6:$E$28,2,0))))</f>
        <v>0</v>
      </c>
      <c r="W85" s="108"/>
      <c r="X85" s="245">
        <f t="shared" si="44"/>
        <v>0</v>
      </c>
      <c r="Y85" s="246">
        <f>IF(L85="",0,IF(ISERROR(W85+V85*VLOOKUP(L85,Paramétrage!$C$6:$E$28,3,0))=TRUE,X85,W85+V85*VLOOKUP(L85,Paramétrage!$C$6:$E$28,3,0)))</f>
        <v>0</v>
      </c>
      <c r="Z85" s="555"/>
      <c r="AA85" s="556"/>
      <c r="AB85" s="557"/>
      <c r="AC85" s="442"/>
      <c r="AD85" s="109"/>
      <c r="AE85" s="47">
        <f>IF(F85="",0,IF(J85="",0,IF(SUMIF(F80:F87,F85,N80:N87)=0,0,IF(J85="Obligatoire",AF85/N85,IF(K85="",AF85/SUMIF(F80:F87,F85,N80:N87),AF85/(SUMIF(F80:F87,F85,N80:N87)/K85))))))</f>
        <v>0</v>
      </c>
      <c r="AF85" s="24">
        <f t="shared" si="45"/>
        <v>0</v>
      </c>
    </row>
    <row r="86" spans="1:42" ht="15.75" hidden="1" customHeight="1">
      <c r="A86" s="583"/>
      <c r="B86" s="592"/>
      <c r="C86" s="585"/>
      <c r="D86" s="585"/>
      <c r="E86" s="614"/>
      <c r="F86" s="446"/>
      <c r="G86" s="112"/>
      <c r="H86" s="103"/>
      <c r="I86" s="131"/>
      <c r="J86" s="130"/>
      <c r="K86" s="104"/>
      <c r="L86" s="105"/>
      <c r="M86" s="122"/>
      <c r="N86" s="119"/>
      <c r="O86" s="127"/>
      <c r="P86" s="111"/>
      <c r="Q86" s="556"/>
      <c r="R86" s="556"/>
      <c r="S86" s="556"/>
      <c r="T86" s="569"/>
      <c r="U86" s="243" t="str">
        <f>IF(OR(O86="",L86=Paramétrage!$C$10,L86=Paramétrage!$C$13,L86=Paramétrage!$C$16,L86=Paramétrage!$C$19,L86=Paramétrage!$C$23,L86=Paramétrage!$C$26,AND(L86&lt;&gt;Paramétrage!$C$9,P86="Mut+ext")),"",ROUNDUP(N86/O86,0))</f>
        <v/>
      </c>
      <c r="V86" s="244">
        <f>IF(L86="",0,IF(OR(P86="Mut+ext",VLOOKUP(L86,Paramétrage!$C$6:$E$28,2,0)=0),0,IF(O86="","saisir capacité",M86*U86*VLOOKUP(L86,Paramétrage!$C$6:$E$28,2,0))))</f>
        <v>0</v>
      </c>
      <c r="W86" s="108"/>
      <c r="X86" s="245">
        <f t="shared" si="44"/>
        <v>0</v>
      </c>
      <c r="Y86" s="246">
        <f>IF(L86="",0,IF(ISERROR(W86+V86*VLOOKUP(L86,Paramétrage!$C$6:$E$28,3,0))=TRUE,X86,W86+V86*VLOOKUP(L86,Paramétrage!$C$6:$E$28,3,0)))</f>
        <v>0</v>
      </c>
      <c r="Z86" s="555"/>
      <c r="AA86" s="556"/>
      <c r="AB86" s="557"/>
      <c r="AC86" s="442"/>
      <c r="AD86" s="109"/>
      <c r="AE86" s="47">
        <f>IF(F86="",0,IF(J86="",0,IF(SUMIF(F80:F87,F86,N80:N87)=0,0,IF(J86="Obligatoire",AF86/N86,IF(K86="",AF86/SUMIF(F80:F87,F86,N80:N87),AF86/(SUMIF(F80:F87,F86,N80:N87)/K86))))))</f>
        <v>0</v>
      </c>
      <c r="AF86" s="24">
        <f t="shared" si="45"/>
        <v>0</v>
      </c>
    </row>
    <row r="87" spans="1:42" ht="15.75" hidden="1" customHeight="1">
      <c r="A87" s="583"/>
      <c r="B87" s="592"/>
      <c r="C87" s="585"/>
      <c r="D87" s="585"/>
      <c r="E87" s="615"/>
      <c r="F87" s="446"/>
      <c r="G87" s="112"/>
      <c r="H87" s="103"/>
      <c r="I87" s="131"/>
      <c r="J87" s="130"/>
      <c r="K87" s="104"/>
      <c r="L87" s="105"/>
      <c r="M87" s="122"/>
      <c r="N87" s="119"/>
      <c r="O87" s="127"/>
      <c r="P87" s="111"/>
      <c r="Q87" s="556"/>
      <c r="R87" s="556"/>
      <c r="S87" s="556"/>
      <c r="T87" s="569"/>
      <c r="U87" s="243" t="str">
        <f>IF(OR(O87="",L87=Paramétrage!$C$10,L87=Paramétrage!$C$13,L87=Paramétrage!$C$16,L87=Paramétrage!$C$19,L87=Paramétrage!$C$23,L87=Paramétrage!$C$26,AND(L87&lt;&gt;Paramétrage!$C$9,P87="Mut+ext")),"",ROUNDUP(N87/O87,0))</f>
        <v/>
      </c>
      <c r="V87" s="244">
        <f>IF(L87="",0,IF(OR(P87="Mut+ext",VLOOKUP(L87,Paramétrage!$C$6:$E$28,2,0)=0),0,IF(O87="","saisir capacité",M87*U87*VLOOKUP(L87,Paramétrage!$C$6:$E$28,2,0))))</f>
        <v>0</v>
      </c>
      <c r="W87" s="108"/>
      <c r="X87" s="245">
        <f t="shared" si="44"/>
        <v>0</v>
      </c>
      <c r="Y87" s="246">
        <f>IF(L87="",0,IF(ISERROR(W87+V87*VLOOKUP(L87,Paramétrage!$C$6:$E$28,3,0))=TRUE,X87,W87+V87*VLOOKUP(L87,Paramétrage!$C$6:$E$28,3,0)))</f>
        <v>0</v>
      </c>
      <c r="Z87" s="555"/>
      <c r="AA87" s="556"/>
      <c r="AB87" s="557"/>
      <c r="AC87" s="442"/>
      <c r="AD87" s="109"/>
      <c r="AE87" s="47">
        <f>IF(F87="",0,IF(J87="",0,IF(SUMIF(F80:F87,F87,N80:N87)=0,0,IF(J87="Obligatoire",AF87/N87,IF(K87="",AF87/SUMIF(F80:F87,F87,N80:N87),AF87/(SUMIF(F80:F87,F87,N80:N87)/K87))))))</f>
        <v>0</v>
      </c>
      <c r="AF87" s="24">
        <f t="shared" si="45"/>
        <v>0</v>
      </c>
    </row>
    <row r="88" spans="1:42" ht="16.149999999999999" thickBot="1">
      <c r="A88" s="583"/>
      <c r="B88" s="593"/>
      <c r="C88" s="585"/>
      <c r="D88" s="214"/>
      <c r="E88" s="214"/>
      <c r="F88" s="215"/>
      <c r="G88" s="216"/>
      <c r="H88" s="217"/>
      <c r="I88" s="218"/>
      <c r="J88" s="217"/>
      <c r="K88" s="219"/>
      <c r="L88" s="220"/>
      <c r="M88" s="221">
        <f>AE88</f>
        <v>25</v>
      </c>
      <c r="N88" s="222"/>
      <c r="O88" s="220"/>
      <c r="P88" s="223"/>
      <c r="Q88" s="224"/>
      <c r="R88" s="224"/>
      <c r="S88" s="224"/>
      <c r="T88" s="225"/>
      <c r="U88" s="226"/>
      <c r="V88" s="227">
        <f>SUM(V80:V87)</f>
        <v>0</v>
      </c>
      <c r="W88" s="220">
        <f>SUM(W80:W87)</f>
        <v>0</v>
      </c>
      <c r="X88" s="228">
        <f t="shared" ref="X88" si="46">V88+W88</f>
        <v>0</v>
      </c>
      <c r="Y88" s="234">
        <f>SUM(Y80:Y87)</f>
        <v>0</v>
      </c>
      <c r="Z88" s="230"/>
      <c r="AA88" s="231"/>
      <c r="AB88" s="232"/>
      <c r="AC88" s="235"/>
      <c r="AD88" s="225"/>
      <c r="AE88" s="46">
        <f>SUM(AE80:AE87)</f>
        <v>25</v>
      </c>
      <c r="AF88" s="44">
        <f>SUM(AF80:AF87)</f>
        <v>4250</v>
      </c>
    </row>
    <row r="89" spans="1:42" ht="16.149999999999999" thickBot="1">
      <c r="A89" s="584"/>
      <c r="B89" s="252" t="s">
        <v>235</v>
      </c>
      <c r="C89" s="253"/>
      <c r="D89" s="253"/>
      <c r="E89" s="254">
        <f>E17+E26+E35+E44+E53+E71+E80</f>
        <v>30</v>
      </c>
      <c r="F89" s="255"/>
      <c r="G89" s="253"/>
      <c r="H89" s="253"/>
      <c r="I89" s="256"/>
      <c r="J89" s="253"/>
      <c r="K89" s="253"/>
      <c r="L89" s="256"/>
      <c r="M89" s="257">
        <f>IF(M70=0,M88+M79+M61+M52+M43+M34+M25,M88+M79+(M70+M61+M52)/2+M43+M34+M25)</f>
        <v>224.5</v>
      </c>
      <c r="N89" s="258"/>
      <c r="O89" s="259"/>
      <c r="P89" s="260"/>
      <c r="Q89" s="258"/>
      <c r="R89" s="258"/>
      <c r="S89" s="258"/>
      <c r="T89" s="261"/>
      <c r="U89" s="262"/>
      <c r="V89" s="263">
        <f>V25+V34+V43+V52+V61+V88</f>
        <v>320</v>
      </c>
      <c r="W89" s="254">
        <f>W25+W34+W43+W52+W61+W88</f>
        <v>0</v>
      </c>
      <c r="X89" s="254">
        <f>X25+X34+X43+X52+X61+X88</f>
        <v>320</v>
      </c>
      <c r="Y89" s="264">
        <f>Y25+Y34+Y43+Y52+Y61+Y88</f>
        <v>370</v>
      </c>
      <c r="Z89" s="265"/>
      <c r="AA89" s="265"/>
      <c r="AB89" s="266"/>
      <c r="AC89" s="266"/>
      <c r="AD89" s="261"/>
      <c r="AE89" s="48">
        <f>SUM(AE17:AE88)/2</f>
        <v>255</v>
      </c>
      <c r="AF89" s="30">
        <f>SUM(AF17:AF61)</f>
        <v>60480</v>
      </c>
    </row>
    <row r="90" spans="1:42" ht="14.85" customHeight="1">
      <c r="A90" s="622" t="s">
        <v>236</v>
      </c>
      <c r="B90" s="619" t="s">
        <v>92</v>
      </c>
      <c r="C90" s="585" t="s">
        <v>237</v>
      </c>
      <c r="D90" s="587" t="s">
        <v>238</v>
      </c>
      <c r="E90" s="588">
        <v>6</v>
      </c>
      <c r="F90" s="447" t="s">
        <v>95</v>
      </c>
      <c r="G90" s="112" t="s">
        <v>16</v>
      </c>
      <c r="H90" s="103" t="s">
        <v>239</v>
      </c>
      <c r="I90" s="131" t="s">
        <v>97</v>
      </c>
      <c r="J90" s="130" t="s">
        <v>98</v>
      </c>
      <c r="K90" s="104">
        <v>1</v>
      </c>
      <c r="L90" s="105" t="s">
        <v>99</v>
      </c>
      <c r="M90" s="122">
        <v>26</v>
      </c>
      <c r="N90" s="119">
        <v>200</v>
      </c>
      <c r="O90" s="127">
        <v>300</v>
      </c>
      <c r="P90" s="137" t="s">
        <v>100</v>
      </c>
      <c r="Q90" s="556"/>
      <c r="R90" s="556"/>
      <c r="S90" s="556"/>
      <c r="T90" s="569"/>
      <c r="U90" s="247">
        <f>IF(OR(O90="",L90=Paramétrage!$C$10,L90=Paramétrage!$C$13,L90=Paramétrage!$C$16,L90=Paramétrage!$C$19,L90=Paramétrage!$C$23,L90=Paramétrage!$C$26,AND(L90&lt;&gt;Paramétrage!$C$9,P90="Mut+ext")),"",ROUNDUP(N90/O90,0))</f>
        <v>1</v>
      </c>
      <c r="V90" s="210">
        <f>IF(L90="",0,IF(OR(P90="Mut+ext",VLOOKUP(L90,Paramétrage!$C$6:$E$28,2,0)=0),0,IF(O90="","saisir capacité",M90*U90*VLOOKUP(L90,Paramétrage!$C$6:$E$28,2,0))))</f>
        <v>26</v>
      </c>
      <c r="W90" s="108"/>
      <c r="X90" s="211">
        <f t="shared" ref="X90:X97" si="47">IF(ISERROR(V90+W90)=TRUE,V90,V90+W90)</f>
        <v>26</v>
      </c>
      <c r="Y90" s="248">
        <f>IF(L90="",0,IF(ISERROR(W90+V90*VLOOKUP(L90,Paramétrage!$C$6:$E$28,3,0))=TRUE,X90,W90+V90*VLOOKUP(L90,Paramétrage!$C$6:$E$28,3,0)))</f>
        <v>39</v>
      </c>
      <c r="Z90" s="555"/>
      <c r="AA90" s="556"/>
      <c r="AB90" s="557"/>
      <c r="AC90" s="442" t="s">
        <v>201</v>
      </c>
      <c r="AD90" s="110" t="s">
        <v>109</v>
      </c>
      <c r="AE90" s="47">
        <f>IF(F90="",0,IF(J90="",0,IF(SUMIF(F90:F97,F90,N90:N97)=0,0,IF(J90="Obligatoire",AF90/N90,IF(K90="",AF90/SUMIF(F90:F97,F90,N90:N97),AF90/(SUMIF(F90:F97,F90,N90:N97)/K90))))))</f>
        <v>26</v>
      </c>
      <c r="AF90" s="43">
        <f t="shared" ref="AF90:AF97" si="48">M90*N90</f>
        <v>5200</v>
      </c>
      <c r="AH90" s="50">
        <f>IF(SUMIF(F90:F97,F90,N90:N97)=0,0,$M$3*N90/SUMIF(F90:F97,F90,N90:N97))</f>
        <v>0</v>
      </c>
      <c r="AI90" s="12">
        <f t="shared" ref="AI90:AI97" si="49">O90</f>
        <v>300</v>
      </c>
      <c r="AJ90" s="26">
        <f t="shared" ref="AJ90:AJ96" si="50">IF(AI90=0,"",ROUNDUP(AH90/AI90,0))</f>
        <v>0</v>
      </c>
      <c r="AK90" s="27">
        <f>IF(L90="",0,IF(OR(P90="Mut+ext",VLOOKUP(L90,Paramétrage!$C$6:$E$28,2,0)=0),0,IF(O90="","saisir capacité",IF(P90="Mut+ext",0,M90*AJ90*VLOOKUP(L90,Paramétrage!$C$6:$E$28,2,0)))))</f>
        <v>0</v>
      </c>
      <c r="AL90" s="95"/>
      <c r="AM90" s="27">
        <f t="shared" ref="AM90:AM97" si="51">IF(ISERROR(AK90+AL90)=TRUE,AK90,AK90+AL90)</f>
        <v>0</v>
      </c>
      <c r="AN90" s="27">
        <f>IF(L90="",0,IF(ISERROR(AL90+AK90*VLOOKUP(L90,Paramétrage!$C$6:$E$28,3,0))=TRUE,AM90,AL90+AK90*VLOOKUP(L90,Paramétrage!$C$6:$E$28,3,0)))</f>
        <v>0</v>
      </c>
      <c r="AO90" s="50">
        <f>IF(L90="",0,IF(OR(P90="oui",VLOOKUP(L90,Paramétrage!$C$6:$E$28,2,0)=0),0,IF(U90="",0,U90-AJ90)))</f>
        <v>1</v>
      </c>
      <c r="AP90" s="12">
        <f t="shared" ref="AP90:AP97" si="52">Y90-AN90-W90</f>
        <v>39</v>
      </c>
    </row>
    <row r="91" spans="1:42">
      <c r="A91" s="623"/>
      <c r="B91" s="620"/>
      <c r="C91" s="585"/>
      <c r="D91" s="587"/>
      <c r="E91" s="588"/>
      <c r="F91" s="446" t="s">
        <v>103</v>
      </c>
      <c r="G91" s="102" t="s">
        <v>16</v>
      </c>
      <c r="H91" s="103" t="s">
        <v>240</v>
      </c>
      <c r="I91" s="131" t="s">
        <v>97</v>
      </c>
      <c r="J91" s="130" t="s">
        <v>98</v>
      </c>
      <c r="K91" s="104">
        <v>1</v>
      </c>
      <c r="L91" s="105" t="s">
        <v>104</v>
      </c>
      <c r="M91" s="122">
        <v>22</v>
      </c>
      <c r="N91" s="119">
        <v>200</v>
      </c>
      <c r="O91" s="127">
        <v>40</v>
      </c>
      <c r="P91" s="111" t="s">
        <v>100</v>
      </c>
      <c r="Q91" s="556"/>
      <c r="R91" s="556"/>
      <c r="S91" s="556"/>
      <c r="T91" s="569"/>
      <c r="U91" s="247">
        <f>IF(OR(O91="",L91=Paramétrage!$C$10,L91=Paramétrage!$C$13,L91=Paramétrage!$C$16,L91=Paramétrage!$C$19,L91=Paramétrage!$C$23,L91=Paramétrage!$C$26,AND(L91&lt;&gt;Paramétrage!$C$9,P91="Mut+ext")),"",ROUNDUP(N91/O91,0))</f>
        <v>5</v>
      </c>
      <c r="V91" s="210">
        <f>IF(L91="",0,IF(OR(P91="Mut+ext",VLOOKUP(L91,Paramétrage!$C$6:$E$28,2,0)=0),0,IF(O91="","saisir capacité",M91*U91*VLOOKUP(L91,Paramétrage!$C$6:$E$28,2,0))))</f>
        <v>110</v>
      </c>
      <c r="W91" s="108"/>
      <c r="X91" s="211">
        <f t="shared" si="47"/>
        <v>110</v>
      </c>
      <c r="Y91" s="248">
        <f>IF(L91="",0,IF(ISERROR(W91+V91*VLOOKUP(L91,Paramétrage!$C$6:$E$28,3,0))=TRUE,X91,W91+V91*VLOOKUP(L91,Paramétrage!$C$6:$E$28,3,0)))</f>
        <v>110</v>
      </c>
      <c r="Z91" s="555"/>
      <c r="AA91" s="556"/>
      <c r="AB91" s="557"/>
      <c r="AC91" s="442" t="s">
        <v>241</v>
      </c>
      <c r="AD91" s="109" t="s">
        <v>205</v>
      </c>
      <c r="AE91" s="47">
        <f>IF(F91="",0,IF(J91="",0,IF(SUMIF(F90:F97,F91,N90:N97)=0,0,IF(J91="Obligatoire",AF91/N91,IF(K91="",AF91/SUMIF(F90:F97,F91,N90:N97),AF91/(SUMIF(F90:F97,F91,N90:N97)/K91))))))</f>
        <v>22</v>
      </c>
      <c r="AF91" s="24">
        <f t="shared" si="48"/>
        <v>4400</v>
      </c>
      <c r="AH91" s="50">
        <f>IF(SUMIF(F90:F97,F91,N90:N97)=0,0,$M$3*N91/SUMIF(F90:F97,F91,N90:N97))</f>
        <v>0</v>
      </c>
      <c r="AI91" s="12">
        <f t="shared" si="49"/>
        <v>40</v>
      </c>
      <c r="AJ91" s="26">
        <f t="shared" si="50"/>
        <v>0</v>
      </c>
      <c r="AK91" s="27">
        <f>IF(L91="",0,IF(OR(P91="Mut+ext",VLOOKUP(L91,Paramétrage!$C$6:$E$28,2,0)=0),0,IF(O91="","saisir capacité",IF(P91="Mut+ext",0,M91*AJ91*VLOOKUP(L91,Paramétrage!$C$6:$E$28,2,0)))))</f>
        <v>0</v>
      </c>
      <c r="AL91" s="95"/>
      <c r="AM91" s="27">
        <f t="shared" si="51"/>
        <v>0</v>
      </c>
      <c r="AN91" s="27">
        <f>IF(L91="",0,IF(ISERROR(AL91+AK91*VLOOKUP(L91,Paramétrage!$C$6:$E$28,3,0))=TRUE,AM91,AL91+AK91*VLOOKUP(L91,Paramétrage!$C$6:$E$28,3,0)))</f>
        <v>0</v>
      </c>
      <c r="AO91" s="50">
        <f>IF(L91="",0,IF(OR(P91="oui",VLOOKUP(L91,Paramétrage!$C$6:$E$28,2,0)=0),0,IF(U91="",0,U91-AJ91)))</f>
        <v>5</v>
      </c>
      <c r="AP91" s="12">
        <f t="shared" si="52"/>
        <v>110</v>
      </c>
    </row>
    <row r="92" spans="1:42">
      <c r="A92" s="623"/>
      <c r="B92" s="620"/>
      <c r="C92" s="585"/>
      <c r="D92" s="587"/>
      <c r="E92" s="588"/>
      <c r="F92" s="446"/>
      <c r="G92" s="102"/>
      <c r="H92" s="103"/>
      <c r="I92" s="131"/>
      <c r="J92" s="130"/>
      <c r="K92" s="104"/>
      <c r="L92" s="105"/>
      <c r="M92" s="122"/>
      <c r="N92" s="119"/>
      <c r="O92" s="127"/>
      <c r="P92" s="111"/>
      <c r="Q92" s="556"/>
      <c r="R92" s="556"/>
      <c r="S92" s="556"/>
      <c r="T92" s="569"/>
      <c r="U92" s="247" t="str">
        <f>IF(OR(O92="",L92=Paramétrage!$C$10,L92=Paramétrage!$C$13,L92=Paramétrage!$C$16,L92=Paramétrage!$C$19,L92=Paramétrage!$C$23,L92=Paramétrage!$C$26,AND(L92&lt;&gt;Paramétrage!$C$9,P92="Mut+ext")),"",ROUNDUP(N92/O92,0))</f>
        <v/>
      </c>
      <c r="V92" s="210">
        <f>IF(L92="",0,IF(OR(P92="Mut+ext",VLOOKUP(L92,Paramétrage!$C$6:$E$28,2,0)=0),0,IF(O92="","saisir capacité",M92*U92*VLOOKUP(L92,Paramétrage!$C$6:$E$28,2,0))))</f>
        <v>0</v>
      </c>
      <c r="W92" s="108"/>
      <c r="X92" s="211">
        <f t="shared" si="47"/>
        <v>0</v>
      </c>
      <c r="Y92" s="248">
        <f>IF(L92="",0,IF(ISERROR(W92+V92*VLOOKUP(L92,Paramétrage!$C$6:$E$28,3,0))=TRUE,X92,W92+V92*VLOOKUP(L92,Paramétrage!$C$6:$E$28,3,0)))</f>
        <v>0</v>
      </c>
      <c r="Z92" s="555"/>
      <c r="AA92" s="556"/>
      <c r="AB92" s="557"/>
      <c r="AC92" s="442"/>
      <c r="AD92" s="109"/>
      <c r="AE92" s="47">
        <f>IF(F92="",0,IF(J92="",0,IF(SUMIF(F90:F97,F92,N90:N97)=0,0,IF(J92="Obligatoire",AF92/N92,IF(K92="",AF92/SUMIF(F90:F97,F92,N90:N97),AF92/(SUMIF(F90:F97,F92,N90:N97)/K92))))))</f>
        <v>0</v>
      </c>
      <c r="AF92" s="24">
        <f t="shared" si="48"/>
        <v>0</v>
      </c>
      <c r="AH92" s="50">
        <f>IF(SUMIF(F90:F97,F92,N90:N97)=0,0,$M$3*N92/SUMIF(F90:F97,F92,N90:N97))</f>
        <v>0</v>
      </c>
      <c r="AI92" s="12">
        <f t="shared" si="49"/>
        <v>0</v>
      </c>
      <c r="AJ92" s="26" t="str">
        <f t="shared" si="50"/>
        <v/>
      </c>
      <c r="AK92" s="27">
        <f>IF(L92="",0,IF(OR(P92="Mut+ext",VLOOKUP(L92,Paramétrage!$C$6:$E$28,2,0)=0),0,IF(O92="","saisir capacité",IF(P92="Mut+ext",0,M92*AJ92*VLOOKUP(L92,Paramétrage!$C$6:$E$28,2,0)))))</f>
        <v>0</v>
      </c>
      <c r="AL92" s="95"/>
      <c r="AM92" s="27">
        <f t="shared" si="51"/>
        <v>0</v>
      </c>
      <c r="AN92" s="27">
        <f>IF(L92="",0,IF(ISERROR(AL92+AK92*VLOOKUP(L92,Paramétrage!$C$6:$E$28,3,0))=TRUE,AM92,AL92+AK92*VLOOKUP(L92,Paramétrage!$C$6:$E$28,3,0)))</f>
        <v>0</v>
      </c>
      <c r="AO92" s="50">
        <f>IF(L92="",0,IF(OR(P92="oui",VLOOKUP(L92,Paramétrage!$C$6:$E$28,2,0)=0),0,IF(U92="",0,U92-AJ92)))</f>
        <v>0</v>
      </c>
      <c r="AP92" s="12">
        <f t="shared" si="52"/>
        <v>0</v>
      </c>
    </row>
    <row r="93" spans="1:42">
      <c r="A93" s="623"/>
      <c r="B93" s="620"/>
      <c r="C93" s="585"/>
      <c r="D93" s="587"/>
      <c r="E93" s="588"/>
      <c r="F93" s="448"/>
      <c r="G93" s="102"/>
      <c r="H93" s="103"/>
      <c r="I93" s="131"/>
      <c r="J93" s="130"/>
      <c r="K93" s="104"/>
      <c r="L93" s="105"/>
      <c r="M93" s="122"/>
      <c r="N93" s="119"/>
      <c r="O93" s="127"/>
      <c r="P93" s="111"/>
      <c r="Q93" s="556"/>
      <c r="R93" s="556"/>
      <c r="S93" s="556"/>
      <c r="T93" s="569"/>
      <c r="U93" s="247" t="str">
        <f>IF(OR(O93="",L93=Paramétrage!$C$10,L93=Paramétrage!$C$13,L93=Paramétrage!$C$16,L93=Paramétrage!$C$19,L93=Paramétrage!$C$23,L93=Paramétrage!$C$26,AND(L93&lt;&gt;Paramétrage!$C$9,P93="Mut+ext")),"",ROUNDUP(N93/O93,0))</f>
        <v/>
      </c>
      <c r="V93" s="210">
        <f>IF(L93="",0,IF(OR(P93="Mut+ext",VLOOKUP(L93,Paramétrage!$C$6:$E$28,2,0)=0),0,IF(O93="","saisir capacité",M93*U93*VLOOKUP(L93,Paramétrage!$C$6:$E$28,2,0))))</f>
        <v>0</v>
      </c>
      <c r="W93" s="108"/>
      <c r="X93" s="211">
        <f t="shared" si="47"/>
        <v>0</v>
      </c>
      <c r="Y93" s="248">
        <f>IF(L93="",0,IF(ISERROR(W93+V93*VLOOKUP(L93,Paramétrage!$C$6:$E$28,3,0))=TRUE,X93,W93+V93*VLOOKUP(L93,Paramétrage!$C$6:$E$28,3,0)))</f>
        <v>0</v>
      </c>
      <c r="Z93" s="555"/>
      <c r="AA93" s="556"/>
      <c r="AB93" s="557"/>
      <c r="AC93" s="442"/>
      <c r="AD93" s="109"/>
      <c r="AE93" s="47">
        <f>IF(F93="",0,IF(J93="",0,IF(SUMIF(F90:F97,F93,N90:N97)=0,0,IF(J93="Obligatoire",AF93/N93,IF(K93="",AF93/SUMIF(F90:F97,F93,N90:N97),AF93/(SUMIF(F90:F97,F93,N90:N97)/K93))))))</f>
        <v>0</v>
      </c>
      <c r="AF93" s="24">
        <f t="shared" si="48"/>
        <v>0</v>
      </c>
      <c r="AH93" s="50">
        <f>IF(SUMIF(F90:F97,F93,N90:N97)=0,0,$M$3*N93/SUMIF(F90:F97,F93,N90:N97))</f>
        <v>0</v>
      </c>
      <c r="AI93" s="12">
        <f t="shared" si="49"/>
        <v>0</v>
      </c>
      <c r="AJ93" s="26" t="str">
        <f>IF(AI93=0,"",ROUNDUP(AH93/AI93,0))</f>
        <v/>
      </c>
      <c r="AK93" s="27">
        <f>IF(L93="",0,IF(OR(P93="Mut+ext",VLOOKUP(L93,Paramétrage!$C$6:$E$28,2,0)=0),0,IF(O93="","saisir capacité",IF(P93="Mut+ext",0,M93*AJ93*VLOOKUP(L93,Paramétrage!$C$6:$E$28,2,0)))))</f>
        <v>0</v>
      </c>
      <c r="AL93" s="95"/>
      <c r="AM93" s="27">
        <f t="shared" si="51"/>
        <v>0</v>
      </c>
      <c r="AN93" s="27">
        <f>IF(L93="",0,IF(ISERROR(AL93+AK93*VLOOKUP(L93,Paramétrage!$C$6:$E$28,3,0))=TRUE,AM93,AL93+AK93*VLOOKUP(L93,Paramétrage!$C$6:$E$28,3,0)))</f>
        <v>0</v>
      </c>
      <c r="AO93" s="50">
        <f>IF(L93="",0,IF(OR(P93="oui",VLOOKUP(L93,Paramétrage!$C$6:$E$28,2,0)=0),0,IF(U93="",0,U93-AJ93)))</f>
        <v>0</v>
      </c>
      <c r="AP93" s="12">
        <f t="shared" si="52"/>
        <v>0</v>
      </c>
    </row>
    <row r="94" spans="1:42">
      <c r="A94" s="623"/>
      <c r="B94" s="620"/>
      <c r="C94" s="585"/>
      <c r="D94" s="587"/>
      <c r="E94" s="588"/>
      <c r="F94" s="446"/>
      <c r="G94" s="449"/>
      <c r="H94" s="103"/>
      <c r="I94" s="131"/>
      <c r="J94" s="130"/>
      <c r="K94" s="104"/>
      <c r="L94" s="105"/>
      <c r="M94" s="122"/>
      <c r="N94" s="119"/>
      <c r="O94" s="127"/>
      <c r="P94" s="111"/>
      <c r="Q94" s="556"/>
      <c r="R94" s="556"/>
      <c r="S94" s="556"/>
      <c r="T94" s="569"/>
      <c r="U94" s="247" t="str">
        <f>IF(OR(O94="",L94=Paramétrage!$C$10,L94=Paramétrage!$C$13,L94=Paramétrage!$C$16,L94=Paramétrage!$C$19,L94=Paramétrage!$C$23,L94=Paramétrage!$C$26,AND(L94&lt;&gt;Paramétrage!$C$9,P94="Mut+ext")),"",ROUNDUP(N94/O94,0))</f>
        <v/>
      </c>
      <c r="V94" s="210">
        <f>IF(L94="",0,IF(OR(P94="Mut+ext",VLOOKUP(L94,Paramétrage!$C$6:$E$28,2,0)=0),0,IF(O94="","saisir capacité",M94*U94*VLOOKUP(L94,Paramétrage!$C$6:$E$28,2,0))))</f>
        <v>0</v>
      </c>
      <c r="W94" s="108"/>
      <c r="X94" s="211">
        <f t="shared" si="47"/>
        <v>0</v>
      </c>
      <c r="Y94" s="248">
        <f>IF(L94="",0,IF(ISERROR(W94+V94*VLOOKUP(L94,Paramétrage!$C$6:$E$28,3,0))=TRUE,X94,W94+V94*VLOOKUP(L94,Paramétrage!$C$6:$E$28,3,0)))</f>
        <v>0</v>
      </c>
      <c r="Z94" s="555"/>
      <c r="AA94" s="556"/>
      <c r="AB94" s="557"/>
      <c r="AC94" s="442"/>
      <c r="AD94" s="109"/>
      <c r="AE94" s="47">
        <f>IF(F94="",0,IF(J94="",0,IF(SUMIF(F90:F97,F94,N90:N97)=0,0,IF(J94="Obligatoire",AF94/N94,IF(K94="",AF94/SUMIF(F90:F97,F94,N90:N97),AF94/(SUMIF(F90:F97,F94,N90:N97)/K94))))))</f>
        <v>0</v>
      </c>
      <c r="AF94" s="24">
        <f t="shared" si="48"/>
        <v>0</v>
      </c>
      <c r="AH94" s="50">
        <f>IF(SUMIF(F90:F97,F94,N90:N97)=0,0,$M$3*N94/SUMIF(F90:F97,F94,N90:N97))</f>
        <v>0</v>
      </c>
      <c r="AI94" s="12">
        <f t="shared" si="49"/>
        <v>0</v>
      </c>
      <c r="AJ94" s="26" t="str">
        <f t="shared" si="50"/>
        <v/>
      </c>
      <c r="AK94" s="27">
        <f>IF(L94="",0,IF(OR(P94="Mut+ext",VLOOKUP(L94,Paramétrage!$C$6:$E$28,2,0)=0),0,IF(O94="","saisir capacité",IF(P94="Mut+ext",0,M94*AJ94*VLOOKUP(L94,Paramétrage!$C$6:$E$28,2,0)))))</f>
        <v>0</v>
      </c>
      <c r="AL94" s="95"/>
      <c r="AM94" s="27">
        <f t="shared" si="51"/>
        <v>0</v>
      </c>
      <c r="AN94" s="27">
        <f>IF(L94="",0,IF(ISERROR(AL94+AK94*VLOOKUP(L94,Paramétrage!$C$6:$E$28,3,0))=TRUE,AM94,AL94+AK94*VLOOKUP(L94,Paramétrage!$C$6:$E$28,3,0)))</f>
        <v>0</v>
      </c>
      <c r="AO94" s="50">
        <f>IF(L94="",0,IF(OR(P94="oui",VLOOKUP(L94,Paramétrage!$C$6:$E$28,2,0)=0),0,IF(U94="",0,U94-AJ94)))</f>
        <v>0</v>
      </c>
      <c r="AP94" s="12">
        <f t="shared" si="52"/>
        <v>0</v>
      </c>
    </row>
    <row r="95" spans="1:42">
      <c r="A95" s="623"/>
      <c r="B95" s="620"/>
      <c r="C95" s="585"/>
      <c r="D95" s="587"/>
      <c r="E95" s="588"/>
      <c r="F95" s="446"/>
      <c r="G95" s="449"/>
      <c r="H95" s="103"/>
      <c r="I95" s="131"/>
      <c r="J95" s="130"/>
      <c r="K95" s="104"/>
      <c r="L95" s="105"/>
      <c r="M95" s="122"/>
      <c r="N95" s="119"/>
      <c r="O95" s="127"/>
      <c r="P95" s="111"/>
      <c r="Q95" s="556"/>
      <c r="R95" s="556"/>
      <c r="S95" s="556"/>
      <c r="T95" s="569"/>
      <c r="U95" s="247" t="str">
        <f>IF(OR(O95="",L95=Paramétrage!$C$10,L95=Paramétrage!$C$13,L95=Paramétrage!$C$16,L95=Paramétrage!$C$19,L95=Paramétrage!$C$23,L95=Paramétrage!$C$26,AND(L95&lt;&gt;Paramétrage!$C$9,P95="Mut+ext")),"",ROUNDUP(N95/O95,0))</f>
        <v/>
      </c>
      <c r="V95" s="210">
        <f>IF(L95="",0,IF(OR(P95="Mut+ext",VLOOKUP(L95,Paramétrage!$C$6:$E$28,2,0)=0),0,IF(O95="","saisir capacité",M95*U95*VLOOKUP(L95,Paramétrage!$C$6:$E$28,2,0))))</f>
        <v>0</v>
      </c>
      <c r="W95" s="108"/>
      <c r="X95" s="211">
        <f t="shared" si="47"/>
        <v>0</v>
      </c>
      <c r="Y95" s="248">
        <f>IF(L95="",0,IF(ISERROR(W95+V95*VLOOKUP(L95,Paramétrage!$C$6:$E$28,3,0))=TRUE,X95,W95+V95*VLOOKUP(L95,Paramétrage!$C$6:$E$28,3,0)))</f>
        <v>0</v>
      </c>
      <c r="Z95" s="555"/>
      <c r="AA95" s="556"/>
      <c r="AB95" s="557"/>
      <c r="AC95" s="442"/>
      <c r="AD95" s="109"/>
      <c r="AE95" s="47">
        <f>IF(F95="",0,IF(J95="",0,IF(SUMIF(F90:F97,F95,N90:N97)=0,0,IF(J95="Obligatoire",AF95/N95,IF(K95="",AF95/SUMIF(F90:F97,F95,N90:N97),AF95/(SUMIF(F90:F97,F95,N90:N97)/K95))))))</f>
        <v>0</v>
      </c>
      <c r="AF95" s="24">
        <f t="shared" si="48"/>
        <v>0</v>
      </c>
      <c r="AH95" s="50">
        <f>IF(SUMIF(F90:F97,F95,N90:N97)=0,0,$M$3*N95/SUMIF(F90:F97,F95,N90:N97))</f>
        <v>0</v>
      </c>
      <c r="AI95" s="12">
        <f t="shared" si="49"/>
        <v>0</v>
      </c>
      <c r="AJ95" s="26" t="str">
        <f t="shared" si="50"/>
        <v/>
      </c>
      <c r="AK95" s="27">
        <f>IF(L95="",0,IF(OR(P95="Mut+ext",VLOOKUP(L95,Paramétrage!$C$6:$E$28,2,0)=0),0,IF(O95="","saisir capacité",IF(P95="Mut+ext",0,M95*AJ95*VLOOKUP(L95,Paramétrage!$C$6:$E$28,2,0)))))</f>
        <v>0</v>
      </c>
      <c r="AL95" s="95"/>
      <c r="AM95" s="27">
        <f t="shared" si="51"/>
        <v>0</v>
      </c>
      <c r="AN95" s="27">
        <f>IF(L95="",0,IF(ISERROR(AL95+AK95*VLOOKUP(L95,Paramétrage!$C$6:$E$28,3,0))=TRUE,AM95,AL95+AK95*VLOOKUP(L95,Paramétrage!$C$6:$E$28,3,0)))</f>
        <v>0</v>
      </c>
      <c r="AO95" s="50">
        <f>IF(L95="",0,IF(OR(P95="oui",VLOOKUP(L95,Paramétrage!$C$6:$E$28,2,0)=0),0,IF(U95="",0,U95-AJ95)))</f>
        <v>0</v>
      </c>
      <c r="AP95" s="12">
        <f t="shared" si="52"/>
        <v>0</v>
      </c>
    </row>
    <row r="96" spans="1:42">
      <c r="A96" s="623"/>
      <c r="B96" s="620"/>
      <c r="C96" s="585"/>
      <c r="D96" s="587"/>
      <c r="E96" s="588"/>
      <c r="F96" s="446"/>
      <c r="G96" s="449"/>
      <c r="H96" s="103"/>
      <c r="I96" s="131"/>
      <c r="J96" s="130"/>
      <c r="K96" s="104"/>
      <c r="L96" s="105"/>
      <c r="M96" s="122"/>
      <c r="N96" s="119"/>
      <c r="O96" s="127"/>
      <c r="P96" s="111"/>
      <c r="Q96" s="556"/>
      <c r="R96" s="556"/>
      <c r="S96" s="556"/>
      <c r="T96" s="569"/>
      <c r="U96" s="247" t="str">
        <f>IF(OR(O96="",L96=Paramétrage!$C$10,L96=Paramétrage!$C$13,L96=Paramétrage!$C$16,L96=Paramétrage!$C$19,L96=Paramétrage!$C$23,L96=Paramétrage!$C$26,AND(L96&lt;&gt;Paramétrage!$C$9,P96="Mut+ext")),"",ROUNDUP(N96/O96,0))</f>
        <v/>
      </c>
      <c r="V96" s="210">
        <f>IF(L96="",0,IF(OR(P96="Mut+ext",VLOOKUP(L96,Paramétrage!$C$6:$E$28,2,0)=0),0,IF(O96="","saisir capacité",M96*U96*VLOOKUP(L96,Paramétrage!$C$6:$E$28,2,0))))</f>
        <v>0</v>
      </c>
      <c r="W96" s="108"/>
      <c r="X96" s="211">
        <f t="shared" si="47"/>
        <v>0</v>
      </c>
      <c r="Y96" s="248">
        <f>IF(L96="",0,IF(ISERROR(W96+V96*VLOOKUP(L96,Paramétrage!$C$6:$E$28,3,0))=TRUE,X96,W96+V96*VLOOKUP(L96,Paramétrage!$C$6:$E$28,3,0)))</f>
        <v>0</v>
      </c>
      <c r="Z96" s="555"/>
      <c r="AA96" s="556"/>
      <c r="AB96" s="557"/>
      <c r="AC96" s="442"/>
      <c r="AD96" s="109"/>
      <c r="AE96" s="47">
        <f>IF(F96="",0,IF(J96="",0,IF(SUMIF(F90:F97,F96,N90:N97)=0,0,IF(J96="Obligatoire",AF96/N96,IF(K96="",AF96/SUMIF(F90:F97,F96,N90:N97),AF96/(SUMIF(F90:F97,F96,N90:N97)/K96))))))</f>
        <v>0</v>
      </c>
      <c r="AF96" s="24">
        <f t="shared" si="48"/>
        <v>0</v>
      </c>
      <c r="AH96" s="50">
        <f>IF(SUMIF(F90:F97,F96,N90:N97)=0,0,$M$3*N96/SUMIF(F90:F97,F96,N90:N97))</f>
        <v>0</v>
      </c>
      <c r="AI96" s="12">
        <f t="shared" si="49"/>
        <v>0</v>
      </c>
      <c r="AJ96" s="26" t="str">
        <f t="shared" si="50"/>
        <v/>
      </c>
      <c r="AK96" s="27">
        <f>IF(L96="",0,IF(OR(P96="Mut+ext",VLOOKUP(L96,Paramétrage!$C$6:$E$28,2,0)=0),0,IF(O96="","saisir capacité",IF(P96="Mut+ext",0,M96*AJ96*VLOOKUP(L96,Paramétrage!$C$6:$E$28,2,0)))))</f>
        <v>0</v>
      </c>
      <c r="AL96" s="95"/>
      <c r="AM96" s="27">
        <f t="shared" si="51"/>
        <v>0</v>
      </c>
      <c r="AN96" s="27">
        <f>IF(L96="",0,IF(ISERROR(AL96+AK96*VLOOKUP(L96,Paramétrage!$C$6:$E$28,3,0))=TRUE,AM96,AL96+AK96*VLOOKUP(L96,Paramétrage!$C$6:$E$28,3,0)))</f>
        <v>0</v>
      </c>
      <c r="AO96" s="50">
        <f>IF(L96="",0,IF(OR(P96="oui",VLOOKUP(L96,Paramétrage!$C$6:$E$28,2,0)=0),0,IF(U96="",0,U96-AJ96)))</f>
        <v>0</v>
      </c>
      <c r="AP96" s="12">
        <f t="shared" si="52"/>
        <v>0</v>
      </c>
    </row>
    <row r="97" spans="1:42">
      <c r="A97" s="623"/>
      <c r="B97" s="620"/>
      <c r="C97" s="585"/>
      <c r="D97" s="587"/>
      <c r="E97" s="589"/>
      <c r="F97" s="446"/>
      <c r="G97" s="449"/>
      <c r="H97" s="103"/>
      <c r="I97" s="131"/>
      <c r="J97" s="130"/>
      <c r="K97" s="104"/>
      <c r="L97" s="105"/>
      <c r="M97" s="122"/>
      <c r="N97" s="119"/>
      <c r="O97" s="127"/>
      <c r="P97" s="111"/>
      <c r="Q97" s="556"/>
      <c r="R97" s="556"/>
      <c r="S97" s="556"/>
      <c r="T97" s="569"/>
      <c r="U97" s="247" t="str">
        <f>IF(OR(O97="",L97=Paramétrage!$C$10,L97=Paramétrage!$C$13,L97=Paramétrage!$C$16,L97=Paramétrage!$C$19,L97=Paramétrage!$C$23,L97=Paramétrage!$C$26,AND(L97&lt;&gt;Paramétrage!$C$9,P97="Mut+ext")),"",ROUNDUP(N97/O97,0))</f>
        <v/>
      </c>
      <c r="V97" s="210">
        <f>IF(L97="",0,IF(OR(P97="Mut+ext",VLOOKUP(L97,Paramétrage!$C$6:$E$28,2,0)=0),0,IF(O97="","saisir capacité",M97*U97*VLOOKUP(L97,Paramétrage!$C$6:$E$28,2,0))))</f>
        <v>0</v>
      </c>
      <c r="W97" s="108"/>
      <c r="X97" s="211">
        <f t="shared" si="47"/>
        <v>0</v>
      </c>
      <c r="Y97" s="248">
        <f>IF(L97="",0,IF(ISERROR(W97+V97*VLOOKUP(L97,Paramétrage!$C$6:$E$28,3,0))=TRUE,X97,W97+V97*VLOOKUP(L97,Paramétrage!$C$6:$E$28,3,0)))</f>
        <v>0</v>
      </c>
      <c r="Z97" s="555"/>
      <c r="AA97" s="556"/>
      <c r="AB97" s="557"/>
      <c r="AC97" s="442"/>
      <c r="AD97" s="109"/>
      <c r="AE97" s="47">
        <f>IF(F97="",0,IF(J97="",0,IF(SUMIF(F90:F97,F97,N90:N97)=0,0,IF(J97="Obligatoire",AF97/N97,IF(K97="",AF97/SUMIF(F90:F97,F97,N90:N97),AF97/(SUMIF(F90:F97,F97,N90:N97)/K97))))))</f>
        <v>0</v>
      </c>
      <c r="AF97" s="24">
        <f t="shared" si="48"/>
        <v>0</v>
      </c>
      <c r="AH97" s="50">
        <f>IF(SUMIF(F90:F97,F97,N90:N97)=0,0,$M$3*N97/SUMIF(F90:F97,F97,N90:N97))</f>
        <v>0</v>
      </c>
      <c r="AI97" s="12">
        <f t="shared" si="49"/>
        <v>0</v>
      </c>
      <c r="AJ97" s="26" t="str">
        <f>IF(AI97=0,"",ROUNDUP(AH97/AI97,0))</f>
        <v/>
      </c>
      <c r="AK97" s="27">
        <f>IF(L97="",0,IF(OR(P97="Mut+ext",VLOOKUP(L97,Paramétrage!$C$6:$E$28,2,0)=0),0,IF(O97="","saisir capacité",IF(P97="Mut+ext",0,M97*AJ97*VLOOKUP(L97,Paramétrage!$C$6:$E$28,2,0)))))</f>
        <v>0</v>
      </c>
      <c r="AL97" s="95"/>
      <c r="AM97" s="27">
        <f t="shared" si="51"/>
        <v>0</v>
      </c>
      <c r="AN97" s="27">
        <f>IF(L97="",0,IF(ISERROR(AL97+AK97*VLOOKUP(L97,Paramétrage!$C$6:$E$28,3,0))=TRUE,AM97,AL97+AK97*VLOOKUP(L97,Paramétrage!$C$6:$E$28,3,0)))</f>
        <v>0</v>
      </c>
      <c r="AO97" s="50">
        <f>IF(L97="",0,IF(OR(P97="oui",VLOOKUP(L97,Paramétrage!$C$6:$E$28,2,0)=0),0,IF(U97="",0,U97-AJ97)))</f>
        <v>0</v>
      </c>
      <c r="AP97" s="12">
        <f t="shared" si="52"/>
        <v>0</v>
      </c>
    </row>
    <row r="98" spans="1:42">
      <c r="A98" s="623"/>
      <c r="B98" s="620"/>
      <c r="C98" s="585"/>
      <c r="D98" s="191"/>
      <c r="E98" s="191"/>
      <c r="F98" s="192"/>
      <c r="G98" s="193"/>
      <c r="H98" s="194"/>
      <c r="I98" s="195"/>
      <c r="J98" s="194"/>
      <c r="K98" s="196"/>
      <c r="L98" s="197"/>
      <c r="M98" s="198">
        <f>AE98</f>
        <v>48</v>
      </c>
      <c r="N98" s="199"/>
      <c r="O98" s="199"/>
      <c r="P98" s="200"/>
      <c r="Q98" s="201"/>
      <c r="R98" s="201"/>
      <c r="S98" s="201"/>
      <c r="T98" s="202"/>
      <c r="U98" s="203"/>
      <c r="V98" s="204">
        <f>SUM(V90:V97)</f>
        <v>136</v>
      </c>
      <c r="W98" s="197">
        <f>SUM(W90:W97)</f>
        <v>0</v>
      </c>
      <c r="X98" s="205">
        <f t="shared" ref="X98:X107" si="53">V98+W98</f>
        <v>136</v>
      </c>
      <c r="Y98" s="206">
        <f>SUM(Y90:Y97)</f>
        <v>149</v>
      </c>
      <c r="Z98" s="207"/>
      <c r="AA98" s="207"/>
      <c r="AB98" s="208"/>
      <c r="AC98" s="209"/>
      <c r="AD98" s="202"/>
      <c r="AE98" s="46">
        <f>SUM(AE90:AE97)</f>
        <v>48</v>
      </c>
      <c r="AF98" s="44">
        <f>SUM(AF90:AF97)</f>
        <v>9600</v>
      </c>
    </row>
    <row r="99" spans="1:42" ht="15.75" customHeight="1">
      <c r="A99" s="623"/>
      <c r="B99" s="620"/>
      <c r="C99" s="585" t="s">
        <v>242</v>
      </c>
      <c r="D99" s="587" t="s">
        <v>243</v>
      </c>
      <c r="E99" s="588">
        <v>6</v>
      </c>
      <c r="F99" s="447" t="s">
        <v>95</v>
      </c>
      <c r="G99" s="112" t="s">
        <v>16</v>
      </c>
      <c r="H99" s="103" t="s">
        <v>244</v>
      </c>
      <c r="I99" s="131" t="s">
        <v>97</v>
      </c>
      <c r="J99" s="130" t="s">
        <v>98</v>
      </c>
      <c r="K99" s="104">
        <v>1</v>
      </c>
      <c r="L99" s="105" t="s">
        <v>99</v>
      </c>
      <c r="M99" s="122">
        <v>26</v>
      </c>
      <c r="N99" s="119">
        <v>230</v>
      </c>
      <c r="O99" s="127">
        <v>300</v>
      </c>
      <c r="P99" s="111" t="s">
        <v>100</v>
      </c>
      <c r="Q99" s="556" t="s">
        <v>149</v>
      </c>
      <c r="R99" s="556"/>
      <c r="S99" s="556"/>
      <c r="T99" s="569"/>
      <c r="U99" s="247">
        <f>IF(OR(O99="",L99=Paramétrage!$C$10,L99=Paramétrage!$C$13,L99=Paramétrage!$C$16,L99=Paramétrage!$C$19,L99=Paramétrage!$C$23,L99=Paramétrage!$C$26,AND(L99&lt;&gt;Paramétrage!$C$9,P99="Mut+ext")),"",ROUNDUP(N99/O99,0))</f>
        <v>1</v>
      </c>
      <c r="V99" s="210">
        <f>IF(L99="",0,IF(OR(P99="Mut+ext",VLOOKUP(L99,Paramétrage!$C$6:$E$28,2,0)=0),0,IF(O99="","saisir capacité",M99*U99*VLOOKUP(L99,Paramétrage!$C$6:$E$28,2,0))))</f>
        <v>26</v>
      </c>
      <c r="W99" s="108"/>
      <c r="X99" s="211">
        <f t="shared" ref="X99:X106" si="54">IF(ISERROR(V99+W99)=TRUE,V99,V99+W99)</f>
        <v>26</v>
      </c>
      <c r="Y99" s="248">
        <f>IF(L99="",0,IF(ISERROR(W99+V99*VLOOKUP(L99,Paramétrage!$C$6:$E$28,3,0))=TRUE,X99,W99+V99*VLOOKUP(L99,Paramétrage!$C$6:$E$28,3,0)))</f>
        <v>39</v>
      </c>
      <c r="Z99" s="555"/>
      <c r="AA99" s="556"/>
      <c r="AB99" s="557"/>
      <c r="AC99" s="442" t="s">
        <v>245</v>
      </c>
      <c r="AD99" s="110" t="s">
        <v>109</v>
      </c>
      <c r="AE99" s="47">
        <f>IF(F99="",0,IF(J99="",0,IF(SUMIF(F99:F106,F99,N99:N106)=0,0,IF(J99="Obligatoire",AF99/N99,IF(K99="",AF99/SUMIF(F99:F106,F99,N99:N106),AF99/(SUMIF(F99:F106,F99,N99:N106)/K99))))))</f>
        <v>26</v>
      </c>
      <c r="AF99" s="43">
        <f t="shared" ref="AF99:AF106" si="55">M99*N99</f>
        <v>5980</v>
      </c>
      <c r="AH99" s="50">
        <f>IF(SUMIF(F99:F106,F99,N99:N106)=0,0,$M$3*N99/SUMIF(F99:F106,F99,N99:N106))</f>
        <v>0</v>
      </c>
      <c r="AI99" s="12">
        <f t="shared" ref="AI99:AI106" si="56">O99</f>
        <v>300</v>
      </c>
      <c r="AJ99" s="26">
        <f t="shared" ref="AJ99:AJ115" si="57">IF(AI99=0,"",ROUNDUP(AH99/AI99,0))</f>
        <v>0</v>
      </c>
      <c r="AK99" s="27">
        <f>IF(L99="",0,IF(OR(P99="Mut+ext",VLOOKUP(L99,Paramétrage!$C$6:$E$28,2,0)=0),0,IF(O99="","saisir capacité",IF(P99="Mut+ext",0,M99*AJ99*VLOOKUP(L99,Paramétrage!$C$6:$E$28,2,0)))))</f>
        <v>0</v>
      </c>
      <c r="AL99" s="95"/>
      <c r="AM99" s="27">
        <f t="shared" ref="AM99:AM115" si="58">IF(ISERROR(AK99+AL99)=TRUE,AK99,AK99+AL99)</f>
        <v>0</v>
      </c>
      <c r="AN99" s="27">
        <f>IF(L99="",0,IF(ISERROR(AL99+AK99*VLOOKUP(L99,Paramétrage!$C$6:$E$28,3,0))=TRUE,AM99,AL99+AK99*VLOOKUP(L99,Paramétrage!$C$6:$E$28,3,0)))</f>
        <v>0</v>
      </c>
      <c r="AO99" s="50">
        <f>IF(L99="",0,IF(OR(P99="oui",VLOOKUP(L99,Paramétrage!$C$6:$E$28,2,0)=0),0,IF(U99="",0,U99-AJ99)))</f>
        <v>1</v>
      </c>
      <c r="AP99" s="12">
        <f t="shared" ref="AP99:AP106" si="59">Y99-AN99-W99</f>
        <v>39</v>
      </c>
    </row>
    <row r="100" spans="1:42">
      <c r="A100" s="623"/>
      <c r="B100" s="620"/>
      <c r="C100" s="585"/>
      <c r="D100" s="587"/>
      <c r="E100" s="588"/>
      <c r="F100" s="446" t="s">
        <v>103</v>
      </c>
      <c r="G100" s="102" t="s">
        <v>16</v>
      </c>
      <c r="H100" s="103" t="s">
        <v>244</v>
      </c>
      <c r="I100" s="131" t="s">
        <v>97</v>
      </c>
      <c r="J100" s="130" t="s">
        <v>98</v>
      </c>
      <c r="K100" s="104">
        <v>1</v>
      </c>
      <c r="L100" s="105" t="s">
        <v>104</v>
      </c>
      <c r="M100" s="122">
        <v>22</v>
      </c>
      <c r="N100" s="119">
        <v>230</v>
      </c>
      <c r="O100" s="127">
        <v>40</v>
      </c>
      <c r="P100" s="111" t="s">
        <v>100</v>
      </c>
      <c r="Q100" s="556" t="s">
        <v>149</v>
      </c>
      <c r="R100" s="556"/>
      <c r="S100" s="556"/>
      <c r="T100" s="569"/>
      <c r="U100" s="247">
        <f>IF(OR(O100="",L100=Paramétrage!$C$10,L100=Paramétrage!$C$13,L100=Paramétrage!$C$16,L100=Paramétrage!$C$19,L100=Paramétrage!$C$23,L100=Paramétrage!$C$26,AND(L100&lt;&gt;Paramétrage!$C$9,P100="Mut+ext")),"",ROUNDUP(N100/O100,0))</f>
        <v>6</v>
      </c>
      <c r="V100" s="210">
        <f>IF(L100="",0,IF(OR(P100="Mut+ext",VLOOKUP(L100,Paramétrage!$C$6:$E$28,2,0)=0),0,IF(O100="","saisir capacité",M100*U100*VLOOKUP(L100,Paramétrage!$C$6:$E$28,2,0))))</f>
        <v>132</v>
      </c>
      <c r="W100" s="108"/>
      <c r="X100" s="211">
        <f t="shared" si="54"/>
        <v>132</v>
      </c>
      <c r="Y100" s="248">
        <f>IF(L100="",0,IF(ISERROR(W100+V100*VLOOKUP(L100,Paramétrage!$C$6:$E$28,3,0))=TRUE,X100,W100+V100*VLOOKUP(L100,Paramétrage!$C$6:$E$28,3,0)))</f>
        <v>132</v>
      </c>
      <c r="Z100" s="555"/>
      <c r="AA100" s="556"/>
      <c r="AB100" s="557"/>
      <c r="AC100" s="442" t="s">
        <v>245</v>
      </c>
      <c r="AD100" s="109" t="s">
        <v>109</v>
      </c>
      <c r="AE100" s="47">
        <f>IF(F100="",0,IF(J100="",0,IF(SUMIF(F99:F106,F100,N99:N106)=0,0,IF(J100="Obligatoire",AF100/N100,IF(K100="",AF100/SUMIF(F99:F106,F100,N99:N106),AF100/(SUMIF(F99:F106,F100,N99:N106)/K100))))))</f>
        <v>22</v>
      </c>
      <c r="AF100" s="24">
        <f t="shared" si="55"/>
        <v>5060</v>
      </c>
      <c r="AH100" s="50">
        <f>IF(SUMIF(F99:F106,F100,N99:N106)=0,0,$M$3*N100/SUMIF(F99:F106,F100,N99:N106))</f>
        <v>0</v>
      </c>
      <c r="AI100" s="12">
        <f t="shared" si="56"/>
        <v>40</v>
      </c>
      <c r="AJ100" s="26">
        <f t="shared" si="57"/>
        <v>0</v>
      </c>
      <c r="AK100" s="27">
        <f>IF(L100="",0,IF(OR(P100="Mut+ext",VLOOKUP(L100,Paramétrage!$C$6:$E$28,2,0)=0),0,IF(O100="","saisir capacité",IF(P100="Mut+ext",0,M100*AJ100*VLOOKUP(L100,Paramétrage!$C$6:$E$28,2,0)))))</f>
        <v>0</v>
      </c>
      <c r="AL100" s="95"/>
      <c r="AM100" s="27">
        <f t="shared" si="58"/>
        <v>0</v>
      </c>
      <c r="AN100" s="27">
        <f>IF(L100="",0,IF(ISERROR(AL100+AK100*VLOOKUP(L100,Paramétrage!$C$6:$E$28,3,0))=TRUE,AM100,AL100+AK100*VLOOKUP(L100,Paramétrage!$C$6:$E$28,3,0)))</f>
        <v>0</v>
      </c>
      <c r="AO100" s="50">
        <f>IF(L100="",0,IF(OR(P100="oui",VLOOKUP(L100,Paramétrage!$C$6:$E$28,2,0)=0),0,IF(U100="",0,U100-AJ100)))</f>
        <v>6</v>
      </c>
      <c r="AP100" s="12">
        <f t="shared" si="59"/>
        <v>132</v>
      </c>
    </row>
    <row r="101" spans="1:42">
      <c r="A101" s="623"/>
      <c r="B101" s="620"/>
      <c r="C101" s="585"/>
      <c r="D101" s="587"/>
      <c r="E101" s="588"/>
      <c r="F101" s="446"/>
      <c r="G101" s="102"/>
      <c r="H101" s="103"/>
      <c r="I101" s="131"/>
      <c r="J101" s="130"/>
      <c r="K101" s="104"/>
      <c r="L101" s="105"/>
      <c r="M101" s="122"/>
      <c r="N101" s="119"/>
      <c r="O101" s="127"/>
      <c r="P101" s="111"/>
      <c r="Q101" s="556"/>
      <c r="R101" s="556"/>
      <c r="S101" s="556"/>
      <c r="T101" s="569"/>
      <c r="U101" s="247" t="str">
        <f>IF(OR(O101="",L101=Paramétrage!$C$10,L101=Paramétrage!$C$13,L101=Paramétrage!$C$16,L101=Paramétrage!$C$19,L101=Paramétrage!$C$23,L101=Paramétrage!$C$26,AND(L101&lt;&gt;Paramétrage!$C$9,P101="Mut+ext")),"",ROUNDUP(N101/O101,0))</f>
        <v/>
      </c>
      <c r="V101" s="210">
        <f>IF(L101="",0,IF(OR(P101="Mut+ext",VLOOKUP(L101,Paramétrage!$C$6:$E$28,2,0)=0),0,IF(O101="","saisir capacité",M101*U101*VLOOKUP(L101,Paramétrage!$C$6:$E$28,2,0))))</f>
        <v>0</v>
      </c>
      <c r="W101" s="108"/>
      <c r="X101" s="211">
        <f t="shared" si="54"/>
        <v>0</v>
      </c>
      <c r="Y101" s="248">
        <f>IF(L101="",0,IF(ISERROR(W101+V101*VLOOKUP(L101,Paramétrage!$C$6:$E$28,3,0))=TRUE,X101,W101+V101*VLOOKUP(L101,Paramétrage!$C$6:$E$28,3,0)))</f>
        <v>0</v>
      </c>
      <c r="Z101" s="555"/>
      <c r="AA101" s="556"/>
      <c r="AB101" s="557"/>
      <c r="AC101" s="442"/>
      <c r="AD101" s="109"/>
      <c r="AE101" s="47">
        <f>IF(F101="",0,IF(J101="",0,IF(SUMIF(F99:F106,F101,N99:N106)=0,0,IF(J101="Obligatoire",AF101/N101,IF(K101="",AF101/SUMIF(F99:F106,F101,N99:N106),AF101/(SUMIF(F99:F106,F101,N99:N106)/K101))))))</f>
        <v>0</v>
      </c>
      <c r="AF101" s="24">
        <f t="shared" si="55"/>
        <v>0</v>
      </c>
      <c r="AH101" s="50">
        <f>IF(SUMIF(F99:F106,F101,N99:N106)=0,0,$M$3*N101/SUMIF(F99:F106,F101,N99:N106))</f>
        <v>0</v>
      </c>
      <c r="AI101" s="12">
        <f t="shared" si="56"/>
        <v>0</v>
      </c>
      <c r="AJ101" s="26" t="str">
        <f t="shared" si="57"/>
        <v/>
      </c>
      <c r="AK101" s="27">
        <f>IF(L101="",0,IF(OR(P101="Mut+ext",VLOOKUP(L101,Paramétrage!$C$6:$E$28,2,0)=0),0,IF(O101="","saisir capacité",IF(P101="Mut+ext",0,M101*AJ101*VLOOKUP(L101,Paramétrage!$C$6:$E$28,2,0)))))</f>
        <v>0</v>
      </c>
      <c r="AL101" s="95"/>
      <c r="AM101" s="27">
        <f t="shared" si="58"/>
        <v>0</v>
      </c>
      <c r="AN101" s="27">
        <f>IF(L101="",0,IF(ISERROR(AL101+AK101*VLOOKUP(L101,Paramétrage!$C$6:$E$28,3,0))=TRUE,AM101,AL101+AK101*VLOOKUP(L101,Paramétrage!$C$6:$E$28,3,0)))</f>
        <v>0</v>
      </c>
      <c r="AO101" s="50">
        <f>IF(L101="",0,IF(OR(P101="oui",VLOOKUP(L101,Paramétrage!$C$6:$E$28,2,0)=0),0,IF(U101="",0,U101-AJ101)))</f>
        <v>0</v>
      </c>
      <c r="AP101" s="12">
        <f t="shared" si="59"/>
        <v>0</v>
      </c>
    </row>
    <row r="102" spans="1:42">
      <c r="A102" s="623"/>
      <c r="B102" s="620"/>
      <c r="C102" s="585"/>
      <c r="D102" s="587"/>
      <c r="E102" s="588"/>
      <c r="F102" s="448"/>
      <c r="G102" s="102"/>
      <c r="H102" s="103"/>
      <c r="I102" s="131"/>
      <c r="J102" s="130"/>
      <c r="K102" s="104"/>
      <c r="L102" s="105"/>
      <c r="M102" s="122"/>
      <c r="N102" s="119"/>
      <c r="O102" s="127"/>
      <c r="P102" s="111"/>
      <c r="Q102" s="556"/>
      <c r="R102" s="556"/>
      <c r="S102" s="556"/>
      <c r="T102" s="569"/>
      <c r="U102" s="247" t="str">
        <f>IF(OR(O102="",L102=Paramétrage!$C$10,L102=Paramétrage!$C$13,L102=Paramétrage!$C$16,L102=Paramétrage!$C$19,L102=Paramétrage!$C$23,L102=Paramétrage!$C$26,AND(L102&lt;&gt;Paramétrage!$C$9,P102="Mut+ext")),"",ROUNDUP(N102/O102,0))</f>
        <v/>
      </c>
      <c r="V102" s="210">
        <f>IF(L102="",0,IF(OR(P102="Mut+ext",VLOOKUP(L102,Paramétrage!$C$6:$E$28,2,0)=0),0,IF(O102="","saisir capacité",M102*U102*VLOOKUP(L102,Paramétrage!$C$6:$E$28,2,0))))</f>
        <v>0</v>
      </c>
      <c r="W102" s="108"/>
      <c r="X102" s="211">
        <f t="shared" si="54"/>
        <v>0</v>
      </c>
      <c r="Y102" s="248">
        <f>IF(L102="",0,IF(ISERROR(W102+V102*VLOOKUP(L102,Paramétrage!$C$6:$E$28,3,0))=TRUE,X102,W102+V102*VLOOKUP(L102,Paramétrage!$C$6:$E$28,3,0)))</f>
        <v>0</v>
      </c>
      <c r="Z102" s="555"/>
      <c r="AA102" s="556"/>
      <c r="AB102" s="557"/>
      <c r="AC102" s="442"/>
      <c r="AD102" s="109"/>
      <c r="AE102" s="47">
        <f>IF(F102="",0,IF(J102="",0,IF(SUMIF(F99:F106,F102,N99:N106)=0,0,IF(J102="Obligatoire",AF102/N102,IF(K102="",AF102/SUMIF(F99:F106,F102,N99:N106),AF102/(SUMIF(F99:F106,F102,N99:N106)/K102))))))</f>
        <v>0</v>
      </c>
      <c r="AF102" s="24">
        <f t="shared" si="55"/>
        <v>0</v>
      </c>
      <c r="AH102" s="50">
        <f>IF(SUMIF(F99:F106,F102,N99:N106)=0,0,$M$3*N102/SUMIF(F99:F106,F102,N99:N106))</f>
        <v>0</v>
      </c>
      <c r="AI102" s="12">
        <f t="shared" si="56"/>
        <v>0</v>
      </c>
      <c r="AJ102" s="26" t="str">
        <f t="shared" si="57"/>
        <v/>
      </c>
      <c r="AK102" s="27">
        <f>IF(L102="",0,IF(OR(P102="Mut+ext",VLOOKUP(L102,Paramétrage!$C$6:$E$28,2,0)=0),0,IF(O102="","saisir capacité",IF(P102="Mut+ext",0,M102*AJ102*VLOOKUP(L102,Paramétrage!$C$6:$E$28,2,0)))))</f>
        <v>0</v>
      </c>
      <c r="AL102" s="95"/>
      <c r="AM102" s="27">
        <f t="shared" si="58"/>
        <v>0</v>
      </c>
      <c r="AN102" s="27">
        <f>IF(L102="",0,IF(ISERROR(AL102+AK102*VLOOKUP(L102,Paramétrage!$C$6:$E$28,3,0))=TRUE,AM102,AL102+AK102*VLOOKUP(L102,Paramétrage!$C$6:$E$28,3,0)))</f>
        <v>0</v>
      </c>
      <c r="AO102" s="50">
        <f>IF(L102="",0,IF(OR(P102="oui",VLOOKUP(L102,Paramétrage!$C$6:$E$28,2,0)=0),0,IF(U102="",0,U102-AJ102)))</f>
        <v>0</v>
      </c>
      <c r="AP102" s="12">
        <f t="shared" si="59"/>
        <v>0</v>
      </c>
    </row>
    <row r="103" spans="1:42">
      <c r="A103" s="623"/>
      <c r="B103" s="620"/>
      <c r="C103" s="585"/>
      <c r="D103" s="587"/>
      <c r="E103" s="588"/>
      <c r="F103" s="446"/>
      <c r="G103" s="449"/>
      <c r="H103" s="103"/>
      <c r="I103" s="131"/>
      <c r="J103" s="130"/>
      <c r="K103" s="104"/>
      <c r="L103" s="105"/>
      <c r="M103" s="122"/>
      <c r="N103" s="119"/>
      <c r="O103" s="127"/>
      <c r="P103" s="111"/>
      <c r="Q103" s="556"/>
      <c r="R103" s="556"/>
      <c r="S103" s="556"/>
      <c r="T103" s="569"/>
      <c r="U103" s="247" t="str">
        <f>IF(OR(O103="",L103=Paramétrage!$C$10,L103=Paramétrage!$C$13,L103=Paramétrage!$C$16,L103=Paramétrage!$C$19,L103=Paramétrage!$C$23,L103=Paramétrage!$C$26,AND(L103&lt;&gt;Paramétrage!$C$9,P103="Mut+ext")),"",ROUNDUP(N103/O103,0))</f>
        <v/>
      </c>
      <c r="V103" s="210">
        <f>IF(L103="",0,IF(OR(P103="Mut+ext",VLOOKUP(L103,Paramétrage!$C$6:$E$28,2,0)=0),0,IF(O103="","saisir capacité",M103*U103*VLOOKUP(L103,Paramétrage!$C$6:$E$28,2,0))))</f>
        <v>0</v>
      </c>
      <c r="W103" s="108"/>
      <c r="X103" s="211">
        <f t="shared" si="54"/>
        <v>0</v>
      </c>
      <c r="Y103" s="248">
        <f>IF(L103="",0,IF(ISERROR(W103+V103*VLOOKUP(L103,Paramétrage!$C$6:$E$28,3,0))=TRUE,X103,W103+V103*VLOOKUP(L103,Paramétrage!$C$6:$E$28,3,0)))</f>
        <v>0</v>
      </c>
      <c r="Z103" s="555"/>
      <c r="AA103" s="556"/>
      <c r="AB103" s="557"/>
      <c r="AC103" s="442"/>
      <c r="AD103" s="109"/>
      <c r="AE103" s="47">
        <f>IF(F103="",0,IF(J103="",0,IF(SUMIF(F99:F106,F103,N99:N106)=0,0,IF(J103="Obligatoire",AF103/N103,IF(K103="",AF103/SUMIF(F99:F106,F103,N99:N106),AF103/(SUMIF(F99:F106,F103,N99:N106)/K103))))))</f>
        <v>0</v>
      </c>
      <c r="AF103" s="24">
        <f t="shared" si="55"/>
        <v>0</v>
      </c>
      <c r="AH103" s="50">
        <f>IF(SUMIF(F99:F106,F103,N99:N106)=0,0,$M$3*N103/SUMIF(F99:F106,F103,N99:N106))</f>
        <v>0</v>
      </c>
      <c r="AI103" s="12">
        <f t="shared" si="56"/>
        <v>0</v>
      </c>
      <c r="AJ103" s="26" t="str">
        <f t="shared" si="57"/>
        <v/>
      </c>
      <c r="AK103" s="27">
        <f>IF(L103="",0,IF(OR(P103="Mut+ext",VLOOKUP(L103,Paramétrage!$C$6:$E$28,2,0)=0),0,IF(O103="","saisir capacité",IF(P103="Mut+ext",0,M103*AJ103*VLOOKUP(L103,Paramétrage!$C$6:$E$28,2,0)))))</f>
        <v>0</v>
      </c>
      <c r="AL103" s="95"/>
      <c r="AM103" s="27">
        <f t="shared" si="58"/>
        <v>0</v>
      </c>
      <c r="AN103" s="27">
        <f>IF(L103="",0,IF(ISERROR(AL103+AK103*VLOOKUP(L103,Paramétrage!$C$6:$E$28,3,0))=TRUE,AM103,AL103+AK103*VLOOKUP(L103,Paramétrage!$C$6:$E$28,3,0)))</f>
        <v>0</v>
      </c>
      <c r="AO103" s="50">
        <f>IF(L103="",0,IF(OR(P103="oui",VLOOKUP(L103,Paramétrage!$C$6:$E$28,2,0)=0),0,IF(U103="",0,U103-AJ103)))</f>
        <v>0</v>
      </c>
      <c r="AP103" s="12">
        <f t="shared" si="59"/>
        <v>0</v>
      </c>
    </row>
    <row r="104" spans="1:42">
      <c r="A104" s="623"/>
      <c r="B104" s="620"/>
      <c r="C104" s="585"/>
      <c r="D104" s="587"/>
      <c r="E104" s="588"/>
      <c r="F104" s="446"/>
      <c r="G104" s="449"/>
      <c r="H104" s="103"/>
      <c r="I104" s="131"/>
      <c r="J104" s="130"/>
      <c r="K104" s="104"/>
      <c r="L104" s="105"/>
      <c r="M104" s="122"/>
      <c r="N104" s="119"/>
      <c r="O104" s="127"/>
      <c r="P104" s="111"/>
      <c r="Q104" s="556"/>
      <c r="R104" s="556"/>
      <c r="S104" s="556"/>
      <c r="T104" s="569"/>
      <c r="U104" s="247" t="str">
        <f>IF(OR(O104="",L104=Paramétrage!$C$10,L104=Paramétrage!$C$13,L104=Paramétrage!$C$16,L104=Paramétrage!$C$19,L104=Paramétrage!$C$23,L104=Paramétrage!$C$26,AND(L104&lt;&gt;Paramétrage!$C$9,P104="Mut+ext")),"",ROUNDUP(N104/O104,0))</f>
        <v/>
      </c>
      <c r="V104" s="210">
        <f>IF(L104="",0,IF(OR(P104="Mut+ext",VLOOKUP(L104,Paramétrage!$C$6:$E$28,2,0)=0),0,IF(O104="","saisir capacité",M104*U104*VLOOKUP(L104,Paramétrage!$C$6:$E$28,2,0))))</f>
        <v>0</v>
      </c>
      <c r="W104" s="108"/>
      <c r="X104" s="211">
        <f t="shared" si="54"/>
        <v>0</v>
      </c>
      <c r="Y104" s="248">
        <f>IF(L104="",0,IF(ISERROR(W104+V104*VLOOKUP(L104,Paramétrage!$C$6:$E$28,3,0))=TRUE,X104,W104+V104*VLOOKUP(L104,Paramétrage!$C$6:$E$28,3,0)))</f>
        <v>0</v>
      </c>
      <c r="Z104" s="555"/>
      <c r="AA104" s="556"/>
      <c r="AB104" s="557"/>
      <c r="AC104" s="442"/>
      <c r="AD104" s="109"/>
      <c r="AE104" s="47">
        <f>IF(F104="",0,IF(J104="",0,IF(SUMIF(F99:F106,F104,N99:N106)=0,0,IF(J104="Obligatoire",AF104/N104,IF(K104="",AF104/SUMIF(F99:F106,F104,N99:N106),AF104/(SUMIF(F99:F106,F104,N99:N106)/K104))))))</f>
        <v>0</v>
      </c>
      <c r="AF104" s="24">
        <f t="shared" si="55"/>
        <v>0</v>
      </c>
      <c r="AH104" s="50">
        <f>IF(SUMIF(F99:F106,F104,N99:N106)=0,0,$M$3*N104/SUMIF(F99:F106,F104,N99:N106))</f>
        <v>0</v>
      </c>
      <c r="AI104" s="12">
        <f t="shared" si="56"/>
        <v>0</v>
      </c>
      <c r="AJ104" s="26" t="str">
        <f t="shared" si="57"/>
        <v/>
      </c>
      <c r="AK104" s="27">
        <f>IF(L104="",0,IF(OR(P104="Mut+ext",VLOOKUP(L104,Paramétrage!$C$6:$E$28,2,0)=0),0,IF(O104="","saisir capacité",IF(P104="Mut+ext",0,M104*AJ104*VLOOKUP(L104,Paramétrage!$C$6:$E$28,2,0)))))</f>
        <v>0</v>
      </c>
      <c r="AL104" s="95"/>
      <c r="AM104" s="27">
        <f t="shared" si="58"/>
        <v>0</v>
      </c>
      <c r="AN104" s="27">
        <f>IF(L104="",0,IF(ISERROR(AL104+AK104*VLOOKUP(L104,Paramétrage!$C$6:$E$28,3,0))=TRUE,AM104,AL104+AK104*VLOOKUP(L104,Paramétrage!$C$6:$E$28,3,0)))</f>
        <v>0</v>
      </c>
      <c r="AO104" s="50">
        <f>IF(L104="",0,IF(OR(P104="oui",VLOOKUP(L104,Paramétrage!$C$6:$E$28,2,0)=0),0,IF(U104="",0,U104-AJ104)))</f>
        <v>0</v>
      </c>
      <c r="AP104" s="12">
        <f t="shared" si="59"/>
        <v>0</v>
      </c>
    </row>
    <row r="105" spans="1:42">
      <c r="A105" s="623"/>
      <c r="B105" s="620"/>
      <c r="C105" s="585"/>
      <c r="D105" s="587"/>
      <c r="E105" s="588"/>
      <c r="F105" s="446"/>
      <c r="G105" s="449"/>
      <c r="H105" s="103"/>
      <c r="I105" s="131"/>
      <c r="J105" s="130"/>
      <c r="K105" s="104"/>
      <c r="L105" s="105"/>
      <c r="M105" s="122"/>
      <c r="N105" s="119"/>
      <c r="O105" s="127"/>
      <c r="P105" s="111"/>
      <c r="Q105" s="556"/>
      <c r="R105" s="556"/>
      <c r="S105" s="556"/>
      <c r="T105" s="569"/>
      <c r="U105" s="247" t="str">
        <f>IF(OR(O105="",L105=Paramétrage!$C$10,L105=Paramétrage!$C$13,L105=Paramétrage!$C$16,L105=Paramétrage!$C$19,L105=Paramétrage!$C$23,L105=Paramétrage!$C$26,AND(L105&lt;&gt;Paramétrage!$C$9,P105="Mut+ext")),"",ROUNDUP(N105/O105,0))</f>
        <v/>
      </c>
      <c r="V105" s="210">
        <f>IF(L105="",0,IF(OR(P105="Mut+ext",VLOOKUP(L105,Paramétrage!$C$6:$E$28,2,0)=0),0,IF(O105="","saisir capacité",M105*U105*VLOOKUP(L105,Paramétrage!$C$6:$E$28,2,0))))</f>
        <v>0</v>
      </c>
      <c r="W105" s="108"/>
      <c r="X105" s="211">
        <f t="shared" si="54"/>
        <v>0</v>
      </c>
      <c r="Y105" s="248">
        <f>IF(L105="",0,IF(ISERROR(W105+V105*VLOOKUP(L105,Paramétrage!$C$6:$E$28,3,0))=TRUE,X105,W105+V105*VLOOKUP(L105,Paramétrage!$C$6:$E$28,3,0)))</f>
        <v>0</v>
      </c>
      <c r="Z105" s="555"/>
      <c r="AA105" s="556"/>
      <c r="AB105" s="557"/>
      <c r="AC105" s="442"/>
      <c r="AD105" s="109"/>
      <c r="AE105" s="47">
        <f>IF(F105="",0,IF(J105="",0,IF(SUMIF(F99:F106,F105,N99:N106)=0,0,IF(J105="Obligatoire",AF105/N105,IF(K105="",AF105/SUMIF(F99:F106,F105,N99:N106),AF105/(SUMIF(F99:F106,F105,N99:N106)/K105))))))</f>
        <v>0</v>
      </c>
      <c r="AF105" s="24">
        <f t="shared" si="55"/>
        <v>0</v>
      </c>
      <c r="AH105" s="50">
        <f>IF(SUMIF(F99:F106,F105,N99:N106)=0,0,$M$3*N105/SUMIF(F99:F106,F105,N99:N106))</f>
        <v>0</v>
      </c>
      <c r="AI105" s="12">
        <f t="shared" si="56"/>
        <v>0</v>
      </c>
      <c r="AJ105" s="26" t="str">
        <f t="shared" si="57"/>
        <v/>
      </c>
      <c r="AK105" s="27">
        <f>IF(L105="",0,IF(OR(P105="Mut+ext",VLOOKUP(L105,Paramétrage!$C$6:$E$28,2,0)=0),0,IF(O105="","saisir capacité",IF(P105="Mut+ext",0,M105*AJ105*VLOOKUP(L105,Paramétrage!$C$6:$E$28,2,0)))))</f>
        <v>0</v>
      </c>
      <c r="AL105" s="95"/>
      <c r="AM105" s="27">
        <f t="shared" si="58"/>
        <v>0</v>
      </c>
      <c r="AN105" s="27">
        <f>IF(L105="",0,IF(ISERROR(AL105+AK105*VLOOKUP(L105,Paramétrage!$C$6:$E$28,3,0))=TRUE,AM105,AL105+AK105*VLOOKUP(L105,Paramétrage!$C$6:$E$28,3,0)))</f>
        <v>0</v>
      </c>
      <c r="AO105" s="50">
        <f>IF(L105="",0,IF(OR(P105="oui",VLOOKUP(L105,Paramétrage!$C$6:$E$28,2,0)=0),0,IF(U105="",0,U105-AJ105)))</f>
        <v>0</v>
      </c>
      <c r="AP105" s="12">
        <f t="shared" si="59"/>
        <v>0</v>
      </c>
    </row>
    <row r="106" spans="1:42">
      <c r="A106" s="623"/>
      <c r="B106" s="620"/>
      <c r="C106" s="585"/>
      <c r="D106" s="587"/>
      <c r="E106" s="589"/>
      <c r="F106" s="446"/>
      <c r="G106" s="449"/>
      <c r="H106" s="103"/>
      <c r="I106" s="131"/>
      <c r="J106" s="130"/>
      <c r="K106" s="104"/>
      <c r="L106" s="105"/>
      <c r="M106" s="122"/>
      <c r="N106" s="119"/>
      <c r="O106" s="127"/>
      <c r="P106" s="111"/>
      <c r="Q106" s="556"/>
      <c r="R106" s="556"/>
      <c r="S106" s="556"/>
      <c r="T106" s="569"/>
      <c r="U106" s="247" t="str">
        <f>IF(OR(O106="",L106=Paramétrage!$C$10,L106=Paramétrage!$C$13,L106=Paramétrage!$C$16,L106=Paramétrage!$C$19,L106=Paramétrage!$C$23,L106=Paramétrage!$C$26,AND(L106&lt;&gt;Paramétrage!$C$9,P106="Mut+ext")),"",ROUNDUP(N106/O106,0))</f>
        <v/>
      </c>
      <c r="V106" s="210">
        <f>IF(L106="",0,IF(OR(P106="Mut+ext",VLOOKUP(L106,Paramétrage!$C$6:$E$28,2,0)=0),0,IF(O106="","saisir capacité",M106*U106*VLOOKUP(L106,Paramétrage!$C$6:$E$28,2,0))))</f>
        <v>0</v>
      </c>
      <c r="W106" s="108"/>
      <c r="X106" s="211">
        <f t="shared" si="54"/>
        <v>0</v>
      </c>
      <c r="Y106" s="248">
        <f>IF(L106="",0,IF(ISERROR(W106+V106*VLOOKUP(L106,Paramétrage!$C$6:$E$28,3,0))=TRUE,X106,W106+V106*VLOOKUP(L106,Paramétrage!$C$6:$E$28,3,0)))</f>
        <v>0</v>
      </c>
      <c r="Z106" s="555"/>
      <c r="AA106" s="556"/>
      <c r="AB106" s="557"/>
      <c r="AC106" s="442"/>
      <c r="AD106" s="109"/>
      <c r="AE106" s="47">
        <f>IF(F106="",0,IF(J106="",0,IF(SUMIF(F99:F106,F106,N99:N106)=0,0,IF(J106="Obligatoire",AF106/N106,IF(K106="",AF106/SUMIF(F99:F106,F106,N99:N106),AF106/(SUMIF(F99:F106,F106,N99:N106)/K106))))))</f>
        <v>0</v>
      </c>
      <c r="AF106" s="24">
        <f t="shared" si="55"/>
        <v>0</v>
      </c>
      <c r="AH106" s="50">
        <f>IF(SUMIF(F99:F106,F106,N99:N106)=0,0,$M$3*N106/SUMIF(F99:F106,F106,N99:N106))</f>
        <v>0</v>
      </c>
      <c r="AI106" s="12">
        <f t="shared" si="56"/>
        <v>0</v>
      </c>
      <c r="AJ106" s="26" t="str">
        <f t="shared" si="57"/>
        <v/>
      </c>
      <c r="AK106" s="27">
        <f>IF(L106="",0,IF(OR(P106="Mut+ext",VLOOKUP(L106,Paramétrage!$C$6:$E$28,2,0)=0),0,IF(O106="","saisir capacité",IF(P106="Mut+ext",0,M106*AJ106*VLOOKUP(L106,Paramétrage!$C$6:$E$28,2,0)))))</f>
        <v>0</v>
      </c>
      <c r="AL106" s="95"/>
      <c r="AM106" s="27">
        <f t="shared" si="58"/>
        <v>0</v>
      </c>
      <c r="AN106" s="27">
        <f>IF(L106="",0,IF(ISERROR(AL106+AK106*VLOOKUP(L106,Paramétrage!$C$6:$E$28,3,0))=TRUE,AM106,AL106+AK106*VLOOKUP(L106,Paramétrage!$C$6:$E$28,3,0)))</f>
        <v>0</v>
      </c>
      <c r="AO106" s="50">
        <f>IF(L106="",0,IF(OR(P106="oui",VLOOKUP(L106,Paramétrage!$C$6:$E$28,2,0)=0),0,IF(U106="",0,U106-AJ106)))</f>
        <v>0</v>
      </c>
      <c r="AP106" s="12">
        <f t="shared" si="59"/>
        <v>0</v>
      </c>
    </row>
    <row r="107" spans="1:42">
      <c r="A107" s="623"/>
      <c r="B107" s="620"/>
      <c r="C107" s="585"/>
      <c r="D107" s="191"/>
      <c r="E107" s="191"/>
      <c r="F107" s="192"/>
      <c r="G107" s="193"/>
      <c r="H107" s="194"/>
      <c r="I107" s="195"/>
      <c r="J107" s="194"/>
      <c r="K107" s="196"/>
      <c r="L107" s="197"/>
      <c r="M107" s="198">
        <f>AE107</f>
        <v>48</v>
      </c>
      <c r="N107" s="199"/>
      <c r="O107" s="199"/>
      <c r="P107" s="200"/>
      <c r="Q107" s="201"/>
      <c r="R107" s="201"/>
      <c r="S107" s="201"/>
      <c r="T107" s="202"/>
      <c r="U107" s="203"/>
      <c r="V107" s="204">
        <f>SUM(V99:V106)</f>
        <v>158</v>
      </c>
      <c r="W107" s="197">
        <f>SUM(W99:W106)</f>
        <v>0</v>
      </c>
      <c r="X107" s="205">
        <f t="shared" si="53"/>
        <v>158</v>
      </c>
      <c r="Y107" s="206">
        <f>SUM(Y99:Y106)</f>
        <v>171</v>
      </c>
      <c r="Z107" s="207"/>
      <c r="AA107" s="207"/>
      <c r="AB107" s="208"/>
      <c r="AC107" s="209"/>
      <c r="AD107" s="202"/>
      <c r="AE107" s="46">
        <f>SUM(AE99:AE106)</f>
        <v>48</v>
      </c>
      <c r="AF107" s="44">
        <f>SUM(AF99:AF106)</f>
        <v>11040</v>
      </c>
    </row>
    <row r="108" spans="1:42" ht="15.75" customHeight="1">
      <c r="A108" s="623"/>
      <c r="B108" s="620"/>
      <c r="C108" s="585" t="s">
        <v>246</v>
      </c>
      <c r="D108" s="587" t="s">
        <v>247</v>
      </c>
      <c r="E108" s="588">
        <v>6</v>
      </c>
      <c r="F108" s="447" t="s">
        <v>95</v>
      </c>
      <c r="G108" s="112" t="s">
        <v>16</v>
      </c>
      <c r="H108" s="103" t="s">
        <v>248</v>
      </c>
      <c r="I108" s="131" t="s">
        <v>97</v>
      </c>
      <c r="J108" s="130" t="s">
        <v>98</v>
      </c>
      <c r="K108" s="104">
        <v>1</v>
      </c>
      <c r="L108" s="105" t="s">
        <v>99</v>
      </c>
      <c r="M108" s="122">
        <v>26</v>
      </c>
      <c r="N108" s="119">
        <v>200</v>
      </c>
      <c r="O108" s="127">
        <v>300</v>
      </c>
      <c r="P108" s="111"/>
      <c r="Q108" s="556"/>
      <c r="R108" s="556"/>
      <c r="S108" s="556"/>
      <c r="T108" s="569"/>
      <c r="U108" s="247">
        <f>IF(OR(O108="",L108=Paramétrage!$C$10,L108=Paramétrage!$C$13,L108=Paramétrage!$C$16,L108=Paramétrage!$C$19,L108=Paramétrage!$C$23,L108=Paramétrage!$C$26,AND(L108&lt;&gt;Paramétrage!$C$9,P108="Mut+ext")),"",ROUNDUP(N108/O108,0))</f>
        <v>1</v>
      </c>
      <c r="V108" s="210">
        <f>IF(L108="",0,IF(OR(P108="Mut+ext",VLOOKUP(L108,Paramétrage!$C$6:$E$28,2,0)=0),0,IF(O108="","saisir capacité",M108*U108*VLOOKUP(L108,Paramétrage!$C$6:$E$28,2,0))))</f>
        <v>26</v>
      </c>
      <c r="W108" s="108"/>
      <c r="X108" s="211">
        <f t="shared" ref="X108:X115" si="60">IF(ISERROR(V108+W108)=TRUE,V108,V108+W108)</f>
        <v>26</v>
      </c>
      <c r="Y108" s="248">
        <f>IF(L108="",0,IF(ISERROR(W108+V108*VLOOKUP(L108,Paramétrage!$C$6:$E$28,3,0))=TRUE,X108,W108+V108*VLOOKUP(L108,Paramétrage!$C$6:$E$28,3,0)))</f>
        <v>39</v>
      </c>
      <c r="Z108" s="555"/>
      <c r="AA108" s="556"/>
      <c r="AB108" s="557"/>
      <c r="AC108" s="442" t="s">
        <v>249</v>
      </c>
      <c r="AD108" s="110" t="s">
        <v>219</v>
      </c>
      <c r="AE108" s="47">
        <f>IF(F108="",0,IF(J108="",0,IF(SUMIF(F108:F115,F108,N108:N115)=0,0,IF(J108="Obligatoire",AF108/N108,IF(K108="",AF108/SUMIF(F108:F115,F108,N108:N115),AF108/(SUMIF(F108:F115,F108,N108:N115)/K108))))))</f>
        <v>26</v>
      </c>
      <c r="AF108" s="43">
        <f t="shared" ref="AF108:AF115" si="61">M108*N108</f>
        <v>5200</v>
      </c>
      <c r="AH108" s="50">
        <f>IF(SUMIF(F108:F115,F108,N108:N115)=0,0,$M$3*N108/SUMIF(F108:F115,F108,N108:N115))</f>
        <v>0</v>
      </c>
      <c r="AI108" s="12">
        <f t="shared" ref="AI108:AI115" si="62">O108</f>
        <v>300</v>
      </c>
      <c r="AJ108" s="26">
        <f t="shared" si="57"/>
        <v>0</v>
      </c>
      <c r="AK108" s="27">
        <f>IF(L108="",0,IF(OR(P108="Mut+ext",VLOOKUP(L108,Paramétrage!$C$6:$E$28,2,0)=0),0,IF(O108="","saisir capacité",IF(P108="Mut+ext",0,M108*AJ108*VLOOKUP(L108,Paramétrage!$C$6:$E$28,2,0)))))</f>
        <v>0</v>
      </c>
      <c r="AL108" s="95"/>
      <c r="AM108" s="27">
        <f t="shared" si="58"/>
        <v>0</v>
      </c>
      <c r="AN108" s="27">
        <f>IF(L108="",0,IF(ISERROR(AL108+AK108*VLOOKUP(L108,Paramétrage!$C$6:$E$28,3,0))=TRUE,AM108,AL108+AK108*VLOOKUP(L108,Paramétrage!$C$6:$E$28,3,0)))</f>
        <v>0</v>
      </c>
      <c r="AO108" s="50">
        <f>IF(L108="",0,IF(OR(P108="oui",VLOOKUP(L108,Paramétrage!$C$6:$E$28,2,0)=0),0,IF(U108="",0,U108-AJ108)))</f>
        <v>1</v>
      </c>
      <c r="AP108" s="12">
        <f t="shared" ref="AP108:AP115" si="63">Y108-AN108-W108</f>
        <v>39</v>
      </c>
    </row>
    <row r="109" spans="1:42">
      <c r="A109" s="623"/>
      <c r="B109" s="620"/>
      <c r="C109" s="585"/>
      <c r="D109" s="587"/>
      <c r="E109" s="588"/>
      <c r="F109" s="446" t="s">
        <v>103</v>
      </c>
      <c r="G109" s="102" t="s">
        <v>16</v>
      </c>
      <c r="H109" s="103" t="s">
        <v>248</v>
      </c>
      <c r="I109" s="131" t="s">
        <v>97</v>
      </c>
      <c r="J109" s="130" t="s">
        <v>98</v>
      </c>
      <c r="K109" s="104">
        <v>1</v>
      </c>
      <c r="L109" s="105" t="s">
        <v>104</v>
      </c>
      <c r="M109" s="122">
        <v>22</v>
      </c>
      <c r="N109" s="119">
        <v>200</v>
      </c>
      <c r="O109" s="127">
        <v>40</v>
      </c>
      <c r="P109" s="111"/>
      <c r="Q109" s="556"/>
      <c r="R109" s="556"/>
      <c r="S109" s="556"/>
      <c r="T109" s="569"/>
      <c r="U109" s="247">
        <f>IF(OR(O109="",L109=Paramétrage!$C$10,L109=Paramétrage!$C$13,L109=Paramétrage!$C$16,L109=Paramétrage!$C$19,L109=Paramétrage!$C$23,L109=Paramétrage!$C$26,AND(L109&lt;&gt;Paramétrage!$C$9,P109="Mut+ext")),"",ROUNDUP(N109/O109,0))</f>
        <v>5</v>
      </c>
      <c r="V109" s="210">
        <f>IF(L109="",0,IF(OR(P109="Mut+ext",VLOOKUP(L109,Paramétrage!$C$6:$E$28,2,0)=0),0,IF(O109="","saisir capacité",M109*U109*VLOOKUP(L109,Paramétrage!$C$6:$E$28,2,0))))</f>
        <v>110</v>
      </c>
      <c r="W109" s="108"/>
      <c r="X109" s="211">
        <f t="shared" si="60"/>
        <v>110</v>
      </c>
      <c r="Y109" s="248">
        <f>IF(L109="",0,IF(ISERROR(W109+V109*VLOOKUP(L109,Paramétrage!$C$6:$E$28,3,0))=TRUE,X109,W109+V109*VLOOKUP(L109,Paramétrage!$C$6:$E$28,3,0)))</f>
        <v>110</v>
      </c>
      <c r="Z109" s="555"/>
      <c r="AA109" s="556"/>
      <c r="AB109" s="557"/>
      <c r="AC109" s="442" t="s">
        <v>249</v>
      </c>
      <c r="AD109" s="109" t="s">
        <v>219</v>
      </c>
      <c r="AE109" s="47">
        <f>IF(F109="",0,IF(J109="",0,IF(SUMIF(F108:F115,F109,N108:N115)=0,0,IF(J109="Obligatoire",AF109/N109,IF(K109="",AF109/SUMIF(F108:F115,F109,N108:N115),AF109/(SUMIF(F108:F115,F109,N108:N115)/K109))))))</f>
        <v>22</v>
      </c>
      <c r="AF109" s="24">
        <f t="shared" si="61"/>
        <v>4400</v>
      </c>
      <c r="AH109" s="50">
        <f>IF(SUMIF(F108:F115,F109,N108:N115)=0,0,$M$3*N109/SUMIF(F108:F115,F109,N108:N115))</f>
        <v>0</v>
      </c>
      <c r="AI109" s="12">
        <f t="shared" si="62"/>
        <v>40</v>
      </c>
      <c r="AJ109" s="26">
        <f t="shared" si="57"/>
        <v>0</v>
      </c>
      <c r="AK109" s="27">
        <f>IF(L109="",0,IF(OR(P109="Mut+ext",VLOOKUP(L109,Paramétrage!$C$6:$E$28,2,0)=0),0,IF(O109="","saisir capacité",IF(P109="Mut+ext",0,M109*AJ109*VLOOKUP(L109,Paramétrage!$C$6:$E$28,2,0)))))</f>
        <v>0</v>
      </c>
      <c r="AL109" s="95"/>
      <c r="AM109" s="27">
        <f t="shared" si="58"/>
        <v>0</v>
      </c>
      <c r="AN109" s="27">
        <f>IF(L109="",0,IF(ISERROR(AL109+AK109*VLOOKUP(L109,Paramétrage!$C$6:$E$28,3,0))=TRUE,AM109,AL109+AK109*VLOOKUP(L109,Paramétrage!$C$6:$E$28,3,0)))</f>
        <v>0</v>
      </c>
      <c r="AO109" s="50">
        <f>IF(L109="",0,IF(OR(P109="oui",VLOOKUP(L109,Paramétrage!$C$6:$E$28,2,0)=0),0,IF(U109="",0,U109-AJ109)))</f>
        <v>5</v>
      </c>
      <c r="AP109" s="12">
        <f t="shared" si="63"/>
        <v>110</v>
      </c>
    </row>
    <row r="110" spans="1:42">
      <c r="A110" s="623"/>
      <c r="B110" s="620"/>
      <c r="C110" s="585"/>
      <c r="D110" s="587"/>
      <c r="E110" s="588"/>
      <c r="F110" s="446"/>
      <c r="G110" s="102"/>
      <c r="H110" s="103"/>
      <c r="I110" s="131"/>
      <c r="J110" s="130"/>
      <c r="K110" s="104"/>
      <c r="L110" s="105"/>
      <c r="M110" s="122"/>
      <c r="N110" s="119"/>
      <c r="O110" s="127"/>
      <c r="P110" s="111"/>
      <c r="Q110" s="556"/>
      <c r="R110" s="556"/>
      <c r="S110" s="556"/>
      <c r="T110" s="569"/>
      <c r="U110" s="247" t="str">
        <f>IF(OR(O110="",L110=Paramétrage!$C$10,L110=Paramétrage!$C$13,L110=Paramétrage!$C$16,L110=Paramétrage!$C$19,L110=Paramétrage!$C$23,L110=Paramétrage!$C$26,AND(L110&lt;&gt;Paramétrage!$C$9,P110="Mut+ext")),"",ROUNDUP(N110/O110,0))</f>
        <v/>
      </c>
      <c r="V110" s="210">
        <f>IF(L110="",0,IF(OR(P110="Mut+ext",VLOOKUP(L110,Paramétrage!$C$6:$E$28,2,0)=0),0,IF(O110="","saisir capacité",M110*U110*VLOOKUP(L110,Paramétrage!$C$6:$E$28,2,0))))</f>
        <v>0</v>
      </c>
      <c r="W110" s="108"/>
      <c r="X110" s="211">
        <f t="shared" si="60"/>
        <v>0</v>
      </c>
      <c r="Y110" s="248">
        <f>IF(L110="",0,IF(ISERROR(W110+V110*VLOOKUP(L110,Paramétrage!$C$6:$E$28,3,0))=TRUE,X110,W110+V110*VLOOKUP(L110,Paramétrage!$C$6:$E$28,3,0)))</f>
        <v>0</v>
      </c>
      <c r="Z110" s="555"/>
      <c r="AA110" s="556"/>
      <c r="AB110" s="557"/>
      <c r="AC110" s="442"/>
      <c r="AD110" s="109"/>
      <c r="AE110" s="47">
        <f>IF(F110="",0,IF(J110="",0,IF(SUMIF(F108:F115,F110,N108:N115)=0,0,IF(J110="Obligatoire",AF110/N110,IF(K110="",AF110/SUMIF(F108:F115,F110,N108:N115),AF110/(SUMIF(F108:F115,F110,N108:N115)/K110))))))</f>
        <v>0</v>
      </c>
      <c r="AF110" s="24">
        <f t="shared" si="61"/>
        <v>0</v>
      </c>
      <c r="AH110" s="50">
        <f>IF(SUMIF(F108:F115,F110,N108:N115)=0,0,$M$3*N110/SUMIF(F108:F115,F110,N108:N115))</f>
        <v>0</v>
      </c>
      <c r="AI110" s="12">
        <f t="shared" si="62"/>
        <v>0</v>
      </c>
      <c r="AJ110" s="26" t="str">
        <f t="shared" si="57"/>
        <v/>
      </c>
      <c r="AK110" s="27">
        <f>IF(L110="",0,IF(OR(P110="Mut+ext",VLOOKUP(L110,Paramétrage!$C$6:$E$28,2,0)=0),0,IF(O110="","saisir capacité",IF(P110="Mut+ext",0,M110*AJ110*VLOOKUP(L110,Paramétrage!$C$6:$E$28,2,0)))))</f>
        <v>0</v>
      </c>
      <c r="AL110" s="95"/>
      <c r="AM110" s="27">
        <f t="shared" si="58"/>
        <v>0</v>
      </c>
      <c r="AN110" s="27">
        <f>IF(L110="",0,IF(ISERROR(AL110+AK110*VLOOKUP(L110,Paramétrage!$C$6:$E$28,3,0))=TRUE,AM110,AL110+AK110*VLOOKUP(L110,Paramétrage!$C$6:$E$28,3,0)))</f>
        <v>0</v>
      </c>
      <c r="AO110" s="50">
        <f>IF(L110="",0,IF(OR(P110="oui",VLOOKUP(L110,Paramétrage!$C$6:$E$28,2,0)=0),0,IF(U110="",0,U110-AJ110)))</f>
        <v>0</v>
      </c>
      <c r="AP110" s="12">
        <f t="shared" si="63"/>
        <v>0</v>
      </c>
    </row>
    <row r="111" spans="1:42">
      <c r="A111" s="623"/>
      <c r="B111" s="620"/>
      <c r="C111" s="585"/>
      <c r="D111" s="587"/>
      <c r="E111" s="588"/>
      <c r="F111" s="448"/>
      <c r="G111" s="102"/>
      <c r="H111" s="103"/>
      <c r="I111" s="131"/>
      <c r="J111" s="130"/>
      <c r="K111" s="104"/>
      <c r="L111" s="105"/>
      <c r="M111" s="122"/>
      <c r="N111" s="119"/>
      <c r="O111" s="127"/>
      <c r="P111" s="111"/>
      <c r="Q111" s="556"/>
      <c r="R111" s="556"/>
      <c r="S111" s="556"/>
      <c r="T111" s="569"/>
      <c r="U111" s="247" t="str">
        <f>IF(OR(O111="",L111=Paramétrage!$C$10,L111=Paramétrage!$C$13,L111=Paramétrage!$C$16,L111=Paramétrage!$C$19,L111=Paramétrage!$C$23,L111=Paramétrage!$C$26,AND(L111&lt;&gt;Paramétrage!$C$9,P111="Mut+ext")),"",ROUNDUP(N111/O111,0))</f>
        <v/>
      </c>
      <c r="V111" s="210">
        <f>IF(L111="",0,IF(OR(P111="Mut+ext",VLOOKUP(L111,Paramétrage!$C$6:$E$28,2,0)=0),0,IF(O111="","saisir capacité",M111*U111*VLOOKUP(L111,Paramétrage!$C$6:$E$28,2,0))))</f>
        <v>0</v>
      </c>
      <c r="W111" s="108"/>
      <c r="X111" s="211">
        <f t="shared" si="60"/>
        <v>0</v>
      </c>
      <c r="Y111" s="248">
        <f>IF(L111="",0,IF(ISERROR(W111+V111*VLOOKUP(L111,Paramétrage!$C$6:$E$28,3,0))=TRUE,X111,W111+V111*VLOOKUP(L111,Paramétrage!$C$6:$E$28,3,0)))</f>
        <v>0</v>
      </c>
      <c r="Z111" s="555"/>
      <c r="AA111" s="556"/>
      <c r="AB111" s="557"/>
      <c r="AC111" s="442"/>
      <c r="AD111" s="109"/>
      <c r="AE111" s="47">
        <f>IF(F111="",0,IF(J111="",0,IF(SUMIF(F108:F115,F111,N108:N115)=0,0,IF(J111="Obligatoire",AF111/N111,IF(K111="",AF111/SUMIF(F108:F115,F111,N108:N115),AF111/(SUMIF(F108:F115,F111,N108:N115)/K111))))))</f>
        <v>0</v>
      </c>
      <c r="AF111" s="24">
        <f t="shared" si="61"/>
        <v>0</v>
      </c>
      <c r="AH111" s="50">
        <f>IF(SUMIF(F108:F115,F111,N108:N115)=0,0,$M$3*N111/SUMIF(F108:F115,F111,N108:N115))</f>
        <v>0</v>
      </c>
      <c r="AI111" s="12">
        <f t="shared" si="62"/>
        <v>0</v>
      </c>
      <c r="AJ111" s="26" t="str">
        <f t="shared" si="57"/>
        <v/>
      </c>
      <c r="AK111" s="27">
        <f>IF(L111="",0,IF(OR(P111="Mut+ext",VLOOKUP(L111,Paramétrage!$C$6:$E$28,2,0)=0),0,IF(O111="","saisir capacité",IF(P111="Mut+ext",0,M111*AJ111*VLOOKUP(L111,Paramétrage!$C$6:$E$28,2,0)))))</f>
        <v>0</v>
      </c>
      <c r="AL111" s="95"/>
      <c r="AM111" s="27">
        <f t="shared" si="58"/>
        <v>0</v>
      </c>
      <c r="AN111" s="27">
        <f>IF(L111="",0,IF(ISERROR(AL111+AK111*VLOOKUP(L111,Paramétrage!$C$6:$E$28,3,0))=TRUE,AM111,AL111+AK111*VLOOKUP(L111,Paramétrage!$C$6:$E$28,3,0)))</f>
        <v>0</v>
      </c>
      <c r="AO111" s="50">
        <f>IF(L111="",0,IF(OR(P111="oui",VLOOKUP(L111,Paramétrage!$C$6:$E$28,2,0)=0),0,IF(U111="",0,U111-AJ111)))</f>
        <v>0</v>
      </c>
      <c r="AP111" s="12">
        <f t="shared" si="63"/>
        <v>0</v>
      </c>
    </row>
    <row r="112" spans="1:42">
      <c r="A112" s="623"/>
      <c r="B112" s="620"/>
      <c r="C112" s="585"/>
      <c r="D112" s="587"/>
      <c r="E112" s="588"/>
      <c r="F112" s="446"/>
      <c r="G112" s="449"/>
      <c r="H112" s="103"/>
      <c r="I112" s="131"/>
      <c r="J112" s="130"/>
      <c r="K112" s="104"/>
      <c r="L112" s="105"/>
      <c r="M112" s="122"/>
      <c r="N112" s="119"/>
      <c r="O112" s="127"/>
      <c r="P112" s="111"/>
      <c r="Q112" s="556"/>
      <c r="R112" s="556"/>
      <c r="S112" s="556"/>
      <c r="T112" s="569"/>
      <c r="U112" s="247" t="str">
        <f>IF(OR(O112="",L112=Paramétrage!$C$10,L112=Paramétrage!$C$13,L112=Paramétrage!$C$16,L112=Paramétrage!$C$19,L112=Paramétrage!$C$23,L112=Paramétrage!$C$26,AND(L112&lt;&gt;Paramétrage!$C$9,P112="Mut+ext")),"",ROUNDUP(N112/O112,0))</f>
        <v/>
      </c>
      <c r="V112" s="210">
        <f>IF(L112="",0,IF(OR(P112="Mut+ext",VLOOKUP(L112,Paramétrage!$C$6:$E$28,2,0)=0),0,IF(O112="","saisir capacité",M112*U112*VLOOKUP(L112,Paramétrage!$C$6:$E$28,2,0))))</f>
        <v>0</v>
      </c>
      <c r="W112" s="108"/>
      <c r="X112" s="211">
        <f t="shared" si="60"/>
        <v>0</v>
      </c>
      <c r="Y112" s="248">
        <f>IF(L112="",0,IF(ISERROR(W112+V112*VLOOKUP(L112,Paramétrage!$C$6:$E$28,3,0))=TRUE,X112,W112+V112*VLOOKUP(L112,Paramétrage!$C$6:$E$28,3,0)))</f>
        <v>0</v>
      </c>
      <c r="Z112" s="555"/>
      <c r="AA112" s="556"/>
      <c r="AB112" s="557"/>
      <c r="AC112" s="442"/>
      <c r="AD112" s="109"/>
      <c r="AE112" s="47">
        <f>IF(F112="",0,IF(J112="",0,IF(SUMIF(F108:F115,F112,N108:N115)=0,0,IF(J112="Obligatoire",AF112/N112,IF(K112="",AF112/SUMIF(F108:F115,F112,N108:N115),AF112/(SUMIF(F108:F115,F112,N108:N115)/K112))))))</f>
        <v>0</v>
      </c>
      <c r="AF112" s="24">
        <f t="shared" si="61"/>
        <v>0</v>
      </c>
      <c r="AH112" s="50">
        <f>IF(SUMIF(F108:F115,F112,N108:N115)=0,0,$M$3*N112/SUMIF(F108:F115,F112,N108:N115))</f>
        <v>0</v>
      </c>
      <c r="AI112" s="12">
        <f t="shared" si="62"/>
        <v>0</v>
      </c>
      <c r="AJ112" s="26" t="str">
        <f t="shared" si="57"/>
        <v/>
      </c>
      <c r="AK112" s="27">
        <f>IF(L112="",0,IF(OR(P112="Mut+ext",VLOOKUP(L112,Paramétrage!$C$6:$E$28,2,0)=0),0,IF(O112="","saisir capacité",IF(P112="Mut+ext",0,M112*AJ112*VLOOKUP(L112,Paramétrage!$C$6:$E$28,2,0)))))</f>
        <v>0</v>
      </c>
      <c r="AL112" s="95"/>
      <c r="AM112" s="27">
        <f t="shared" si="58"/>
        <v>0</v>
      </c>
      <c r="AN112" s="27">
        <f>IF(L112="",0,IF(ISERROR(AL112+AK112*VLOOKUP(L112,Paramétrage!$C$6:$E$28,3,0))=TRUE,AM112,AL112+AK112*VLOOKUP(L112,Paramétrage!$C$6:$E$28,3,0)))</f>
        <v>0</v>
      </c>
      <c r="AO112" s="50">
        <f>IF(L112="",0,IF(OR(P112="oui",VLOOKUP(L112,Paramétrage!$C$6:$E$28,2,0)=0),0,IF(U112="",0,U112-AJ112)))</f>
        <v>0</v>
      </c>
      <c r="AP112" s="12">
        <f t="shared" si="63"/>
        <v>0</v>
      </c>
    </row>
    <row r="113" spans="1:42">
      <c r="A113" s="623"/>
      <c r="B113" s="620"/>
      <c r="C113" s="585"/>
      <c r="D113" s="587"/>
      <c r="E113" s="588"/>
      <c r="F113" s="446"/>
      <c r="G113" s="449"/>
      <c r="H113" s="103"/>
      <c r="I113" s="131"/>
      <c r="J113" s="130"/>
      <c r="K113" s="104"/>
      <c r="L113" s="105"/>
      <c r="M113" s="122"/>
      <c r="N113" s="119"/>
      <c r="O113" s="127"/>
      <c r="P113" s="111"/>
      <c r="Q113" s="556"/>
      <c r="R113" s="556"/>
      <c r="S113" s="556"/>
      <c r="T113" s="569"/>
      <c r="U113" s="247" t="str">
        <f>IF(OR(O113="",L113=Paramétrage!$C$10,L113=Paramétrage!$C$13,L113=Paramétrage!$C$16,L113=Paramétrage!$C$19,L113=Paramétrage!$C$23,L113=Paramétrage!$C$26,AND(L113&lt;&gt;Paramétrage!$C$9,P113="Mut+ext")),"",ROUNDUP(N113/O113,0))</f>
        <v/>
      </c>
      <c r="V113" s="210">
        <f>IF(L113="",0,IF(OR(P113="Mut+ext",VLOOKUP(L113,Paramétrage!$C$6:$E$28,2,0)=0),0,IF(O113="","saisir capacité",M113*U113*VLOOKUP(L113,Paramétrage!$C$6:$E$28,2,0))))</f>
        <v>0</v>
      </c>
      <c r="W113" s="108"/>
      <c r="X113" s="211">
        <f t="shared" si="60"/>
        <v>0</v>
      </c>
      <c r="Y113" s="248">
        <f>IF(L113="",0,IF(ISERROR(W113+V113*VLOOKUP(L113,Paramétrage!$C$6:$E$28,3,0))=TRUE,X113,W113+V113*VLOOKUP(L113,Paramétrage!$C$6:$E$28,3,0)))</f>
        <v>0</v>
      </c>
      <c r="Z113" s="555"/>
      <c r="AA113" s="556"/>
      <c r="AB113" s="557"/>
      <c r="AC113" s="442"/>
      <c r="AD113" s="109"/>
      <c r="AE113" s="47">
        <f>IF(F113="",0,IF(J113="",0,IF(SUMIF(F108:F115,F113,N108:N115)=0,0,IF(J113="Obligatoire",AF113/N113,IF(K113="",AF113/SUMIF(F108:F115,F113,N108:N115),AF113/(SUMIF(F108:F115,F113,N108:N115)/K113))))))</f>
        <v>0</v>
      </c>
      <c r="AF113" s="24">
        <f t="shared" si="61"/>
        <v>0</v>
      </c>
      <c r="AH113" s="50">
        <f>IF(SUMIF(F108:F115,F113,N108:N115)=0,0,$M$3*N113/SUMIF(F108:F115,F113,N108:N115))</f>
        <v>0</v>
      </c>
      <c r="AI113" s="12">
        <f t="shared" si="62"/>
        <v>0</v>
      </c>
      <c r="AJ113" s="26" t="str">
        <f t="shared" si="57"/>
        <v/>
      </c>
      <c r="AK113" s="27">
        <f>IF(L113="",0,IF(OR(P113="Mut+ext",VLOOKUP(L113,Paramétrage!$C$6:$E$28,2,0)=0),0,IF(O113="","saisir capacité",IF(P113="Mut+ext",0,M113*AJ113*VLOOKUP(L113,Paramétrage!$C$6:$E$28,2,0)))))</f>
        <v>0</v>
      </c>
      <c r="AL113" s="95"/>
      <c r="AM113" s="27">
        <f t="shared" si="58"/>
        <v>0</v>
      </c>
      <c r="AN113" s="27">
        <f>IF(L113="",0,IF(ISERROR(AL113+AK113*VLOOKUP(L113,Paramétrage!$C$6:$E$28,3,0))=TRUE,AM113,AL113+AK113*VLOOKUP(L113,Paramétrage!$C$6:$E$28,3,0)))</f>
        <v>0</v>
      </c>
      <c r="AO113" s="50">
        <f>IF(L113="",0,IF(OR(P113="oui",VLOOKUP(L113,Paramétrage!$C$6:$E$28,2,0)=0),0,IF(U113="",0,U113-AJ113)))</f>
        <v>0</v>
      </c>
      <c r="AP113" s="12">
        <f t="shared" si="63"/>
        <v>0</v>
      </c>
    </row>
    <row r="114" spans="1:42">
      <c r="A114" s="623"/>
      <c r="B114" s="620"/>
      <c r="C114" s="585"/>
      <c r="D114" s="587"/>
      <c r="E114" s="588"/>
      <c r="F114" s="446"/>
      <c r="G114" s="449"/>
      <c r="H114" s="103"/>
      <c r="I114" s="131"/>
      <c r="J114" s="130"/>
      <c r="K114" s="104"/>
      <c r="L114" s="105"/>
      <c r="M114" s="122"/>
      <c r="N114" s="119"/>
      <c r="O114" s="127"/>
      <c r="P114" s="111"/>
      <c r="Q114" s="556"/>
      <c r="R114" s="556"/>
      <c r="S114" s="556"/>
      <c r="T114" s="569"/>
      <c r="U114" s="247" t="str">
        <f>IF(OR(O114="",L114=Paramétrage!$C$10,L114=Paramétrage!$C$13,L114=Paramétrage!$C$16,L114=Paramétrage!$C$19,L114=Paramétrage!$C$23,L114=Paramétrage!$C$26,AND(L114&lt;&gt;Paramétrage!$C$9,P114="Mut+ext")),"",ROUNDUP(N114/O114,0))</f>
        <v/>
      </c>
      <c r="V114" s="210">
        <f>IF(L114="",0,IF(OR(P114="Mut+ext",VLOOKUP(L114,Paramétrage!$C$6:$E$28,2,0)=0),0,IF(O114="","saisir capacité",M114*U114*VLOOKUP(L114,Paramétrage!$C$6:$E$28,2,0))))</f>
        <v>0</v>
      </c>
      <c r="W114" s="108"/>
      <c r="X114" s="211">
        <f t="shared" si="60"/>
        <v>0</v>
      </c>
      <c r="Y114" s="248">
        <f>IF(L114="",0,IF(ISERROR(W114+V114*VLOOKUP(L114,Paramétrage!$C$6:$E$28,3,0))=TRUE,X114,W114+V114*VLOOKUP(L114,Paramétrage!$C$6:$E$28,3,0)))</f>
        <v>0</v>
      </c>
      <c r="Z114" s="555"/>
      <c r="AA114" s="556"/>
      <c r="AB114" s="557"/>
      <c r="AC114" s="442"/>
      <c r="AD114" s="109"/>
      <c r="AE114" s="47">
        <f>IF(F114="",0,IF(J114="",0,IF(SUMIF(F108:F115,F114,N108:N115)=0,0,IF(J114="Obligatoire",AF114/N114,IF(K114="",AF114/SUMIF(F108:F115,F114,N108:N115),AF114/(SUMIF(F108:F115,F114,N108:N115)/K114))))))</f>
        <v>0</v>
      </c>
      <c r="AF114" s="24">
        <f t="shared" si="61"/>
        <v>0</v>
      </c>
      <c r="AH114" s="50">
        <f>IF(SUMIF(F108:F115,F114,N108:N115)=0,0,$M$3*N114/SUMIF(F108:F115,F114,N108:N115))</f>
        <v>0</v>
      </c>
      <c r="AI114" s="12">
        <f t="shared" si="62"/>
        <v>0</v>
      </c>
      <c r="AJ114" s="26" t="str">
        <f t="shared" si="57"/>
        <v/>
      </c>
      <c r="AK114" s="27">
        <f>IF(L114="",0,IF(OR(P114="Mut+ext",VLOOKUP(L114,Paramétrage!$C$6:$E$28,2,0)=0),0,IF(O114="","saisir capacité",IF(P114="Mut+ext",0,M114*AJ114*VLOOKUP(L114,Paramétrage!$C$6:$E$28,2,0)))))</f>
        <v>0</v>
      </c>
      <c r="AL114" s="95"/>
      <c r="AM114" s="27">
        <f t="shared" si="58"/>
        <v>0</v>
      </c>
      <c r="AN114" s="27">
        <f>IF(L114="",0,IF(ISERROR(AL114+AK114*VLOOKUP(L114,Paramétrage!$C$6:$E$28,3,0))=TRUE,AM114,AL114+AK114*VLOOKUP(L114,Paramétrage!$C$6:$E$28,3,0)))</f>
        <v>0</v>
      </c>
      <c r="AO114" s="50">
        <f>IF(L114="",0,IF(OR(P114="oui",VLOOKUP(L114,Paramétrage!$C$6:$E$28,2,0)=0),0,IF(U114="",0,U114-AJ114)))</f>
        <v>0</v>
      </c>
      <c r="AP114" s="12">
        <f t="shared" si="63"/>
        <v>0</v>
      </c>
    </row>
    <row r="115" spans="1:42">
      <c r="A115" s="623"/>
      <c r="B115" s="620"/>
      <c r="C115" s="585"/>
      <c r="D115" s="587"/>
      <c r="E115" s="589"/>
      <c r="F115" s="446"/>
      <c r="G115" s="449"/>
      <c r="H115" s="103"/>
      <c r="I115" s="131"/>
      <c r="J115" s="130"/>
      <c r="K115" s="104"/>
      <c r="L115" s="105"/>
      <c r="M115" s="122"/>
      <c r="N115" s="119"/>
      <c r="O115" s="127"/>
      <c r="P115" s="111"/>
      <c r="Q115" s="556"/>
      <c r="R115" s="556"/>
      <c r="S115" s="556"/>
      <c r="T115" s="569"/>
      <c r="U115" s="247" t="str">
        <f>IF(OR(O115="",L115=Paramétrage!$C$10,L115=Paramétrage!$C$13,L115=Paramétrage!$C$16,L115=Paramétrage!$C$19,L115=Paramétrage!$C$23,L115=Paramétrage!$C$26,AND(L115&lt;&gt;Paramétrage!$C$9,P115="Mut+ext")),"",ROUNDUP(N115/O115,0))</f>
        <v/>
      </c>
      <c r="V115" s="210">
        <f>IF(L115="",0,IF(OR(P115="Mut+ext",VLOOKUP(L115,Paramétrage!$C$6:$E$28,2,0)=0),0,IF(O115="","saisir capacité",M115*U115*VLOOKUP(L115,Paramétrage!$C$6:$E$28,2,0))))</f>
        <v>0</v>
      </c>
      <c r="W115" s="108"/>
      <c r="X115" s="211">
        <f t="shared" si="60"/>
        <v>0</v>
      </c>
      <c r="Y115" s="248">
        <f>IF(L115="",0,IF(ISERROR(W115+V115*VLOOKUP(L115,Paramétrage!$C$6:$E$28,3,0))=TRUE,X115,W115+V115*VLOOKUP(L115,Paramétrage!$C$6:$E$28,3,0)))</f>
        <v>0</v>
      </c>
      <c r="Z115" s="555"/>
      <c r="AA115" s="556"/>
      <c r="AB115" s="557"/>
      <c r="AC115" s="442"/>
      <c r="AD115" s="109"/>
      <c r="AE115" s="47">
        <f>IF(F115="",0,IF(J115="",0,IF(SUMIF(F108:F115,F115,N108:N115)=0,0,IF(J115="Obligatoire",AF115/N115,IF(K115="",AF115/SUMIF(F108:F115,F115,N108:N115),AF115/(SUMIF(F108:F115,F115,N108:N115)/K115))))))</f>
        <v>0</v>
      </c>
      <c r="AF115" s="24">
        <f t="shared" si="61"/>
        <v>0</v>
      </c>
      <c r="AH115" s="50">
        <f>IF(SUMIF(F108:F115,F115,N108:N115)=0,0,$M$3*N115/SUMIF(F108:F115,F115,N108:N115))</f>
        <v>0</v>
      </c>
      <c r="AI115" s="12">
        <f t="shared" si="62"/>
        <v>0</v>
      </c>
      <c r="AJ115" s="26" t="str">
        <f t="shared" si="57"/>
        <v/>
      </c>
      <c r="AK115" s="27">
        <f>IF(L115="",0,IF(OR(P115="Mut+ext",VLOOKUP(L115,Paramétrage!$C$6:$E$28,2,0)=0),0,IF(O115="","saisir capacité",IF(P115="Mut+ext",0,M115*AJ115*VLOOKUP(L115,Paramétrage!$C$6:$E$28,2,0)))))</f>
        <v>0</v>
      </c>
      <c r="AL115" s="95"/>
      <c r="AM115" s="27">
        <f t="shared" si="58"/>
        <v>0</v>
      </c>
      <c r="AN115" s="27">
        <f>IF(L115="",0,IF(ISERROR(AL115+AK115*VLOOKUP(L115,Paramétrage!$C$6:$E$28,3,0))=TRUE,AM115,AL115+AK115*VLOOKUP(L115,Paramétrage!$C$6:$E$28,3,0)))</f>
        <v>0</v>
      </c>
      <c r="AO115" s="50">
        <f>IF(L115="",0,IF(OR(P115="oui",VLOOKUP(L115,Paramétrage!$C$6:$E$28,2,0)=0),0,IF(U115="",0,U115-AJ115)))</f>
        <v>0</v>
      </c>
      <c r="AP115" s="12">
        <f t="shared" si="63"/>
        <v>0</v>
      </c>
    </row>
    <row r="116" spans="1:42">
      <c r="A116" s="623"/>
      <c r="B116" s="621"/>
      <c r="C116" s="585"/>
      <c r="D116" s="191"/>
      <c r="E116" s="191"/>
      <c r="F116" s="192"/>
      <c r="G116" s="193"/>
      <c r="H116" s="194"/>
      <c r="I116" s="195"/>
      <c r="J116" s="194"/>
      <c r="K116" s="196"/>
      <c r="L116" s="197"/>
      <c r="M116" s="198">
        <f>AE116</f>
        <v>48</v>
      </c>
      <c r="N116" s="199"/>
      <c r="O116" s="199"/>
      <c r="P116" s="200"/>
      <c r="Q116" s="201"/>
      <c r="R116" s="201"/>
      <c r="S116" s="201"/>
      <c r="T116" s="202"/>
      <c r="U116" s="203"/>
      <c r="V116" s="204">
        <f>SUM(V108:V115)</f>
        <v>136</v>
      </c>
      <c r="W116" s="197">
        <f>SUM(W108:W115)</f>
        <v>0</v>
      </c>
      <c r="X116" s="205">
        <f t="shared" ref="X116:X134" si="64">V116+W116</f>
        <v>136</v>
      </c>
      <c r="Y116" s="206">
        <f>SUM(Y108:Y115)</f>
        <v>149</v>
      </c>
      <c r="Z116" s="207"/>
      <c r="AA116" s="207"/>
      <c r="AB116" s="208"/>
      <c r="AC116" s="209"/>
      <c r="AD116" s="202"/>
      <c r="AE116" s="46">
        <f>SUM(AE108:AE115)</f>
        <v>48</v>
      </c>
      <c r="AF116" s="44">
        <f>SUM(AF108:AF115)</f>
        <v>9600</v>
      </c>
    </row>
    <row r="117" spans="1:42" ht="15" customHeight="1">
      <c r="A117" s="623"/>
      <c r="B117" s="616" t="s">
        <v>124</v>
      </c>
      <c r="C117" s="585" t="s">
        <v>250</v>
      </c>
      <c r="D117" s="587" t="s">
        <v>161</v>
      </c>
      <c r="E117" s="588">
        <v>6</v>
      </c>
      <c r="F117" s="447"/>
      <c r="G117" s="459"/>
      <c r="H117" s="478"/>
      <c r="I117" s="131"/>
      <c r="J117" s="130"/>
      <c r="K117" s="104"/>
      <c r="L117" s="105"/>
      <c r="M117" s="122"/>
      <c r="N117" s="119"/>
      <c r="O117" s="127"/>
      <c r="P117" s="111"/>
      <c r="Q117" s="556"/>
      <c r="R117" s="556"/>
      <c r="S117" s="556"/>
      <c r="T117" s="569"/>
      <c r="U117" s="281" t="str">
        <f>IF(OR(O117="",L117=Paramétrage!$C$10,L117=Paramétrage!$C$13,L117=Paramétrage!$C$16,L117=Paramétrage!$C$19,L117=Paramétrage!$C$23,L117=Paramétrage!$C$26,AND(L117&lt;&gt;Paramétrage!$C$9,P117="Mut+ext")),"",ROUNDUP(N117/O117,0))</f>
        <v/>
      </c>
      <c r="V117" s="282">
        <f>IF(L117="",0,IF(OR(P117="Mut+ext",VLOOKUP(L117,Paramétrage!$C$6:$E$28,2,0)=0),0,IF(O117="","saisir capacité",M117*U117*VLOOKUP(L117,Paramétrage!$C$6:$E$28,2,0))))</f>
        <v>0</v>
      </c>
      <c r="W117" s="108"/>
      <c r="X117" s="283">
        <f t="shared" ref="X117:X124" si="65">IF(ISERROR(V117+W117)=TRUE,V117,V117+W117)</f>
        <v>0</v>
      </c>
      <c r="Y117" s="284">
        <f>IF(L117="",0,IF(ISERROR(W117+V117*VLOOKUP(L117,Paramétrage!$C$6:$E$28,3,0))=TRUE,X117,W117+V117*VLOOKUP(L117,Paramétrage!$C$6:$E$28,3,0)))</f>
        <v>0</v>
      </c>
      <c r="Z117" s="555"/>
      <c r="AA117" s="556"/>
      <c r="AB117" s="557"/>
      <c r="AC117" s="442"/>
      <c r="AD117" s="110"/>
      <c r="AE117" s="47">
        <f>IF(F117="",0,IF(J117="",0,IF(SUMIF(F117:F124,F117,N117:N124)=0,0,IF(J117="Obligatoire",AF117/N117,IF(K117="",AF117/SUMIF(F117:F124,F117,N117:N124),AF117/(SUMIF(F117:F124,F117,N117:N124)/K117))))))</f>
        <v>0</v>
      </c>
      <c r="AF117" s="43">
        <f t="shared" ref="AF117:AF124" si="66">M117*N117</f>
        <v>0</v>
      </c>
      <c r="AH117" s="50">
        <f>IF(SUMIF(F117:F124,F117,N117:N124)=0,0,$M$3*N117/SUMIF(F117:F124,F117,N117:N124))</f>
        <v>0</v>
      </c>
      <c r="AI117" s="12">
        <f t="shared" ref="AI117:AI124" si="67">O117</f>
        <v>0</v>
      </c>
      <c r="AJ117" s="26" t="str">
        <f t="shared" ref="AJ117:AJ124" si="68">IF(AI117=0,"",ROUNDUP(AH117/AI117,0))</f>
        <v/>
      </c>
      <c r="AK117" s="27">
        <f>IF(L117="",0,IF(OR(P117="Mut+ext",VLOOKUP(L117,Paramétrage!$C$6:$E$28,2,0)=0),0,IF(O117="","saisir capacité",IF(P117="Mut+ext",0,M117*AJ117*VLOOKUP(L117,Paramétrage!$C$6:$E$28,2,0)))))</f>
        <v>0</v>
      </c>
      <c r="AL117" s="95"/>
      <c r="AM117" s="27">
        <f t="shared" ref="AM117:AM124" si="69">IF(ISERROR(AK117+AL117)=TRUE,AK117,AK117+AL117)</f>
        <v>0</v>
      </c>
      <c r="AN117" s="27">
        <f>IF(L117="",0,IF(ISERROR(AL117+AK117*VLOOKUP(L117,Paramétrage!$C$6:$E$28,3,0))=TRUE,AM117,AL117+AK117*VLOOKUP(L117,Paramétrage!$C$6:$E$28,3,0)))</f>
        <v>0</v>
      </c>
      <c r="AO117" s="50">
        <f>IF(L117="",0,IF(OR(P117="oui",VLOOKUP(L117,Paramétrage!$C$6:$E$28,2,0)=0),0,IF(U117="",0,U117-AJ117)))</f>
        <v>0</v>
      </c>
      <c r="AP117" s="12">
        <f t="shared" ref="AP117:AP124" si="70">Y117-AN117-W117</f>
        <v>0</v>
      </c>
    </row>
    <row r="118" spans="1:42" ht="15" customHeight="1">
      <c r="A118" s="623"/>
      <c r="B118" s="616"/>
      <c r="C118" s="585"/>
      <c r="D118" s="587"/>
      <c r="E118" s="588"/>
      <c r="F118" s="446" t="s">
        <v>251</v>
      </c>
      <c r="G118" s="112" t="s">
        <v>27</v>
      </c>
      <c r="H118" s="479" t="s">
        <v>165</v>
      </c>
      <c r="I118" s="131"/>
      <c r="J118" s="130" t="s">
        <v>164</v>
      </c>
      <c r="K118" s="104">
        <v>2</v>
      </c>
      <c r="L118" s="105" t="s">
        <v>129</v>
      </c>
      <c r="M118" s="122">
        <v>25</v>
      </c>
      <c r="N118" s="119"/>
      <c r="O118" s="127">
        <v>40</v>
      </c>
      <c r="P118" s="111" t="s">
        <v>116</v>
      </c>
      <c r="Q118" s="556" t="s">
        <v>130</v>
      </c>
      <c r="R118" s="556"/>
      <c r="S118" s="556"/>
      <c r="T118" s="569"/>
      <c r="U118" s="281">
        <f>IF(OR(O118="",L118=Paramétrage!$C$10,L118=Paramétrage!$C$13,L118=Paramétrage!$C$16,L118=Paramétrage!$C$19,L118=Paramétrage!$C$23,L118=Paramétrage!$C$26,AND(L118&lt;&gt;Paramétrage!$C$9,P118="Mut+ext")),"",ROUNDUP(N118/O118,0))</f>
        <v>0</v>
      </c>
      <c r="V118" s="282">
        <f>IF(L118="",0,IF(OR(P118="Mut+ext",VLOOKUP(L118,Paramétrage!$C$6:$E$28,2,0)=0),0,IF(O118="","saisir capacité",M118*U118*VLOOKUP(L118,Paramétrage!$C$6:$E$28,2,0))))</f>
        <v>0</v>
      </c>
      <c r="W118" s="108"/>
      <c r="X118" s="283">
        <f t="shared" si="65"/>
        <v>0</v>
      </c>
      <c r="Y118" s="284">
        <f>IF(L118="",0,IF(ISERROR(W118+V118*VLOOKUP(L118,Paramétrage!$C$6:$E$28,3,0))=TRUE,X118,W118+V118*VLOOKUP(L118,Paramétrage!$C$6:$E$28,3,0)))</f>
        <v>0</v>
      </c>
      <c r="Z118" s="555"/>
      <c r="AA118" s="556"/>
      <c r="AB118" s="557"/>
      <c r="AC118" s="442"/>
      <c r="AD118" s="109"/>
      <c r="AE118" s="47">
        <f>IF(F118="",0,IF(J118="",0,IF(SUMIF(F117:F124,F118,N117:N124)=0,0,IF(J118="Obligatoire",AF118/N118,IF(K118="",AF118/SUMIF(F117:F124,F118,N117:N124),AF118/(SUMIF(F117:F124,F118,N117:N124)/K118))))))</f>
        <v>0</v>
      </c>
      <c r="AF118" s="24">
        <f t="shared" si="66"/>
        <v>0</v>
      </c>
      <c r="AH118" s="50">
        <f>IF(SUMIF(F117:F124,F118,N117:N124)=0,0,$M$3*N118/SUMIF(F117:F124,F118,N117:N124))</f>
        <v>0</v>
      </c>
      <c r="AI118" s="12">
        <f t="shared" si="67"/>
        <v>40</v>
      </c>
      <c r="AJ118" s="26">
        <f t="shared" si="68"/>
        <v>0</v>
      </c>
      <c r="AK118" s="27">
        <f>IF(L118="",0,IF(OR(P118="Mut+ext",VLOOKUP(L118,Paramétrage!$C$6:$E$28,2,0)=0),0,IF(O118="","saisir capacité",IF(P118="Mut+ext",0,M118*AJ118*VLOOKUP(L118,Paramétrage!$C$6:$E$28,2,0)))))</f>
        <v>0</v>
      </c>
      <c r="AL118" s="95"/>
      <c r="AM118" s="27">
        <f t="shared" si="69"/>
        <v>0</v>
      </c>
      <c r="AN118" s="27">
        <f>IF(L118="",0,IF(ISERROR(AL118+AK118*VLOOKUP(L118,Paramétrage!$C$6:$E$28,3,0))=TRUE,AM118,AL118+AK118*VLOOKUP(L118,Paramétrage!$C$6:$E$28,3,0)))</f>
        <v>0</v>
      </c>
      <c r="AO118" s="50">
        <f>IF(L118="",0,IF(OR(P118="oui",VLOOKUP(L118,Paramétrage!$C$6:$E$28,2,0)=0),0,IF(U118="",0,U118-AJ118)))</f>
        <v>0</v>
      </c>
      <c r="AP118" s="12">
        <f t="shared" si="70"/>
        <v>0</v>
      </c>
    </row>
    <row r="119" spans="1:42" ht="15" customHeight="1">
      <c r="A119" s="623"/>
      <c r="B119" s="616"/>
      <c r="C119" s="585"/>
      <c r="D119" s="587"/>
      <c r="E119" s="588"/>
      <c r="F119" s="446" t="s">
        <v>251</v>
      </c>
      <c r="G119" s="112" t="s">
        <v>23</v>
      </c>
      <c r="H119" s="479" t="s">
        <v>166</v>
      </c>
      <c r="I119" s="131"/>
      <c r="J119" s="130" t="s">
        <v>164</v>
      </c>
      <c r="K119" s="104">
        <v>2</v>
      </c>
      <c r="L119" s="105" t="s">
        <v>129</v>
      </c>
      <c r="M119" s="122">
        <v>25</v>
      </c>
      <c r="N119" s="119"/>
      <c r="O119" s="127">
        <v>24</v>
      </c>
      <c r="P119" s="111" t="s">
        <v>116</v>
      </c>
      <c r="Q119" s="556" t="s">
        <v>130</v>
      </c>
      <c r="R119" s="556"/>
      <c r="S119" s="556"/>
      <c r="T119" s="569"/>
      <c r="U119" s="281">
        <f>IF(OR(O119="",L119=Paramétrage!$C$10,L119=Paramétrage!$C$13,L119=Paramétrage!$C$16,L119=Paramétrage!$C$19,L119=Paramétrage!$C$23,L119=Paramétrage!$C$26,AND(L119&lt;&gt;Paramétrage!$C$9,P119="Mut+ext")),"",ROUNDUP(N119/O119,0))</f>
        <v>0</v>
      </c>
      <c r="V119" s="282">
        <f>IF(L119="",0,IF(OR(P119="Mut+ext",VLOOKUP(L119,Paramétrage!$C$6:$E$28,2,0)=0),0,IF(O119="","saisir capacité",M119*U119*VLOOKUP(L119,Paramétrage!$C$6:$E$28,2,0))))</f>
        <v>0</v>
      </c>
      <c r="W119" s="108"/>
      <c r="X119" s="283">
        <f t="shared" si="65"/>
        <v>0</v>
      </c>
      <c r="Y119" s="284">
        <f>IF(L119="",0,IF(ISERROR(W119+V119*VLOOKUP(L119,Paramétrage!$C$6:$E$28,3,0))=TRUE,X119,W119+V119*VLOOKUP(L119,Paramétrage!$C$6:$E$28,3,0)))</f>
        <v>0</v>
      </c>
      <c r="Z119" s="555"/>
      <c r="AA119" s="556"/>
      <c r="AB119" s="557"/>
      <c r="AC119" s="442"/>
      <c r="AD119" s="109"/>
      <c r="AE119" s="47">
        <f>IF(F119="",0,IF(J119="",0,IF(SUMIF(F117:F124,F119,N117:N124)=0,0,IF(J119="Obligatoire",AF119/N119,IF(K119="",AF119/SUMIF(F117:F124,F119,N117:N124),AF119/(SUMIF(F117:F124,F119,N117:N124)/K119))))))</f>
        <v>0</v>
      </c>
      <c r="AF119" s="24">
        <f t="shared" si="66"/>
        <v>0</v>
      </c>
      <c r="AH119" s="50">
        <f>IF(SUMIF(F117:F124,F119,N117:N124)=0,0,$M$3*N119/SUMIF(F117:F124,F119,N117:N124))</f>
        <v>0</v>
      </c>
      <c r="AI119" s="12">
        <f t="shared" si="67"/>
        <v>24</v>
      </c>
      <c r="AJ119" s="26">
        <f t="shared" si="68"/>
        <v>0</v>
      </c>
      <c r="AK119" s="27">
        <f>IF(L119="",0,IF(OR(P119="Mut+ext",VLOOKUP(L119,Paramétrage!$C$6:$E$28,2,0)=0),0,IF(O119="","saisir capacité",IF(P119="Mut+ext",0,M119*AJ119*VLOOKUP(L119,Paramétrage!$C$6:$E$28,2,0)))))</f>
        <v>0</v>
      </c>
      <c r="AL119" s="95"/>
      <c r="AM119" s="27">
        <f t="shared" si="69"/>
        <v>0</v>
      </c>
      <c r="AN119" s="27">
        <f>IF(L119="",0,IF(ISERROR(AL119+AK119*VLOOKUP(L119,Paramétrage!$C$6:$E$28,3,0))=TRUE,AM119,AL119+AK119*VLOOKUP(L119,Paramétrage!$C$6:$E$28,3,0)))</f>
        <v>0</v>
      </c>
      <c r="AO119" s="50">
        <f>IF(L119="",0,IF(OR(P119="oui",VLOOKUP(L119,Paramétrage!$C$6:$E$28,2,0)=0),0,IF(U119="",0,U119-AJ119)))</f>
        <v>0</v>
      </c>
      <c r="AP119" s="12">
        <f t="shared" si="70"/>
        <v>0</v>
      </c>
    </row>
    <row r="120" spans="1:42" ht="15" customHeight="1">
      <c r="A120" s="623"/>
      <c r="B120" s="616"/>
      <c r="C120" s="585"/>
      <c r="D120" s="587"/>
      <c r="E120" s="588"/>
      <c r="F120" s="448" t="s">
        <v>251</v>
      </c>
      <c r="G120" s="112" t="s">
        <v>28</v>
      </c>
      <c r="H120" s="479" t="s">
        <v>167</v>
      </c>
      <c r="I120" s="131"/>
      <c r="J120" s="130" t="s">
        <v>164</v>
      </c>
      <c r="K120" s="104">
        <v>2</v>
      </c>
      <c r="L120" s="105" t="s">
        <v>129</v>
      </c>
      <c r="M120" s="122">
        <v>25</v>
      </c>
      <c r="N120" s="119"/>
      <c r="O120" s="127">
        <v>40</v>
      </c>
      <c r="P120" s="111" t="s">
        <v>116</v>
      </c>
      <c r="Q120" s="556" t="s">
        <v>130</v>
      </c>
      <c r="R120" s="556"/>
      <c r="S120" s="556"/>
      <c r="T120" s="569"/>
      <c r="U120" s="281">
        <f>IF(OR(O120="",L120=Paramétrage!$C$10,L120=Paramétrage!$C$13,L120=Paramétrage!$C$16,L120=Paramétrage!$C$19,L120=Paramétrage!$C$23,L120=Paramétrage!$C$26,AND(L120&lt;&gt;Paramétrage!$C$9,P120="Mut+ext")),"",ROUNDUP(N120/O120,0))</f>
        <v>0</v>
      </c>
      <c r="V120" s="282">
        <f>IF(L120="",0,IF(OR(P120="Mut+ext",VLOOKUP(L120,Paramétrage!$C$6:$E$28,2,0)=0),0,IF(O120="","saisir capacité",M120*U120*VLOOKUP(L120,Paramétrage!$C$6:$E$28,2,0))))</f>
        <v>0</v>
      </c>
      <c r="W120" s="108"/>
      <c r="X120" s="283">
        <f t="shared" si="65"/>
        <v>0</v>
      </c>
      <c r="Y120" s="284">
        <f>IF(L120="",0,IF(ISERROR(W120+V120*VLOOKUP(L120,Paramétrage!$C$6:$E$28,3,0))=TRUE,X120,W120+V120*VLOOKUP(L120,Paramétrage!$C$6:$E$28,3,0)))</f>
        <v>0</v>
      </c>
      <c r="Z120" s="555"/>
      <c r="AA120" s="556"/>
      <c r="AB120" s="557"/>
      <c r="AC120" s="442"/>
      <c r="AD120" s="109"/>
      <c r="AE120" s="47">
        <f>IF(F120="",0,IF(J120="",0,IF(SUMIF(F117:F124,F120,N117:N124)=0,0,IF(J120="Obligatoire",AF120/N120,IF(K120="",AF120/SUMIF(F117:F124,F120,N117:N124),AF120/(SUMIF(F117:F124,F120,N117:N124)/K120))))))</f>
        <v>0</v>
      </c>
      <c r="AF120" s="24">
        <f t="shared" si="66"/>
        <v>0</v>
      </c>
      <c r="AH120" s="50">
        <f>IF(SUMIF(F117:F124,F120,N117:N124)=0,0,$M$3*N120/SUMIF(F117:F124,F120,N117:N124))</f>
        <v>0</v>
      </c>
      <c r="AI120" s="12">
        <f t="shared" si="67"/>
        <v>40</v>
      </c>
      <c r="AJ120" s="26">
        <f t="shared" si="68"/>
        <v>0</v>
      </c>
      <c r="AK120" s="27">
        <f>IF(L120="",0,IF(OR(P120="Mut+ext",VLOOKUP(L120,Paramétrage!$C$6:$E$28,2,0)=0),0,IF(O120="","saisir capacité",IF(P120="Mut+ext",0,M120*AJ120*VLOOKUP(L120,Paramétrage!$C$6:$E$28,2,0)))))</f>
        <v>0</v>
      </c>
      <c r="AL120" s="95"/>
      <c r="AM120" s="27">
        <f t="shared" si="69"/>
        <v>0</v>
      </c>
      <c r="AN120" s="27">
        <f>IF(L120="",0,IF(ISERROR(AL120+AK120*VLOOKUP(L120,Paramétrage!$C$6:$E$28,3,0))=TRUE,AM120,AL120+AK120*VLOOKUP(L120,Paramétrage!$C$6:$E$28,3,0)))</f>
        <v>0</v>
      </c>
      <c r="AO120" s="50">
        <f>IF(L120="",0,IF(OR(P120="oui",VLOOKUP(L120,Paramétrage!$C$6:$E$28,2,0)=0),0,IF(U120="",0,U120-AJ120)))</f>
        <v>0</v>
      </c>
      <c r="AP120" s="12">
        <f t="shared" si="70"/>
        <v>0</v>
      </c>
    </row>
    <row r="121" spans="1:42" ht="15" customHeight="1">
      <c r="A121" s="623"/>
      <c r="B121" s="616"/>
      <c r="C121" s="585"/>
      <c r="D121" s="587"/>
      <c r="E121" s="588"/>
      <c r="F121" s="446" t="s">
        <v>251</v>
      </c>
      <c r="G121" s="112" t="s">
        <v>27</v>
      </c>
      <c r="H121" s="479" t="s">
        <v>168</v>
      </c>
      <c r="I121" s="131"/>
      <c r="J121" s="130" t="s">
        <v>164</v>
      </c>
      <c r="K121" s="104">
        <v>2</v>
      </c>
      <c r="L121" s="105" t="s">
        <v>129</v>
      </c>
      <c r="M121" s="122">
        <v>25</v>
      </c>
      <c r="N121" s="119"/>
      <c r="O121" s="127">
        <v>40</v>
      </c>
      <c r="P121" s="111" t="s">
        <v>116</v>
      </c>
      <c r="Q121" s="556" t="s">
        <v>130</v>
      </c>
      <c r="R121" s="556"/>
      <c r="S121" s="556"/>
      <c r="T121" s="569"/>
      <c r="U121" s="281">
        <f>IF(OR(O121="",L121=Paramétrage!$C$10,L121=Paramétrage!$C$13,L121=Paramétrage!$C$16,L121=Paramétrage!$C$19,L121=Paramétrage!$C$23,L121=Paramétrage!$C$26,AND(L121&lt;&gt;Paramétrage!$C$9,P121="Mut+ext")),"",ROUNDUP(N121/O121,0))</f>
        <v>0</v>
      </c>
      <c r="V121" s="282">
        <f>IF(L121="",0,IF(OR(P121="Mut+ext",VLOOKUP(L121,Paramétrage!$C$6:$E$28,2,0)=0),0,IF(O121="","saisir capacité",M121*U121*VLOOKUP(L121,Paramétrage!$C$6:$E$28,2,0))))</f>
        <v>0</v>
      </c>
      <c r="W121" s="108"/>
      <c r="X121" s="283">
        <f t="shared" si="65"/>
        <v>0</v>
      </c>
      <c r="Y121" s="284">
        <f>IF(L121="",0,IF(ISERROR(W121+V121*VLOOKUP(L121,Paramétrage!$C$6:$E$28,3,0))=TRUE,X121,W121+V121*VLOOKUP(L121,Paramétrage!$C$6:$E$28,3,0)))</f>
        <v>0</v>
      </c>
      <c r="Z121" s="555"/>
      <c r="AA121" s="556"/>
      <c r="AB121" s="557"/>
      <c r="AC121" s="442"/>
      <c r="AD121" s="109"/>
      <c r="AE121" s="47">
        <f>IF(F121="",0,IF(J121="",0,IF(SUMIF(F117:F124,F121,N117:N124)=0,0,IF(J121="Obligatoire",AF121/N121,IF(K121="",AF121/SUMIF(F117:F124,F121,N117:N124),AF121/(SUMIF(F117:F124,F121,N117:N124)/K121))))))</f>
        <v>0</v>
      </c>
      <c r="AF121" s="24">
        <f t="shared" si="66"/>
        <v>0</v>
      </c>
      <c r="AH121" s="50">
        <f>IF(SUMIF(F117:F124,F121,N117:N124)=0,0,$M$3*N121/SUMIF(F117:F124,F121,N117:N124))</f>
        <v>0</v>
      </c>
      <c r="AI121" s="12">
        <f t="shared" si="67"/>
        <v>40</v>
      </c>
      <c r="AJ121" s="26">
        <f t="shared" si="68"/>
        <v>0</v>
      </c>
      <c r="AK121" s="27">
        <f>IF(L121="",0,IF(OR(P121="Mut+ext",VLOOKUP(L121,Paramétrage!$C$6:$E$28,2,0)=0),0,IF(O121="","saisir capacité",IF(P121="Mut+ext",0,M121*AJ121*VLOOKUP(L121,Paramétrage!$C$6:$E$28,2,0)))))</f>
        <v>0</v>
      </c>
      <c r="AL121" s="95"/>
      <c r="AM121" s="27">
        <f t="shared" si="69"/>
        <v>0</v>
      </c>
      <c r="AN121" s="27">
        <f>IF(L121="",0,IF(ISERROR(AL121+AK121*VLOOKUP(L121,Paramétrage!$C$6:$E$28,3,0))=TRUE,AM121,AL121+AK121*VLOOKUP(L121,Paramétrage!$C$6:$E$28,3,0)))</f>
        <v>0</v>
      </c>
      <c r="AO121" s="50">
        <f>IF(L121="",0,IF(OR(P121="oui",VLOOKUP(L121,Paramétrage!$C$6:$E$28,2,0)=0),0,IF(U121="",0,U121-AJ121)))</f>
        <v>0</v>
      </c>
      <c r="AP121" s="12">
        <f t="shared" si="70"/>
        <v>0</v>
      </c>
    </row>
    <row r="122" spans="1:42" ht="15" customHeight="1">
      <c r="A122" s="623"/>
      <c r="B122" s="616"/>
      <c r="C122" s="585"/>
      <c r="D122" s="587"/>
      <c r="E122" s="588"/>
      <c r="F122" s="447"/>
      <c r="G122" s="459"/>
      <c r="H122" s="478"/>
      <c r="I122" s="131"/>
      <c r="J122" s="130"/>
      <c r="K122" s="104"/>
      <c r="L122" s="105"/>
      <c r="M122" s="122"/>
      <c r="N122" s="119"/>
      <c r="O122" s="127"/>
      <c r="P122" s="111"/>
      <c r="Q122" s="556"/>
      <c r="R122" s="556"/>
      <c r="S122" s="556"/>
      <c r="T122" s="569"/>
      <c r="U122" s="281" t="str">
        <f>IF(OR(O122="",L122=Paramétrage!$C$10,L122=Paramétrage!$C$13,L122=Paramétrage!$C$16,L122=Paramétrage!$C$19,L122=Paramétrage!$C$23,L122=Paramétrage!$C$26,AND(L122&lt;&gt;Paramétrage!$C$9,P122="Mut+ext")),"",ROUNDUP(N122/O122,0))</f>
        <v/>
      </c>
      <c r="V122" s="282">
        <f>IF(L122="",0,IF(OR(P122="Mut+ext",VLOOKUP(L122,Paramétrage!$C$6:$E$28,2,0)=0),0,IF(O122="","saisir capacité",M122*U122*VLOOKUP(L122,Paramétrage!$C$6:$E$28,2,0))))</f>
        <v>0</v>
      </c>
      <c r="W122" s="108"/>
      <c r="X122" s="283">
        <f t="shared" si="65"/>
        <v>0</v>
      </c>
      <c r="Y122" s="284">
        <f>IF(L122="",0,IF(ISERROR(W122+V122*VLOOKUP(L122,Paramétrage!$C$6:$E$28,3,0))=TRUE,X122,W122+V122*VLOOKUP(L122,Paramétrage!$C$6:$E$28,3,0)))</f>
        <v>0</v>
      </c>
      <c r="Z122" s="555"/>
      <c r="AA122" s="556"/>
      <c r="AB122" s="557"/>
      <c r="AC122" s="442"/>
      <c r="AD122" s="109"/>
      <c r="AE122" s="47">
        <f>IF(F122="",0,IF(J122="",0,IF(SUMIF(F117:F124,F122,N117:N124)=0,0,IF(J122="Obligatoire",AF122/N122,IF(K122="",AF122/SUMIF(F117:F124,F122,N117:N124),AF122/(SUMIF(F117:F124,F122,N117:N124)/K122))))))</f>
        <v>0</v>
      </c>
      <c r="AF122" s="24">
        <f t="shared" si="66"/>
        <v>0</v>
      </c>
      <c r="AH122" s="50">
        <f>IF(SUMIF(F117:F124,F122,N117:N124)=0,0,$M$3*N122/SUMIF(F117:F124,F122,N117:N124))</f>
        <v>0</v>
      </c>
      <c r="AI122" s="12">
        <f t="shared" si="67"/>
        <v>0</v>
      </c>
      <c r="AJ122" s="26" t="str">
        <f t="shared" si="68"/>
        <v/>
      </c>
      <c r="AK122" s="27">
        <f>IF(L122="",0,IF(OR(P122="Mut+ext",VLOOKUP(L122,Paramétrage!$C$6:$E$28,2,0)=0),0,IF(O122="","saisir capacité",IF(P122="Mut+ext",0,M122*AJ122*VLOOKUP(L122,Paramétrage!$C$6:$E$28,2,0)))))</f>
        <v>0</v>
      </c>
      <c r="AL122" s="95"/>
      <c r="AM122" s="27">
        <f t="shared" si="69"/>
        <v>0</v>
      </c>
      <c r="AN122" s="27">
        <f>IF(L122="",0,IF(ISERROR(AL122+AK122*VLOOKUP(L122,Paramétrage!$C$6:$E$28,3,0))=TRUE,AM122,AL122+AK122*VLOOKUP(L122,Paramétrage!$C$6:$E$28,3,0)))</f>
        <v>0</v>
      </c>
      <c r="AO122" s="50">
        <f>IF(L122="",0,IF(OR(P122="oui",VLOOKUP(L122,Paramétrage!$C$6:$E$28,2,0)=0),0,IF(U122="",0,U122-AJ122)))</f>
        <v>0</v>
      </c>
      <c r="AP122" s="12">
        <f t="shared" si="70"/>
        <v>0</v>
      </c>
    </row>
    <row r="123" spans="1:42" ht="15" customHeight="1">
      <c r="A123" s="623"/>
      <c r="B123" s="616"/>
      <c r="C123" s="585"/>
      <c r="D123" s="587"/>
      <c r="E123" s="588"/>
      <c r="F123" s="446"/>
      <c r="G123" s="459"/>
      <c r="H123" s="478"/>
      <c r="I123" s="131"/>
      <c r="J123" s="130"/>
      <c r="K123" s="104"/>
      <c r="L123" s="105"/>
      <c r="M123" s="122"/>
      <c r="N123" s="119"/>
      <c r="O123" s="127"/>
      <c r="P123" s="111"/>
      <c r="Q123" s="556"/>
      <c r="R123" s="556"/>
      <c r="S123" s="556"/>
      <c r="T123" s="569"/>
      <c r="U123" s="281" t="str">
        <f>IF(OR(O123="",L123=Paramétrage!$C$10,L123=Paramétrage!$C$13,L123=Paramétrage!$C$16,L123=Paramétrage!$C$19,L123=Paramétrage!$C$23,L123=Paramétrage!$C$26,AND(L123&lt;&gt;Paramétrage!$C$9,P123="Mut+ext")),"",ROUNDUP(N123/O123,0))</f>
        <v/>
      </c>
      <c r="V123" s="282">
        <f>IF(L123="",0,IF(OR(P123="Mut+ext",VLOOKUP(L123,Paramétrage!$C$6:$E$28,2,0)=0),0,IF(O123="","saisir capacité",M123*U123*VLOOKUP(L123,Paramétrage!$C$6:$E$28,2,0))))</f>
        <v>0</v>
      </c>
      <c r="W123" s="108"/>
      <c r="X123" s="283">
        <f t="shared" si="65"/>
        <v>0</v>
      </c>
      <c r="Y123" s="284">
        <f>IF(L123="",0,IF(ISERROR(W123+V123*VLOOKUP(L123,Paramétrage!$C$6:$E$28,3,0))=TRUE,X123,W123+V123*VLOOKUP(L123,Paramétrage!$C$6:$E$28,3,0)))</f>
        <v>0</v>
      </c>
      <c r="Z123" s="555"/>
      <c r="AA123" s="556"/>
      <c r="AB123" s="557"/>
      <c r="AC123" s="442"/>
      <c r="AD123" s="109"/>
      <c r="AE123" s="47">
        <f>IF(F123="",0,IF(J123="",0,IF(SUMIF(F117:F124,F123,N117:N124)=0,0,IF(J123="Obligatoire",AF123/N123,IF(K123="",AF123/SUMIF(F117:F124,F123,N117:N124),AF123/(SUMIF(F117:F124,F123,N117:N124)/K123))))))</f>
        <v>0</v>
      </c>
      <c r="AF123" s="24">
        <f t="shared" si="66"/>
        <v>0</v>
      </c>
      <c r="AH123" s="50">
        <f>IF(SUMIF(F117:F124,F123,N117:N124)=0,0,$M$3*N123/SUMIF(F117:F124,F123,N117:N124))</f>
        <v>0</v>
      </c>
      <c r="AI123" s="12">
        <f t="shared" si="67"/>
        <v>0</v>
      </c>
      <c r="AJ123" s="26" t="str">
        <f t="shared" si="68"/>
        <v/>
      </c>
      <c r="AK123" s="27">
        <f>IF(L123="",0,IF(OR(P123="Mut+ext",VLOOKUP(L123,Paramétrage!$C$6:$E$28,2,0)=0),0,IF(O123="","saisir capacité",IF(P123="Mut+ext",0,M123*AJ123*VLOOKUP(L123,Paramétrage!$C$6:$E$28,2,0)))))</f>
        <v>0</v>
      </c>
      <c r="AL123" s="95"/>
      <c r="AM123" s="27">
        <f t="shared" si="69"/>
        <v>0</v>
      </c>
      <c r="AN123" s="27">
        <f>IF(L123="",0,IF(ISERROR(AL123+AK123*VLOOKUP(L123,Paramétrage!$C$6:$E$28,3,0))=TRUE,AM123,AL123+AK123*VLOOKUP(L123,Paramétrage!$C$6:$E$28,3,0)))</f>
        <v>0</v>
      </c>
      <c r="AO123" s="50">
        <f>IF(L123="",0,IF(OR(P123="oui",VLOOKUP(L123,Paramétrage!$C$6:$E$28,2,0)=0),0,IF(U123="",0,U123-AJ123)))</f>
        <v>0</v>
      </c>
      <c r="AP123" s="12">
        <f t="shared" si="70"/>
        <v>0</v>
      </c>
    </row>
    <row r="124" spans="1:42" ht="15" customHeight="1">
      <c r="A124" s="623"/>
      <c r="B124" s="616"/>
      <c r="C124" s="585"/>
      <c r="D124" s="587"/>
      <c r="E124" s="589"/>
      <c r="F124" s="446"/>
      <c r="G124" s="459"/>
      <c r="H124" s="478"/>
      <c r="I124" s="131"/>
      <c r="J124" s="130"/>
      <c r="K124" s="104"/>
      <c r="L124" s="105"/>
      <c r="M124" s="122"/>
      <c r="N124" s="119"/>
      <c r="O124" s="127"/>
      <c r="P124" s="111"/>
      <c r="Q124" s="556"/>
      <c r="R124" s="556"/>
      <c r="S124" s="556"/>
      <c r="T124" s="569"/>
      <c r="U124" s="281" t="str">
        <f>IF(OR(O124="",L124=Paramétrage!$C$10,L124=Paramétrage!$C$13,L124=Paramétrage!$C$16,L124=Paramétrage!$C$19,L124=Paramétrage!$C$23,L124=Paramétrage!$C$26,AND(L124&lt;&gt;Paramétrage!$C$9,P124="Mut+ext")),"",ROUNDUP(N124/O124,0))</f>
        <v/>
      </c>
      <c r="V124" s="282">
        <f>IF(L124="",0,IF(OR(P124="Mut+ext",VLOOKUP(L124,Paramétrage!$C$6:$E$28,2,0)=0),0,IF(O124="","saisir capacité",M124*U124*VLOOKUP(L124,Paramétrage!$C$6:$E$28,2,0))))</f>
        <v>0</v>
      </c>
      <c r="W124" s="108"/>
      <c r="X124" s="283">
        <f t="shared" si="65"/>
        <v>0</v>
      </c>
      <c r="Y124" s="284">
        <f>IF(L124="",0,IF(ISERROR(W124+V124*VLOOKUP(L124,Paramétrage!$C$6:$E$28,3,0))=TRUE,X124,W124+V124*VLOOKUP(L124,Paramétrage!$C$6:$E$28,3,0)))</f>
        <v>0</v>
      </c>
      <c r="Z124" s="555"/>
      <c r="AA124" s="556"/>
      <c r="AB124" s="557"/>
      <c r="AC124" s="442"/>
      <c r="AD124" s="109"/>
      <c r="AE124" s="47">
        <f>IF(F124="",0,IF(J124="",0,IF(SUMIF(F117:F124,F124,N117:N124)=0,0,IF(J124="Obligatoire",AF124/N124,IF(K124="",AF124/SUMIF(F117:F124,F124,N117:N124),AF124/(SUMIF(F117:F124,F124,N117:N124)/K124))))))</f>
        <v>0</v>
      </c>
      <c r="AF124" s="24">
        <f t="shared" si="66"/>
        <v>0</v>
      </c>
      <c r="AH124" s="50">
        <f>IF(SUMIF(F117:F124,F124,N117:N124)=0,0,$M$3*N124/SUMIF(F117:F124,F124,N117:N124))</f>
        <v>0</v>
      </c>
      <c r="AI124" s="12">
        <f t="shared" si="67"/>
        <v>0</v>
      </c>
      <c r="AJ124" s="26" t="str">
        <f t="shared" si="68"/>
        <v/>
      </c>
      <c r="AK124" s="27">
        <f>IF(L124="",0,IF(OR(P124="Mut+ext",VLOOKUP(L124,Paramétrage!$C$6:$E$28,2,0)=0),0,IF(O124="","saisir capacité",IF(P124="Mut+ext",0,M124*AJ124*VLOOKUP(L124,Paramétrage!$C$6:$E$28,2,0)))))</f>
        <v>0</v>
      </c>
      <c r="AL124" s="95"/>
      <c r="AM124" s="27">
        <f t="shared" si="69"/>
        <v>0</v>
      </c>
      <c r="AN124" s="27">
        <f>IF(L124="",0,IF(ISERROR(AL124+AK124*VLOOKUP(L124,Paramétrage!$C$6:$E$28,3,0))=TRUE,AM124,AL124+AK124*VLOOKUP(L124,Paramétrage!$C$6:$E$28,3,0)))</f>
        <v>0</v>
      </c>
      <c r="AO124" s="50">
        <f>IF(L124="",0,IF(OR(P124="oui",VLOOKUP(L124,Paramétrage!$C$6:$E$28,2,0)=0),0,IF(U124="",0,U124-AJ124)))</f>
        <v>0</v>
      </c>
      <c r="AP124" s="12">
        <f t="shared" si="70"/>
        <v>0</v>
      </c>
    </row>
    <row r="125" spans="1:42" ht="15" customHeight="1">
      <c r="A125" s="623"/>
      <c r="B125" s="616"/>
      <c r="C125" s="585"/>
      <c r="D125" s="285"/>
      <c r="E125" s="285"/>
      <c r="F125" s="286"/>
      <c r="G125" s="285"/>
      <c r="H125" s="288"/>
      <c r="I125" s="289"/>
      <c r="J125" s="288"/>
      <c r="K125" s="290"/>
      <c r="L125" s="291"/>
      <c r="M125" s="292">
        <f>AE125</f>
        <v>0</v>
      </c>
      <c r="N125" s="293">
        <f>SUM(N117:N124)</f>
        <v>0</v>
      </c>
      <c r="O125" s="293"/>
      <c r="P125" s="294"/>
      <c r="Q125" s="295"/>
      <c r="R125" s="295"/>
      <c r="S125" s="295"/>
      <c r="T125" s="296"/>
      <c r="U125" s="297"/>
      <c r="V125" s="298">
        <f>SUM(V117:V124)</f>
        <v>0</v>
      </c>
      <c r="W125" s="291">
        <f>SUM(W117:W124)</f>
        <v>0</v>
      </c>
      <c r="X125" s="299">
        <f t="shared" si="64"/>
        <v>0</v>
      </c>
      <c r="Y125" s="300">
        <f>SUM(Y117:Y124)</f>
        <v>0</v>
      </c>
      <c r="Z125" s="301"/>
      <c r="AA125" s="301"/>
      <c r="AB125" s="302"/>
      <c r="AC125" s="303"/>
      <c r="AD125" s="296"/>
      <c r="AE125" s="46">
        <f>SUM(AE117:AE124)</f>
        <v>0</v>
      </c>
      <c r="AF125" s="44">
        <f>SUM(AF117:AF124)</f>
        <v>0</v>
      </c>
    </row>
    <row r="126" spans="1:42" ht="15" customHeight="1">
      <c r="A126" s="623"/>
      <c r="B126" s="616"/>
      <c r="C126" s="585" t="s">
        <v>252</v>
      </c>
      <c r="D126" s="587" t="s">
        <v>224</v>
      </c>
      <c r="E126" s="588">
        <v>0</v>
      </c>
      <c r="F126" s="446"/>
      <c r="G126" s="112"/>
      <c r="H126" s="480"/>
      <c r="I126" s="131"/>
      <c r="J126" s="130"/>
      <c r="K126" s="104"/>
      <c r="L126" s="105"/>
      <c r="M126" s="122"/>
      <c r="N126" s="119"/>
      <c r="O126" s="127"/>
      <c r="P126" s="111"/>
      <c r="Q126" s="556"/>
      <c r="R126" s="556"/>
      <c r="S126" s="556"/>
      <c r="T126" s="569"/>
      <c r="U126" s="281" t="str">
        <f>IF(OR(O126="",L126=Paramétrage!$C$10,L126=Paramétrage!$C$13,L126=Paramétrage!$C$16,L126=Paramétrage!$C$19,L126=Paramétrage!$C$23,L126=Paramétrage!$C$26,AND(L126&lt;&gt;Paramétrage!$C$9,P126="Mut+ext")),"",ROUNDUP(N126/O126,0))</f>
        <v/>
      </c>
      <c r="V126" s="282">
        <f>IF(L126="",0,IF(OR(P126="Mut+ext",VLOOKUP(L126,Paramétrage!$C$6:$E$28,2,0)=0),0,IF(O126="","saisir capacité",M126*U126*VLOOKUP(L126,Paramétrage!$C$6:$E$28,2,0))))</f>
        <v>0</v>
      </c>
      <c r="W126" s="108"/>
      <c r="X126" s="283">
        <f t="shared" ref="X126:X133" si="71">IF(ISERROR(V126+W126)=TRUE,V126,V126+W126)</f>
        <v>0</v>
      </c>
      <c r="Y126" s="284">
        <f>IF(L126="",0,IF(ISERROR(W126+V126*VLOOKUP(L126,Paramétrage!$C$6:$E$28,3,0))=TRUE,X126,W126+V126*VLOOKUP(L126,Paramétrage!$C$6:$E$28,3,0)))</f>
        <v>0</v>
      </c>
      <c r="Z126" s="555"/>
      <c r="AA126" s="556"/>
      <c r="AB126" s="557"/>
      <c r="AC126" s="442"/>
      <c r="AD126" s="110"/>
      <c r="AE126" s="47">
        <f>IF(F126="",0,IF(J126="",0,IF(SUMIF(F126:F133,F126,N126:N133)=0,0,IF(J126="Obligatoire",AF126/N126,IF(K126="",AF126/SUMIF(F126:F133,F126,N126:N133),AF126/(SUMIF(F126:F133,F126,N126:N133)/K126))))))</f>
        <v>0</v>
      </c>
      <c r="AF126" s="43">
        <f t="shared" ref="AF126:AF133" si="72">M126*N126</f>
        <v>0</v>
      </c>
      <c r="AH126" s="50">
        <f>IF(SUMIF(F126:F133,F126,N126:N133)=0,0,$M$3*N126/SUMIF(F126:F133,F126,N126:N133))</f>
        <v>0</v>
      </c>
      <c r="AI126" s="12">
        <f t="shared" ref="AI126:AI133" si="73">O126</f>
        <v>0</v>
      </c>
      <c r="AJ126" s="26" t="str">
        <f t="shared" ref="AJ126:AJ133" si="74">IF(AI126=0,"",ROUNDUP(AH126/AI126,0))</f>
        <v/>
      </c>
      <c r="AK126" s="27">
        <f>IF(L126="",0,IF(OR(P126="Mut+ext",VLOOKUP(L126,Paramétrage!$C$6:$E$28,2,0)=0),0,IF(O126="","saisir capacité",IF(P126="Mut+ext",0,M126*AJ126*VLOOKUP(L126,Paramétrage!$C$6:$E$28,2,0)))))</f>
        <v>0</v>
      </c>
      <c r="AL126" s="95"/>
      <c r="AM126" s="27">
        <f t="shared" ref="AM126:AM133" si="75">IF(ISERROR(AK126+AL126)=TRUE,AK126,AK126+AL126)</f>
        <v>0</v>
      </c>
      <c r="AN126" s="27">
        <f>IF(L126="",0,IF(ISERROR(AL126+AK126*VLOOKUP(L126,Paramétrage!$C$6:$E$28,3,0))=TRUE,AM126,AL126+AK126*VLOOKUP(L126,Paramétrage!$C$6:$E$28,3,0)))</f>
        <v>0</v>
      </c>
      <c r="AO126" s="50">
        <f>IF(L126="",0,IF(OR(P126="oui",VLOOKUP(L126,Paramétrage!$C$6:$E$28,2,0)=0),0,IF(U126="",0,U126-AJ126)))</f>
        <v>0</v>
      </c>
      <c r="AP126" s="12">
        <f t="shared" ref="AP126:AP133" si="76">Y126-AN126-W126</f>
        <v>0</v>
      </c>
    </row>
    <row r="127" spans="1:42" ht="15" customHeight="1">
      <c r="A127" s="623"/>
      <c r="B127" s="616"/>
      <c r="C127" s="585"/>
      <c r="D127" s="587"/>
      <c r="E127" s="588"/>
      <c r="F127" s="446"/>
      <c r="G127" s="481"/>
      <c r="H127" s="480"/>
      <c r="I127" s="131"/>
      <c r="J127" s="130"/>
      <c r="K127" s="104"/>
      <c r="L127" s="105"/>
      <c r="M127" s="122"/>
      <c r="N127" s="119"/>
      <c r="O127" s="127"/>
      <c r="P127" s="111"/>
      <c r="Q127" s="556"/>
      <c r="R127" s="556"/>
      <c r="S127" s="556"/>
      <c r="T127" s="569"/>
      <c r="U127" s="281" t="str">
        <f>IF(OR(O127="",L127=Paramétrage!$C$10,L127=Paramétrage!$C$13,L127=Paramétrage!$C$16,L127=Paramétrage!$C$19,L127=Paramétrage!$C$23,L127=Paramétrage!$C$26,AND(L127&lt;&gt;Paramétrage!$C$9,P127="Mut+ext")),"",ROUNDUP(N127/O127,0))</f>
        <v/>
      </c>
      <c r="V127" s="282">
        <f>IF(L127="",0,IF(OR(P127="Mut+ext",VLOOKUP(L127,Paramétrage!$C$6:$E$28,2,0)=0),0,IF(O127="","saisir capacité",M127*U127*VLOOKUP(L127,Paramétrage!$C$6:$E$28,2,0))))</f>
        <v>0</v>
      </c>
      <c r="W127" s="108"/>
      <c r="X127" s="283">
        <f t="shared" si="71"/>
        <v>0</v>
      </c>
      <c r="Y127" s="284">
        <f>IF(L127="",0,IF(ISERROR(W127+V127*VLOOKUP(L127,Paramétrage!$C$6:$E$28,3,0))=TRUE,X127,W127+V127*VLOOKUP(L127,Paramétrage!$C$6:$E$28,3,0)))</f>
        <v>0</v>
      </c>
      <c r="Z127" s="555"/>
      <c r="AA127" s="556"/>
      <c r="AB127" s="557"/>
      <c r="AC127" s="442"/>
      <c r="AD127" s="109"/>
      <c r="AE127" s="47">
        <f>IF(F127="",0,IF(J127="",0,IF(SUMIF(F126:F133,F127,N126:N133)=0,0,IF(J127="Obligatoire",AF127/N127,IF(K127="",AF127/SUMIF(F126:F133,F127,N126:N133),AF127/(SUMIF(F126:F133,F127,N126:N133)/K127))))))</f>
        <v>0</v>
      </c>
      <c r="AF127" s="24">
        <f t="shared" si="72"/>
        <v>0</v>
      </c>
      <c r="AH127" s="50">
        <f>IF(SUMIF(F126:F133,F127,N126:N133)=0,0,$M$3*N127/SUMIF(F126:F133,F127,N126:N133))</f>
        <v>0</v>
      </c>
      <c r="AI127" s="12">
        <f t="shared" si="73"/>
        <v>0</v>
      </c>
      <c r="AJ127" s="26" t="str">
        <f t="shared" si="74"/>
        <v/>
      </c>
      <c r="AK127" s="27">
        <f>IF(L127="",0,IF(OR(P127="Mut+ext",VLOOKUP(L127,Paramétrage!$C$6:$E$28,2,0)=0),0,IF(O127="","saisir capacité",IF(P127="Mut+ext",0,M127*AJ127*VLOOKUP(L127,Paramétrage!$C$6:$E$28,2,0)))))</f>
        <v>0</v>
      </c>
      <c r="AL127" s="95"/>
      <c r="AM127" s="27">
        <f t="shared" si="75"/>
        <v>0</v>
      </c>
      <c r="AN127" s="27">
        <f>IF(L127="",0,IF(ISERROR(AL127+AK127*VLOOKUP(L127,Paramétrage!$C$6:$E$28,3,0))=TRUE,AM127,AL127+AK127*VLOOKUP(L127,Paramétrage!$C$6:$E$28,3,0)))</f>
        <v>0</v>
      </c>
      <c r="AO127" s="50">
        <f>IF(L127="",0,IF(OR(P127="oui",VLOOKUP(L127,Paramétrage!$C$6:$E$28,2,0)=0),0,IF(U127="",0,U127-AJ127)))</f>
        <v>0</v>
      </c>
      <c r="AP127" s="12">
        <f t="shared" si="76"/>
        <v>0</v>
      </c>
    </row>
    <row r="128" spans="1:42" ht="15" customHeight="1">
      <c r="A128" s="623"/>
      <c r="B128" s="616"/>
      <c r="C128" s="585"/>
      <c r="D128" s="587"/>
      <c r="E128" s="588"/>
      <c r="F128" s="446"/>
      <c r="G128" s="112"/>
      <c r="H128" s="479"/>
      <c r="I128" s="131"/>
      <c r="J128" s="130"/>
      <c r="K128" s="104"/>
      <c r="L128" s="105"/>
      <c r="M128" s="122"/>
      <c r="N128" s="119"/>
      <c r="O128" s="127"/>
      <c r="P128" s="111"/>
      <c r="Q128" s="556"/>
      <c r="R128" s="556"/>
      <c r="S128" s="556"/>
      <c r="T128" s="569"/>
      <c r="U128" s="281" t="str">
        <f>IF(OR(O128="",L128=Paramétrage!$C$10,L128=Paramétrage!$C$13,L128=Paramétrage!$C$16,L128=Paramétrage!$C$19,L128=Paramétrage!$C$23,L128=Paramétrage!$C$26,AND(L128&lt;&gt;Paramétrage!$C$9,P128="Mut+ext")),"",ROUNDUP(N128/O128,0))</f>
        <v/>
      </c>
      <c r="V128" s="282">
        <f>IF(L128="",0,IF(OR(P128="Mut+ext",VLOOKUP(L128,Paramétrage!$C$6:$E$28,2,0)=0),0,IF(O128="","saisir capacité",M128*U128*VLOOKUP(L128,Paramétrage!$C$6:$E$28,2,0))))</f>
        <v>0</v>
      </c>
      <c r="W128" s="108"/>
      <c r="X128" s="283">
        <f t="shared" si="71"/>
        <v>0</v>
      </c>
      <c r="Y128" s="284">
        <f>IF(L128="",0,IF(ISERROR(W128+V128*VLOOKUP(L128,Paramétrage!$C$6:$E$28,3,0))=TRUE,X128,W128+V128*VLOOKUP(L128,Paramétrage!$C$6:$E$28,3,0)))</f>
        <v>0</v>
      </c>
      <c r="Z128" s="555"/>
      <c r="AA128" s="556"/>
      <c r="AB128" s="557"/>
      <c r="AC128" s="442"/>
      <c r="AD128" s="109"/>
      <c r="AE128" s="47">
        <f>IF(F128="",0,IF(J128="",0,IF(SUMIF(F126:F133,F128,N126:N133)=0,0,IF(J128="Obligatoire",AF128/N128,IF(K128="",AF128/SUMIF(F126:F133,F128,N126:N133),AF128/(SUMIF(F126:F133,F128,N126:N133)/K128))))))</f>
        <v>0</v>
      </c>
      <c r="AF128" s="24">
        <f t="shared" si="72"/>
        <v>0</v>
      </c>
      <c r="AH128" s="50">
        <f>IF(SUMIF(F126:F133,F128,N126:N133)=0,0,$M$3*N128/SUMIF(F126:F133,F128,N126:N133))</f>
        <v>0</v>
      </c>
      <c r="AI128" s="12">
        <f t="shared" si="73"/>
        <v>0</v>
      </c>
      <c r="AJ128" s="26" t="str">
        <f t="shared" si="74"/>
        <v/>
      </c>
      <c r="AK128" s="27">
        <f>IF(L128="",0,IF(OR(P128="Mut+ext",VLOOKUP(L128,Paramétrage!$C$6:$E$28,2,0)=0),0,IF(O128="","saisir capacité",IF(P128="Mut+ext",0,M128*AJ128*VLOOKUP(L128,Paramétrage!$C$6:$E$28,2,0)))))</f>
        <v>0</v>
      </c>
      <c r="AL128" s="95"/>
      <c r="AM128" s="27">
        <f t="shared" si="75"/>
        <v>0</v>
      </c>
      <c r="AN128" s="27">
        <f>IF(L128="",0,IF(ISERROR(AL128+AK128*VLOOKUP(L128,Paramétrage!$C$6:$E$28,3,0))=TRUE,AM128,AL128+AK128*VLOOKUP(L128,Paramétrage!$C$6:$E$28,3,0)))</f>
        <v>0</v>
      </c>
      <c r="AO128" s="50">
        <f>IF(L128="",0,IF(OR(P128="oui",VLOOKUP(L128,Paramétrage!$C$6:$E$28,2,0)=0),0,IF(U128="",0,U128-AJ128)))</f>
        <v>0</v>
      </c>
      <c r="AP128" s="12">
        <f t="shared" si="76"/>
        <v>0</v>
      </c>
    </row>
    <row r="129" spans="1:42" ht="15" customHeight="1">
      <c r="A129" s="623"/>
      <c r="B129" s="616"/>
      <c r="C129" s="585"/>
      <c r="D129" s="587"/>
      <c r="E129" s="588"/>
      <c r="F129" s="448"/>
      <c r="G129" s="102"/>
      <c r="H129" s="103"/>
      <c r="I129" s="131"/>
      <c r="J129" s="130"/>
      <c r="K129" s="104"/>
      <c r="L129" s="105"/>
      <c r="M129" s="122"/>
      <c r="N129" s="119"/>
      <c r="O129" s="127"/>
      <c r="P129" s="111"/>
      <c r="Q129" s="556"/>
      <c r="R129" s="556"/>
      <c r="S129" s="556"/>
      <c r="T129" s="569"/>
      <c r="U129" s="281" t="str">
        <f>IF(OR(O129="",L129=Paramétrage!$C$10,L129=Paramétrage!$C$13,L129=Paramétrage!$C$16,L129=Paramétrage!$C$19,L129=Paramétrage!$C$23,L129=Paramétrage!$C$26,AND(L129&lt;&gt;Paramétrage!$C$9,P129="Mut+ext")),"",ROUNDUP(N129/O129,0))</f>
        <v/>
      </c>
      <c r="V129" s="282">
        <f>IF(L129="",0,IF(OR(P129="Mut+ext",VLOOKUP(L129,Paramétrage!$C$6:$E$28,2,0)=0),0,IF(O129="","saisir capacité",M129*U129*VLOOKUP(L129,Paramétrage!$C$6:$E$28,2,0))))</f>
        <v>0</v>
      </c>
      <c r="W129" s="108"/>
      <c r="X129" s="283">
        <f t="shared" si="71"/>
        <v>0</v>
      </c>
      <c r="Y129" s="284">
        <f>IF(L129="",0,IF(ISERROR(W129+V129*VLOOKUP(L129,Paramétrage!$C$6:$E$28,3,0))=TRUE,X129,W129+V129*VLOOKUP(L129,Paramétrage!$C$6:$E$28,3,0)))</f>
        <v>0</v>
      </c>
      <c r="Z129" s="555"/>
      <c r="AA129" s="556"/>
      <c r="AB129" s="557"/>
      <c r="AC129" s="442"/>
      <c r="AD129" s="109"/>
      <c r="AE129" s="47">
        <f>IF(F129="",0,IF(J129="",0,IF(SUMIF(F126:F133,F129,N126:N133)=0,0,IF(J129="Obligatoire",AF129/N129,IF(K129="",AF129/SUMIF(F126:F133,F129,N126:N133),AF129/(SUMIF(F126:F133,F129,N126:N133)/K129))))))</f>
        <v>0</v>
      </c>
      <c r="AF129" s="24">
        <f t="shared" si="72"/>
        <v>0</v>
      </c>
      <c r="AH129" s="50">
        <f>IF(SUMIF(F126:F133,F129,N126:N133)=0,0,$M$3*N129/SUMIF(F126:F133,F129,N126:N133))</f>
        <v>0</v>
      </c>
      <c r="AI129" s="12">
        <f t="shared" si="73"/>
        <v>0</v>
      </c>
      <c r="AJ129" s="26" t="str">
        <f t="shared" si="74"/>
        <v/>
      </c>
      <c r="AK129" s="27">
        <f>IF(L129="",0,IF(OR(P129="Mut+ext",VLOOKUP(L129,Paramétrage!$C$6:$E$28,2,0)=0),0,IF(O129="","saisir capacité",IF(P129="Mut+ext",0,M129*AJ129*VLOOKUP(L129,Paramétrage!$C$6:$E$28,2,0)))))</f>
        <v>0</v>
      </c>
      <c r="AL129" s="95"/>
      <c r="AM129" s="27">
        <f t="shared" si="75"/>
        <v>0</v>
      </c>
      <c r="AN129" s="27">
        <f>IF(L129="",0,IF(ISERROR(AL129+AK129*VLOOKUP(L129,Paramétrage!$C$6:$E$28,3,0))=TRUE,AM129,AL129+AK129*VLOOKUP(L129,Paramétrage!$C$6:$E$28,3,0)))</f>
        <v>0</v>
      </c>
      <c r="AO129" s="50">
        <f>IF(L129="",0,IF(OR(P129="oui",VLOOKUP(L129,Paramétrage!$C$6:$E$28,2,0)=0),0,IF(U129="",0,U129-AJ129)))</f>
        <v>0</v>
      </c>
      <c r="AP129" s="12">
        <f t="shared" si="76"/>
        <v>0</v>
      </c>
    </row>
    <row r="130" spans="1:42" ht="15" customHeight="1">
      <c r="A130" s="623"/>
      <c r="B130" s="616"/>
      <c r="C130" s="585"/>
      <c r="D130" s="587"/>
      <c r="E130" s="588"/>
      <c r="F130" s="446"/>
      <c r="G130" s="449"/>
      <c r="H130" s="103"/>
      <c r="I130" s="131"/>
      <c r="J130" s="130"/>
      <c r="K130" s="104"/>
      <c r="L130" s="105"/>
      <c r="M130" s="122"/>
      <c r="N130" s="119"/>
      <c r="O130" s="127"/>
      <c r="P130" s="111"/>
      <c r="Q130" s="556"/>
      <c r="R130" s="556"/>
      <c r="S130" s="556"/>
      <c r="T130" s="569"/>
      <c r="U130" s="281" t="str">
        <f>IF(OR(O130="",L130=Paramétrage!$C$10,L130=Paramétrage!$C$13,L130=Paramétrage!$C$16,L130=Paramétrage!$C$19,L130=Paramétrage!$C$23,L130=Paramétrage!$C$26,AND(L130&lt;&gt;Paramétrage!$C$9,P130="Mut+ext")),"",ROUNDUP(N130/O130,0))</f>
        <v/>
      </c>
      <c r="V130" s="282">
        <f>IF(L130="",0,IF(OR(P130="Mut+ext",VLOOKUP(L130,Paramétrage!$C$6:$E$28,2,0)=0),0,IF(O130="","saisir capacité",M130*U130*VLOOKUP(L130,Paramétrage!$C$6:$E$28,2,0))))</f>
        <v>0</v>
      </c>
      <c r="W130" s="108"/>
      <c r="X130" s="283">
        <f t="shared" si="71"/>
        <v>0</v>
      </c>
      <c r="Y130" s="284">
        <f>IF(L130="",0,IF(ISERROR(W130+V130*VLOOKUP(L130,Paramétrage!$C$6:$E$28,3,0))=TRUE,X130,W130+V130*VLOOKUP(L130,Paramétrage!$C$6:$E$28,3,0)))</f>
        <v>0</v>
      </c>
      <c r="Z130" s="555"/>
      <c r="AA130" s="556"/>
      <c r="AB130" s="557"/>
      <c r="AC130" s="442"/>
      <c r="AD130" s="109"/>
      <c r="AE130" s="47">
        <f>IF(F130="",0,IF(J130="",0,IF(SUMIF(F126:F133,F130,N126:N133)=0,0,IF(J130="Obligatoire",AF130/N130,IF(K130="",AF130/SUMIF(F126:F133,F130,N126:N133),AF130/(SUMIF(F126:F133,F130,N126:N133)/K130))))))</f>
        <v>0</v>
      </c>
      <c r="AF130" s="24">
        <f t="shared" si="72"/>
        <v>0</v>
      </c>
      <c r="AH130" s="50">
        <f>IF(SUMIF(F126:F133,F130,N126:N133)=0,0,$M$3*N130/SUMIF(F126:F133,F130,N126:N133))</f>
        <v>0</v>
      </c>
      <c r="AI130" s="12">
        <f t="shared" si="73"/>
        <v>0</v>
      </c>
      <c r="AJ130" s="26" t="str">
        <f t="shared" si="74"/>
        <v/>
      </c>
      <c r="AK130" s="27">
        <f>IF(L130="",0,IF(OR(P130="Mut+ext",VLOOKUP(L130,Paramétrage!$C$6:$E$28,2,0)=0),0,IF(O130="","saisir capacité",IF(P130="Mut+ext",0,M130*AJ130*VLOOKUP(L130,Paramétrage!$C$6:$E$28,2,0)))))</f>
        <v>0</v>
      </c>
      <c r="AL130" s="95"/>
      <c r="AM130" s="27">
        <f t="shared" si="75"/>
        <v>0</v>
      </c>
      <c r="AN130" s="27">
        <f>IF(L130="",0,IF(ISERROR(AL130+AK130*VLOOKUP(L130,Paramétrage!$C$6:$E$28,3,0))=TRUE,AM130,AL130+AK130*VLOOKUP(L130,Paramétrage!$C$6:$E$28,3,0)))</f>
        <v>0</v>
      </c>
      <c r="AO130" s="50">
        <f>IF(L130="",0,IF(OR(P130="oui",VLOOKUP(L130,Paramétrage!$C$6:$E$28,2,0)=0),0,IF(U130="",0,U130-AJ130)))</f>
        <v>0</v>
      </c>
      <c r="AP130" s="12">
        <f t="shared" si="76"/>
        <v>0</v>
      </c>
    </row>
    <row r="131" spans="1:42" ht="15" customHeight="1">
      <c r="A131" s="623"/>
      <c r="B131" s="616"/>
      <c r="C131" s="585"/>
      <c r="D131" s="587"/>
      <c r="E131" s="588"/>
      <c r="F131" s="446"/>
      <c r="G131" s="449"/>
      <c r="H131" s="103"/>
      <c r="I131" s="131"/>
      <c r="J131" s="130"/>
      <c r="K131" s="104"/>
      <c r="L131" s="105"/>
      <c r="M131" s="122"/>
      <c r="N131" s="119"/>
      <c r="O131" s="127"/>
      <c r="P131" s="111"/>
      <c r="Q131" s="556"/>
      <c r="R131" s="556"/>
      <c r="S131" s="556"/>
      <c r="T131" s="569"/>
      <c r="U131" s="281" t="str">
        <f>IF(OR(O131="",L131=Paramétrage!$C$10,L131=Paramétrage!$C$13,L131=Paramétrage!$C$16,L131=Paramétrage!$C$19,L131=Paramétrage!$C$23,L131=Paramétrage!$C$26,AND(L131&lt;&gt;Paramétrage!$C$9,P131="Mut+ext")),"",ROUNDUP(N131/O131,0))</f>
        <v/>
      </c>
      <c r="V131" s="282">
        <f>IF(L131="",0,IF(OR(P131="Mut+ext",VLOOKUP(L131,Paramétrage!$C$6:$E$28,2,0)=0),0,IF(O131="","saisir capacité",M131*U131*VLOOKUP(L131,Paramétrage!$C$6:$E$28,2,0))))</f>
        <v>0</v>
      </c>
      <c r="W131" s="108"/>
      <c r="X131" s="283">
        <f t="shared" si="71"/>
        <v>0</v>
      </c>
      <c r="Y131" s="284">
        <f>IF(L131="",0,IF(ISERROR(W131+V131*VLOOKUP(L131,Paramétrage!$C$6:$E$28,3,0))=TRUE,X131,W131+V131*VLOOKUP(L131,Paramétrage!$C$6:$E$28,3,0)))</f>
        <v>0</v>
      </c>
      <c r="Z131" s="555"/>
      <c r="AA131" s="556"/>
      <c r="AB131" s="557"/>
      <c r="AC131" s="442"/>
      <c r="AD131" s="109"/>
      <c r="AE131" s="47">
        <f>IF(F131="",0,IF(J131="",0,IF(SUMIF(F126:F133,F131,N126:N133)=0,0,IF(J131="Obligatoire",AF131/N131,IF(K131="",AF131/SUMIF(F126:F133,F131,N126:N133),AF131/(SUMIF(F126:F133,F131,N126:N133)/K131))))))</f>
        <v>0</v>
      </c>
      <c r="AF131" s="24">
        <f t="shared" si="72"/>
        <v>0</v>
      </c>
      <c r="AH131" s="50">
        <f>IF(SUMIF(F126:F133,F131,N126:N133)=0,0,$M$3*N131/SUMIF(F126:F133,F131,N126:N133))</f>
        <v>0</v>
      </c>
      <c r="AI131" s="12">
        <f t="shared" si="73"/>
        <v>0</v>
      </c>
      <c r="AJ131" s="26" t="str">
        <f t="shared" si="74"/>
        <v/>
      </c>
      <c r="AK131" s="27">
        <f>IF(L131="",0,IF(OR(P131="Mut+ext",VLOOKUP(L131,Paramétrage!$C$6:$E$28,2,0)=0),0,IF(O131="","saisir capacité",IF(P131="Mut+ext",0,M131*AJ131*VLOOKUP(L131,Paramétrage!$C$6:$E$28,2,0)))))</f>
        <v>0</v>
      </c>
      <c r="AL131" s="95"/>
      <c r="AM131" s="27">
        <f t="shared" si="75"/>
        <v>0</v>
      </c>
      <c r="AN131" s="27">
        <f>IF(L131="",0,IF(ISERROR(AL131+AK131*VLOOKUP(L131,Paramétrage!$C$6:$E$28,3,0))=TRUE,AM131,AL131+AK131*VLOOKUP(L131,Paramétrage!$C$6:$E$28,3,0)))</f>
        <v>0</v>
      </c>
      <c r="AO131" s="50">
        <f>IF(L131="",0,IF(OR(P131="oui",VLOOKUP(L131,Paramétrage!$C$6:$E$28,2,0)=0),0,IF(U131="",0,U131-AJ131)))</f>
        <v>0</v>
      </c>
      <c r="AP131" s="12">
        <f t="shared" si="76"/>
        <v>0</v>
      </c>
    </row>
    <row r="132" spans="1:42" ht="15" customHeight="1">
      <c r="A132" s="623"/>
      <c r="B132" s="616"/>
      <c r="C132" s="585"/>
      <c r="D132" s="587"/>
      <c r="E132" s="588"/>
      <c r="F132" s="446"/>
      <c r="G132" s="449"/>
      <c r="H132" s="103"/>
      <c r="I132" s="131"/>
      <c r="J132" s="130"/>
      <c r="K132" s="104"/>
      <c r="L132" s="105"/>
      <c r="M132" s="122"/>
      <c r="N132" s="119"/>
      <c r="O132" s="127"/>
      <c r="P132" s="111"/>
      <c r="Q132" s="556"/>
      <c r="R132" s="556"/>
      <c r="S132" s="556"/>
      <c r="T132" s="569"/>
      <c r="U132" s="281" t="str">
        <f>IF(OR(O132="",L132=Paramétrage!$C$10,L132=Paramétrage!$C$13,L132=Paramétrage!$C$16,L132=Paramétrage!$C$19,L132=Paramétrage!$C$23,L132=Paramétrage!$C$26,AND(L132&lt;&gt;Paramétrage!$C$9,P132="Mut+ext")),"",ROUNDUP(N132/O132,0))</f>
        <v/>
      </c>
      <c r="V132" s="282">
        <f>IF(L132="",0,IF(OR(P132="Mut+ext",VLOOKUP(L132,Paramétrage!$C$6:$E$28,2,0)=0),0,IF(O132="","saisir capacité",M132*U132*VLOOKUP(L132,Paramétrage!$C$6:$E$28,2,0))))</f>
        <v>0</v>
      </c>
      <c r="W132" s="108"/>
      <c r="X132" s="283">
        <f t="shared" si="71"/>
        <v>0</v>
      </c>
      <c r="Y132" s="284">
        <f>IF(L132="",0,IF(ISERROR(W132+V132*VLOOKUP(L132,Paramétrage!$C$6:$E$28,3,0))=TRUE,X132,W132+V132*VLOOKUP(L132,Paramétrage!$C$6:$E$28,3,0)))</f>
        <v>0</v>
      </c>
      <c r="Z132" s="555"/>
      <c r="AA132" s="556"/>
      <c r="AB132" s="557"/>
      <c r="AC132" s="442"/>
      <c r="AD132" s="109"/>
      <c r="AE132" s="47">
        <f>IF(F132="",0,IF(J132="",0,IF(SUMIF(F126:F133,F132,N126:N133)=0,0,IF(J132="Obligatoire",AF132/N132,IF(K132="",AF132/SUMIF(F126:F133,F132,N126:N133),AF132/(SUMIF(F126:F133,F132,N126:N133)/K132))))))</f>
        <v>0</v>
      </c>
      <c r="AF132" s="24">
        <f t="shared" si="72"/>
        <v>0</v>
      </c>
      <c r="AH132" s="50">
        <f>IF(SUMIF(F126:F133,F132,N126:N133)=0,0,$M$3*N132/SUMIF(F126:F133,F132,N126:N133))</f>
        <v>0</v>
      </c>
      <c r="AI132" s="12">
        <f t="shared" si="73"/>
        <v>0</v>
      </c>
      <c r="AJ132" s="26" t="str">
        <f t="shared" si="74"/>
        <v/>
      </c>
      <c r="AK132" s="27">
        <f>IF(L132="",0,IF(OR(P132="Mut+ext",VLOOKUP(L132,Paramétrage!$C$6:$E$28,2,0)=0),0,IF(O132="","saisir capacité",IF(P132="Mut+ext",0,M132*AJ132*VLOOKUP(L132,Paramétrage!$C$6:$E$28,2,0)))))</f>
        <v>0</v>
      </c>
      <c r="AL132" s="95"/>
      <c r="AM132" s="27">
        <f t="shared" si="75"/>
        <v>0</v>
      </c>
      <c r="AN132" s="27">
        <f>IF(L132="",0,IF(ISERROR(AL132+AK132*VLOOKUP(L132,Paramétrage!$C$6:$E$28,3,0))=TRUE,AM132,AL132+AK132*VLOOKUP(L132,Paramétrage!$C$6:$E$28,3,0)))</f>
        <v>0</v>
      </c>
      <c r="AO132" s="50">
        <f>IF(L132="",0,IF(OR(P132="oui",VLOOKUP(L132,Paramétrage!$C$6:$E$28,2,0)=0),0,IF(U132="",0,U132-AJ132)))</f>
        <v>0</v>
      </c>
      <c r="AP132" s="12">
        <f t="shared" si="76"/>
        <v>0</v>
      </c>
    </row>
    <row r="133" spans="1:42" ht="15" customHeight="1">
      <c r="A133" s="623"/>
      <c r="B133" s="616"/>
      <c r="C133" s="585"/>
      <c r="D133" s="587"/>
      <c r="E133" s="589"/>
      <c r="F133" s="446"/>
      <c r="G133" s="449"/>
      <c r="H133" s="103"/>
      <c r="I133" s="131"/>
      <c r="J133" s="130"/>
      <c r="K133" s="104"/>
      <c r="L133" s="105"/>
      <c r="M133" s="122"/>
      <c r="N133" s="119"/>
      <c r="O133" s="127"/>
      <c r="P133" s="111"/>
      <c r="Q133" s="556"/>
      <c r="R133" s="556"/>
      <c r="S133" s="556"/>
      <c r="T133" s="569"/>
      <c r="U133" s="281" t="str">
        <f>IF(OR(O133="",L133=Paramétrage!$C$10,L133=Paramétrage!$C$13,L133=Paramétrage!$C$16,L133=Paramétrage!$C$19,L133=Paramétrage!$C$23,L133=Paramétrage!$C$26,AND(L133&lt;&gt;Paramétrage!$C$9,P133="Mut+ext")),"",ROUNDUP(N133/O133,0))</f>
        <v/>
      </c>
      <c r="V133" s="282">
        <f>IF(L133="",0,IF(OR(P133="Mut+ext",VLOOKUP(L133,Paramétrage!$C$6:$E$28,2,0)=0),0,IF(O133="","saisir capacité",M133*U133*VLOOKUP(L133,Paramétrage!$C$6:$E$28,2,0))))</f>
        <v>0</v>
      </c>
      <c r="W133" s="108"/>
      <c r="X133" s="283">
        <f t="shared" si="71"/>
        <v>0</v>
      </c>
      <c r="Y133" s="284">
        <f>IF(L133="",0,IF(ISERROR(W133+V133*VLOOKUP(L133,Paramétrage!$C$6:$E$28,3,0))=TRUE,X133,W133+V133*VLOOKUP(L133,Paramétrage!$C$6:$E$28,3,0)))</f>
        <v>0</v>
      </c>
      <c r="Z133" s="555"/>
      <c r="AA133" s="556"/>
      <c r="AB133" s="557"/>
      <c r="AC133" s="442"/>
      <c r="AD133" s="109"/>
      <c r="AE133" s="47">
        <f>IF(F133="",0,IF(J133="",0,IF(SUMIF(F126:F133,F133,N126:N133)=0,0,IF(J133="Obligatoire",AF133/N133,IF(K133="",AF133/SUMIF(F126:F133,F133,N126:N133),AF133/(SUMIF(F126:F133,F133,N126:N133)/K133))))))</f>
        <v>0</v>
      </c>
      <c r="AF133" s="24">
        <f t="shared" si="72"/>
        <v>0</v>
      </c>
      <c r="AH133" s="50">
        <f>IF(SUMIF(F126:F133,F133,N126:N133)=0,0,$M$3*N133/SUMIF(F126:F133,F133,N126:N133))</f>
        <v>0</v>
      </c>
      <c r="AI133" s="12">
        <f t="shared" si="73"/>
        <v>0</v>
      </c>
      <c r="AJ133" s="26" t="str">
        <f t="shared" si="74"/>
        <v/>
      </c>
      <c r="AK133" s="27">
        <f>IF(L133="",0,IF(OR(P133="Mut+ext",VLOOKUP(L133,Paramétrage!$C$6:$E$28,2,0)=0),0,IF(O133="","saisir capacité",IF(P133="Mut+ext",0,M133*AJ133*VLOOKUP(L133,Paramétrage!$C$6:$E$28,2,0)))))</f>
        <v>0</v>
      </c>
      <c r="AL133" s="95"/>
      <c r="AM133" s="27">
        <f t="shared" si="75"/>
        <v>0</v>
      </c>
      <c r="AN133" s="27">
        <f>IF(L133="",0,IF(ISERROR(AL133+AK133*VLOOKUP(L133,Paramétrage!$C$6:$E$28,3,0))=TRUE,AM133,AL133+AK133*VLOOKUP(L133,Paramétrage!$C$6:$E$28,3,0)))</f>
        <v>0</v>
      </c>
      <c r="AO133" s="50">
        <f>IF(L133="",0,IF(OR(P133="oui",VLOOKUP(L133,Paramétrage!$C$6:$E$28,2,0)=0),0,IF(U133="",0,U133-AJ133)))</f>
        <v>0</v>
      </c>
      <c r="AP133" s="12">
        <f t="shared" si="76"/>
        <v>0</v>
      </c>
    </row>
    <row r="134" spans="1:42">
      <c r="A134" s="623"/>
      <c r="B134" s="616"/>
      <c r="C134" s="585"/>
      <c r="D134" s="285"/>
      <c r="E134" s="285"/>
      <c r="F134" s="286"/>
      <c r="G134" s="287"/>
      <c r="H134" s="288"/>
      <c r="I134" s="289"/>
      <c r="J134" s="288"/>
      <c r="K134" s="290"/>
      <c r="L134" s="291"/>
      <c r="M134" s="292">
        <f>AE134</f>
        <v>0</v>
      </c>
      <c r="N134" s="293">
        <f>SUM(N126:N133)</f>
        <v>0</v>
      </c>
      <c r="O134" s="293"/>
      <c r="P134" s="294"/>
      <c r="Q134" s="295"/>
      <c r="R134" s="295"/>
      <c r="S134" s="295"/>
      <c r="T134" s="296"/>
      <c r="U134" s="297"/>
      <c r="V134" s="298">
        <f>SUM(V126:V133)</f>
        <v>0</v>
      </c>
      <c r="W134" s="291">
        <f>SUM(W126:W133)</f>
        <v>0</v>
      </c>
      <c r="X134" s="299">
        <f t="shared" si="64"/>
        <v>0</v>
      </c>
      <c r="Y134" s="300">
        <f>SUM(Y126:Y133)</f>
        <v>0</v>
      </c>
      <c r="Z134" s="301"/>
      <c r="AA134" s="301"/>
      <c r="AB134" s="302"/>
      <c r="AC134" s="303"/>
      <c r="AD134" s="296"/>
      <c r="AE134" s="46">
        <f>SUM(AE126:AE133)</f>
        <v>0</v>
      </c>
      <c r="AF134" s="44">
        <f>SUM(AF126:AF133)</f>
        <v>0</v>
      </c>
    </row>
    <row r="135" spans="1:42" ht="15.75" customHeight="1">
      <c r="A135" s="623"/>
      <c r="B135" s="616"/>
      <c r="C135" s="585" t="s">
        <v>253</v>
      </c>
      <c r="D135" s="587" t="s">
        <v>254</v>
      </c>
      <c r="E135" s="590">
        <v>6</v>
      </c>
      <c r="F135" s="446" t="s">
        <v>255</v>
      </c>
      <c r="G135" s="112" t="s">
        <v>16</v>
      </c>
      <c r="H135" s="460" t="s">
        <v>256</v>
      </c>
      <c r="I135" s="473" t="s">
        <v>175</v>
      </c>
      <c r="J135" s="474" t="s">
        <v>164</v>
      </c>
      <c r="K135" s="475">
        <v>2</v>
      </c>
      <c r="L135" s="160" t="s">
        <v>99</v>
      </c>
      <c r="M135" s="122">
        <v>30</v>
      </c>
      <c r="N135" s="120">
        <v>30</v>
      </c>
      <c r="O135" s="476">
        <v>30</v>
      </c>
      <c r="P135" s="408" t="s">
        <v>116</v>
      </c>
      <c r="Q135" s="556" t="s">
        <v>257</v>
      </c>
      <c r="R135" s="556"/>
      <c r="S135" s="556"/>
      <c r="T135" s="569"/>
      <c r="U135" s="281"/>
      <c r="V135" s="282"/>
      <c r="W135" s="304"/>
      <c r="X135" s="283"/>
      <c r="Y135" s="284"/>
      <c r="Z135" s="555" t="s">
        <v>258</v>
      </c>
      <c r="AA135" s="556"/>
      <c r="AB135" s="557"/>
      <c r="AC135" s="442"/>
      <c r="AD135" s="109"/>
      <c r="AE135" s="47">
        <f>IF(F135="",0,IF(J135="",0,IF(SUMIF($F$135:$F$142,F135,$N$135:$N$142)=0,0,IF(K135="",AF135/SUMIF($F$135:$F$142,F135,$N$135:$N$142),AF135/(SUMIF($F$135:$F$142,F135,$N$135:$N$142)/K135)))))</f>
        <v>15</v>
      </c>
      <c r="AF135" s="43">
        <f>M135*N135</f>
        <v>900</v>
      </c>
    </row>
    <row r="136" spans="1:42">
      <c r="A136" s="623"/>
      <c r="B136" s="616"/>
      <c r="C136" s="585"/>
      <c r="D136" s="587"/>
      <c r="E136" s="588"/>
      <c r="F136" s="446" t="s">
        <v>255</v>
      </c>
      <c r="G136" s="112" t="s">
        <v>16</v>
      </c>
      <c r="H136" s="490" t="s">
        <v>259</v>
      </c>
      <c r="I136" s="473" t="s">
        <v>175</v>
      </c>
      <c r="J136" s="474" t="s">
        <v>164</v>
      </c>
      <c r="K136" s="475">
        <v>2</v>
      </c>
      <c r="L136" s="160" t="s">
        <v>104</v>
      </c>
      <c r="M136" s="122">
        <v>15</v>
      </c>
      <c r="N136" s="120">
        <v>30</v>
      </c>
      <c r="O136" s="476">
        <v>30</v>
      </c>
      <c r="P136" s="408" t="s">
        <v>116</v>
      </c>
      <c r="Q136" s="556" t="s">
        <v>229</v>
      </c>
      <c r="R136" s="556"/>
      <c r="S136" s="556"/>
      <c r="T136" s="569"/>
      <c r="U136" s="281"/>
      <c r="V136" s="282"/>
      <c r="W136" s="304"/>
      <c r="X136" s="283"/>
      <c r="Y136" s="284"/>
      <c r="Z136" s="555" t="s">
        <v>258</v>
      </c>
      <c r="AA136" s="556"/>
      <c r="AB136" s="557"/>
      <c r="AC136" s="442"/>
      <c r="AD136" s="109"/>
      <c r="AE136" s="47">
        <f t="shared" ref="AE136:AE141" si="77">IF(F136="",0,IF(J136="",0,IF(SUMIF($F$135:$F$142,F136,$N$135:$N$142)=0,0,IF(K136="",AF136/SUMIF($F$135:$F$142,F136,$N$135:$N$142),AF136/(SUMIF($F$135:$F$142,F136,$N$135:$N$142)/K136)))))</f>
        <v>7.5</v>
      </c>
      <c r="AF136" s="43">
        <f t="shared" ref="AF136:AF141" si="78">M136*N136</f>
        <v>450</v>
      </c>
    </row>
    <row r="137" spans="1:42">
      <c r="A137" s="623"/>
      <c r="B137" s="616"/>
      <c r="C137" s="585"/>
      <c r="D137" s="587"/>
      <c r="E137" s="588"/>
      <c r="F137" s="446" t="s">
        <v>255</v>
      </c>
      <c r="G137" s="112" t="s">
        <v>16</v>
      </c>
      <c r="H137" s="472" t="s">
        <v>260</v>
      </c>
      <c r="I137" s="473" t="s">
        <v>175</v>
      </c>
      <c r="J137" s="474" t="s">
        <v>164</v>
      </c>
      <c r="K137" s="475">
        <v>2</v>
      </c>
      <c r="L137" s="475" t="s">
        <v>99</v>
      </c>
      <c r="M137" s="122">
        <v>30</v>
      </c>
      <c r="N137" s="120">
        <v>30</v>
      </c>
      <c r="O137" s="476">
        <v>30</v>
      </c>
      <c r="P137" s="408" t="s">
        <v>116</v>
      </c>
      <c r="Q137" s="556" t="s">
        <v>257</v>
      </c>
      <c r="R137" s="556"/>
      <c r="S137" s="556"/>
      <c r="T137" s="569"/>
      <c r="U137" s="281"/>
      <c r="V137" s="282"/>
      <c r="W137" s="304"/>
      <c r="X137" s="283"/>
      <c r="Y137" s="284"/>
      <c r="Z137" s="555" t="s">
        <v>258</v>
      </c>
      <c r="AA137" s="556"/>
      <c r="AB137" s="557"/>
      <c r="AC137" s="442"/>
      <c r="AD137" s="110"/>
      <c r="AE137" s="47">
        <f t="shared" si="77"/>
        <v>15</v>
      </c>
      <c r="AF137" s="43">
        <f t="shared" si="78"/>
        <v>900</v>
      </c>
    </row>
    <row r="138" spans="1:42">
      <c r="A138" s="623"/>
      <c r="B138" s="616"/>
      <c r="C138" s="585"/>
      <c r="D138" s="587"/>
      <c r="E138" s="588"/>
      <c r="F138" s="446" t="s">
        <v>255</v>
      </c>
      <c r="G138" s="112" t="s">
        <v>16</v>
      </c>
      <c r="H138" s="472" t="s">
        <v>260</v>
      </c>
      <c r="I138" s="473" t="s">
        <v>175</v>
      </c>
      <c r="J138" s="474" t="s">
        <v>164</v>
      </c>
      <c r="K138" s="475">
        <v>2</v>
      </c>
      <c r="L138" s="475" t="s">
        <v>104</v>
      </c>
      <c r="M138" s="122">
        <v>15</v>
      </c>
      <c r="N138" s="120">
        <v>30</v>
      </c>
      <c r="O138" s="476">
        <v>30</v>
      </c>
      <c r="P138" s="408" t="s">
        <v>116</v>
      </c>
      <c r="Q138" s="556" t="s">
        <v>229</v>
      </c>
      <c r="R138" s="556"/>
      <c r="S138" s="556"/>
      <c r="T138" s="569"/>
      <c r="U138" s="281"/>
      <c r="V138" s="282"/>
      <c r="W138" s="304"/>
      <c r="X138" s="283"/>
      <c r="Y138" s="284"/>
      <c r="Z138" s="555" t="s">
        <v>258</v>
      </c>
      <c r="AA138" s="556"/>
      <c r="AB138" s="557"/>
      <c r="AC138" s="442"/>
      <c r="AD138" s="109"/>
      <c r="AE138" s="47">
        <f t="shared" si="77"/>
        <v>7.5</v>
      </c>
      <c r="AF138" s="43">
        <f t="shared" si="78"/>
        <v>450</v>
      </c>
    </row>
    <row r="139" spans="1:42">
      <c r="A139" s="623"/>
      <c r="B139" s="616"/>
      <c r="C139" s="585"/>
      <c r="D139" s="587"/>
      <c r="E139" s="588"/>
      <c r="F139" s="446" t="s">
        <v>261</v>
      </c>
      <c r="G139" s="112" t="s">
        <v>16</v>
      </c>
      <c r="H139" s="460" t="s">
        <v>179</v>
      </c>
      <c r="I139" s="473">
        <v>11</v>
      </c>
      <c r="J139" s="474" t="s">
        <v>98</v>
      </c>
      <c r="K139" s="475"/>
      <c r="L139" s="475" t="s">
        <v>99</v>
      </c>
      <c r="M139" s="122">
        <v>12</v>
      </c>
      <c r="N139" s="120">
        <v>30</v>
      </c>
      <c r="O139" s="476">
        <v>30</v>
      </c>
      <c r="P139" s="408" t="s">
        <v>116</v>
      </c>
      <c r="Q139" s="556" t="s">
        <v>180</v>
      </c>
      <c r="R139" s="556"/>
      <c r="S139" s="556"/>
      <c r="T139" s="569"/>
      <c r="U139" s="281"/>
      <c r="V139" s="282"/>
      <c r="W139" s="304"/>
      <c r="X139" s="283"/>
      <c r="Y139" s="284"/>
      <c r="Z139" s="555" t="s">
        <v>258</v>
      </c>
      <c r="AA139" s="556"/>
      <c r="AB139" s="557"/>
      <c r="AC139" s="442"/>
      <c r="AD139" s="109"/>
      <c r="AE139" s="47">
        <f t="shared" si="77"/>
        <v>4</v>
      </c>
      <c r="AF139" s="43">
        <f t="shared" si="78"/>
        <v>360</v>
      </c>
    </row>
    <row r="140" spans="1:42">
      <c r="A140" s="623"/>
      <c r="B140" s="616"/>
      <c r="C140" s="585"/>
      <c r="D140" s="587"/>
      <c r="E140" s="588"/>
      <c r="F140" s="446" t="s">
        <v>261</v>
      </c>
      <c r="G140" s="112" t="s">
        <v>16</v>
      </c>
      <c r="H140" s="460" t="s">
        <v>183</v>
      </c>
      <c r="I140" s="473">
        <v>11</v>
      </c>
      <c r="J140" s="474" t="s">
        <v>98</v>
      </c>
      <c r="K140" s="475"/>
      <c r="L140" s="475" t="s">
        <v>99</v>
      </c>
      <c r="M140" s="122">
        <v>12</v>
      </c>
      <c r="N140" s="120">
        <v>30</v>
      </c>
      <c r="O140" s="476">
        <v>30</v>
      </c>
      <c r="P140" s="408" t="s">
        <v>116</v>
      </c>
      <c r="Q140" s="556" t="s">
        <v>180</v>
      </c>
      <c r="R140" s="556"/>
      <c r="S140" s="556"/>
      <c r="T140" s="569"/>
      <c r="U140" s="281"/>
      <c r="V140" s="282"/>
      <c r="W140" s="304"/>
      <c r="X140" s="283"/>
      <c r="Y140" s="284"/>
      <c r="Z140" s="555" t="s">
        <v>258</v>
      </c>
      <c r="AA140" s="556"/>
      <c r="AB140" s="557"/>
      <c r="AC140" s="442"/>
      <c r="AD140" s="109"/>
      <c r="AE140" s="47">
        <f t="shared" si="77"/>
        <v>4</v>
      </c>
      <c r="AF140" s="43">
        <f t="shared" si="78"/>
        <v>360</v>
      </c>
    </row>
    <row r="141" spans="1:42">
      <c r="A141" s="623"/>
      <c r="B141" s="616"/>
      <c r="C141" s="585"/>
      <c r="D141" s="587"/>
      <c r="E141" s="588"/>
      <c r="F141" s="446" t="s">
        <v>261</v>
      </c>
      <c r="G141" s="112" t="s">
        <v>16</v>
      </c>
      <c r="H141" s="488" t="s">
        <v>182</v>
      </c>
      <c r="I141" s="473">
        <v>11</v>
      </c>
      <c r="J141" s="474" t="s">
        <v>98</v>
      </c>
      <c r="K141" s="475"/>
      <c r="L141" s="475" t="s">
        <v>104</v>
      </c>
      <c r="M141" s="122">
        <v>24</v>
      </c>
      <c r="N141" s="120">
        <v>30</v>
      </c>
      <c r="O141" s="476">
        <v>30</v>
      </c>
      <c r="P141" s="408" t="s">
        <v>116</v>
      </c>
      <c r="Q141" s="556" t="s">
        <v>180</v>
      </c>
      <c r="R141" s="556"/>
      <c r="S141" s="556"/>
      <c r="T141" s="569"/>
      <c r="U141" s="281"/>
      <c r="V141" s="282"/>
      <c r="W141" s="304"/>
      <c r="X141" s="283"/>
      <c r="Y141" s="284"/>
      <c r="Z141" s="555" t="s">
        <v>258</v>
      </c>
      <c r="AA141" s="556"/>
      <c r="AB141" s="557"/>
      <c r="AC141" s="442"/>
      <c r="AD141" s="109"/>
      <c r="AE141" s="47">
        <f t="shared" si="77"/>
        <v>8</v>
      </c>
      <c r="AF141" s="43">
        <f t="shared" si="78"/>
        <v>720</v>
      </c>
    </row>
    <row r="142" spans="1:42">
      <c r="A142" s="623"/>
      <c r="B142" s="616"/>
      <c r="C142" s="585"/>
      <c r="D142" s="587"/>
      <c r="E142" s="589"/>
      <c r="F142" s="446"/>
      <c r="G142" s="112"/>
      <c r="H142" s="460"/>
      <c r="I142" s="473"/>
      <c r="J142" s="477"/>
      <c r="K142" s="475"/>
      <c r="L142" s="475"/>
      <c r="M142" s="122"/>
      <c r="N142" s="120"/>
      <c r="O142" s="491"/>
      <c r="P142" s="408"/>
      <c r="Q142" s="556"/>
      <c r="R142" s="556"/>
      <c r="S142" s="556"/>
      <c r="T142" s="569"/>
      <c r="U142" s="281"/>
      <c r="V142" s="282"/>
      <c r="W142" s="304"/>
      <c r="X142" s="283"/>
      <c r="Y142" s="284"/>
      <c r="Z142" s="555"/>
      <c r="AA142" s="556"/>
      <c r="AB142" s="557"/>
      <c r="AC142" s="442"/>
      <c r="AD142" s="109"/>
      <c r="AE142" s="47">
        <f>IF(F142="",0,IF(J142="",0,IF(SUMIF(F142:F146,F142,N142:N146)=0,0,IF(K142="",AF142/SUMIF(F142:F146,F142,N142:N146),AF142/(SUMIF(F142:F146,F142,N142:N146)/K142)))))</f>
        <v>0</v>
      </c>
      <c r="AF142" s="24">
        <f>M142*N142</f>
        <v>0</v>
      </c>
    </row>
    <row r="143" spans="1:42">
      <c r="A143" s="623"/>
      <c r="B143" s="616"/>
      <c r="C143" s="585"/>
      <c r="D143" s="285"/>
      <c r="E143" s="285"/>
      <c r="F143" s="286"/>
      <c r="G143" s="287"/>
      <c r="H143" s="288"/>
      <c r="I143" s="289"/>
      <c r="J143" s="288"/>
      <c r="K143" s="290"/>
      <c r="L143" s="291"/>
      <c r="M143" s="292">
        <f>+AE143</f>
        <v>61</v>
      </c>
      <c r="N143" s="293"/>
      <c r="O143" s="293"/>
      <c r="P143" s="294"/>
      <c r="Q143" s="295"/>
      <c r="R143" s="295"/>
      <c r="S143" s="295"/>
      <c r="T143" s="296"/>
      <c r="U143" s="297"/>
      <c r="V143" s="298">
        <f>SUM(V135:V142)</f>
        <v>0</v>
      </c>
      <c r="W143" s="291">
        <f>SUM(W135:W142)</f>
        <v>0</v>
      </c>
      <c r="X143" s="299">
        <f t="shared" ref="X143" si="79">V143+W143</f>
        <v>0</v>
      </c>
      <c r="Y143" s="300">
        <f>SUM(Y135:Y142)</f>
        <v>0</v>
      </c>
      <c r="Z143" s="301"/>
      <c r="AA143" s="301"/>
      <c r="AB143" s="302"/>
      <c r="AC143" s="303"/>
      <c r="AD143" s="296"/>
      <c r="AE143" s="46">
        <f>SUM(AE135:AE142)</f>
        <v>61</v>
      </c>
      <c r="AF143" s="44">
        <f>SUM(AF135:AF142)</f>
        <v>4140</v>
      </c>
    </row>
    <row r="144" spans="1:42">
      <c r="A144" s="623"/>
      <c r="B144" s="616"/>
      <c r="C144" s="585" t="s">
        <v>262</v>
      </c>
      <c r="D144" s="585" t="s">
        <v>126</v>
      </c>
      <c r="E144" s="614">
        <v>3</v>
      </c>
      <c r="F144" s="447" t="s">
        <v>263</v>
      </c>
      <c r="G144" s="112" t="s">
        <v>23</v>
      </c>
      <c r="H144" s="103" t="s">
        <v>128</v>
      </c>
      <c r="I144" s="131"/>
      <c r="J144" s="130" t="s">
        <v>98</v>
      </c>
      <c r="K144" s="104"/>
      <c r="L144" s="105" t="s">
        <v>129</v>
      </c>
      <c r="M144" s="122">
        <v>25</v>
      </c>
      <c r="N144" s="119">
        <f>N4</f>
        <v>200</v>
      </c>
      <c r="O144" s="127">
        <v>24</v>
      </c>
      <c r="P144" s="111" t="s">
        <v>116</v>
      </c>
      <c r="Q144" s="556" t="s">
        <v>130</v>
      </c>
      <c r="R144" s="556"/>
      <c r="S144" s="556"/>
      <c r="T144" s="569"/>
      <c r="U144" s="281">
        <f>IF(OR(O144="",L144=Paramétrage!$C$10,L144=Paramétrage!$C$13,L144=Paramétrage!$C$16,L144=Paramétrage!$C$19,L144=Paramétrage!$C$23,L144=Paramétrage!$C$26,AND(L144&lt;&gt;Paramétrage!$C$9,P144="Mut+ext")),"",ROUNDUP(N144/O144,0))</f>
        <v>9</v>
      </c>
      <c r="V144" s="282">
        <f>IF(L144="",0,IF(OR(P144="Mut+ext",VLOOKUP(L144,Paramétrage!$C$6:$E$28,2,0)=0),0,IF(O144="","saisir capacité",M144*U144*VLOOKUP(L144,Paramétrage!$C$6:$E$28,2,0))))</f>
        <v>0</v>
      </c>
      <c r="W144" s="108"/>
      <c r="X144" s="283">
        <f t="shared" ref="X144:X151" si="80">IF(ISERROR(V144+W144)=TRUE,V144,V144+W144)</f>
        <v>0</v>
      </c>
      <c r="Y144" s="284">
        <f>IF(L144="",0,IF(ISERROR(W144+V144*VLOOKUP(L144,Paramétrage!$C$6:$E$28,3,0))=TRUE,X144,W144+V144*VLOOKUP(L144,Paramétrage!$C$6:$E$28,3,0)))</f>
        <v>0</v>
      </c>
      <c r="Z144" s="555"/>
      <c r="AA144" s="556"/>
      <c r="AB144" s="557"/>
      <c r="AC144" s="442"/>
      <c r="AD144" s="110"/>
      <c r="AE144" s="47">
        <f>IF(F144="",0,IF(J144="",0,IF(SUMIF(F144:F151,F144,N144:N151)=0,0,IF(J144="Obligatoire",AF144/N144,IF(K144="",AF144/SUMIF(F144:F151,F144,N144:N151),AF144/(SUMIF(F144:F151,F144,N144:N151)/K144))))))</f>
        <v>25</v>
      </c>
      <c r="AF144" s="24">
        <f t="shared" ref="AF144:AF151" si="81">M144*N144</f>
        <v>5000</v>
      </c>
    </row>
    <row r="145" spans="1:32" ht="15.75" hidden="1" customHeight="1">
      <c r="A145" s="623"/>
      <c r="B145" s="616"/>
      <c r="C145" s="585"/>
      <c r="D145" s="585"/>
      <c r="E145" s="614"/>
      <c r="F145" s="446"/>
      <c r="G145" s="112"/>
      <c r="H145" s="103"/>
      <c r="I145" s="131"/>
      <c r="J145" s="130"/>
      <c r="K145" s="104"/>
      <c r="L145" s="105"/>
      <c r="M145" s="122"/>
      <c r="N145" s="119"/>
      <c r="O145" s="127"/>
      <c r="P145" s="111"/>
      <c r="Q145" s="556"/>
      <c r="R145" s="556"/>
      <c r="S145" s="556"/>
      <c r="T145" s="569"/>
      <c r="U145" s="281" t="str">
        <f>IF(OR(O145="",L145=Paramétrage!$C$10,L145=Paramétrage!$C$13,L145=Paramétrage!$C$16,L145=Paramétrage!$C$19,L145=Paramétrage!$C$23,L145=Paramétrage!$C$26,AND(L145&lt;&gt;Paramétrage!$C$9,P145="Mut+ext")),"",ROUNDUP(N145/O145,0))</f>
        <v/>
      </c>
      <c r="V145" s="282">
        <f>IF(L145="",0,IF(OR(P145="Mut+ext",VLOOKUP(L145,Paramétrage!$C$6:$E$28,2,0)=0),0,IF(O145="","saisir capacité",M145*U145*VLOOKUP(L145,Paramétrage!$C$6:$E$28,2,0))))</f>
        <v>0</v>
      </c>
      <c r="W145" s="108"/>
      <c r="X145" s="283">
        <f t="shared" si="80"/>
        <v>0</v>
      </c>
      <c r="Y145" s="284">
        <f>IF(L145="",0,IF(ISERROR(W145+V145*VLOOKUP(L145,Paramétrage!$C$6:$E$28,3,0))=TRUE,X145,W145+V145*VLOOKUP(L145,Paramétrage!$C$6:$E$28,3,0)))</f>
        <v>0</v>
      </c>
      <c r="Z145" s="555"/>
      <c r="AA145" s="556"/>
      <c r="AB145" s="557"/>
      <c r="AC145" s="442"/>
      <c r="AD145" s="109"/>
      <c r="AE145" s="47">
        <f>IF(F145="",0,IF(J145="",0,IF(SUMIF(F144:F151,F145,N144:N151)=0,0,IF(J145="Obligatoire",AF145/N145,IF(K145="",AF145/SUMIF(F144:F151,F145,N144:N151),AF145/(SUMIF(F144:F151,F145,N144:N151)/K145))))))</f>
        <v>0</v>
      </c>
      <c r="AF145" s="24">
        <f t="shared" si="81"/>
        <v>0</v>
      </c>
    </row>
    <row r="146" spans="1:32" ht="15.75" hidden="1" customHeight="1">
      <c r="A146" s="623"/>
      <c r="B146" s="616"/>
      <c r="C146" s="585"/>
      <c r="D146" s="585"/>
      <c r="E146" s="614"/>
      <c r="F146" s="446"/>
      <c r="G146" s="112"/>
      <c r="H146" s="103"/>
      <c r="I146" s="131"/>
      <c r="J146" s="130"/>
      <c r="K146" s="104"/>
      <c r="L146" s="105"/>
      <c r="M146" s="122"/>
      <c r="N146" s="119"/>
      <c r="O146" s="127"/>
      <c r="P146" s="111"/>
      <c r="Q146" s="556"/>
      <c r="R146" s="556"/>
      <c r="S146" s="556"/>
      <c r="T146" s="569"/>
      <c r="U146" s="281" t="str">
        <f>IF(OR(O146="",L146=Paramétrage!$C$10,L146=Paramétrage!$C$13,L146=Paramétrage!$C$16,L146=Paramétrage!$C$19,L146=Paramétrage!$C$23,L146=Paramétrage!$C$26,AND(L146&lt;&gt;Paramétrage!$C$9,P146="Mut+ext")),"",ROUNDUP(N146/O146,0))</f>
        <v/>
      </c>
      <c r="V146" s="282">
        <f>IF(L146="",0,IF(OR(P146="Mut+ext",VLOOKUP(L146,Paramétrage!$C$6:$E$28,2,0)=0),0,IF(O146="","saisir capacité",M146*U146*VLOOKUP(L146,Paramétrage!$C$6:$E$28,2,0))))</f>
        <v>0</v>
      </c>
      <c r="W146" s="108"/>
      <c r="X146" s="283">
        <f t="shared" si="80"/>
        <v>0</v>
      </c>
      <c r="Y146" s="284">
        <f>IF(L146="",0,IF(ISERROR(W146+V146*VLOOKUP(L146,Paramétrage!$C$6:$E$28,3,0))=TRUE,X146,W146+V146*VLOOKUP(L146,Paramétrage!$C$6:$E$28,3,0)))</f>
        <v>0</v>
      </c>
      <c r="Z146" s="555"/>
      <c r="AA146" s="556"/>
      <c r="AB146" s="557"/>
      <c r="AC146" s="442"/>
      <c r="AD146" s="109"/>
      <c r="AE146" s="47">
        <f>IF(F146="",0,IF(J146="",0,IF(SUMIF(F144:F151,F146,N144:N151)=0,0,IF(J146="Obligatoire",AF146/N146,IF(K146="",AF146/SUMIF(F144:F151,F146,N144:N151),AF146/(SUMIF(F144:F151,F146,N144:N151)/K146))))))</f>
        <v>0</v>
      </c>
      <c r="AF146" s="24">
        <f t="shared" si="81"/>
        <v>0</v>
      </c>
    </row>
    <row r="147" spans="1:32" ht="15.75" hidden="1" customHeight="1">
      <c r="A147" s="623"/>
      <c r="B147" s="616"/>
      <c r="C147" s="585"/>
      <c r="D147" s="585"/>
      <c r="E147" s="614"/>
      <c r="F147" s="448"/>
      <c r="G147" s="112"/>
      <c r="H147" s="103"/>
      <c r="I147" s="131"/>
      <c r="J147" s="130"/>
      <c r="K147" s="104"/>
      <c r="L147" s="105"/>
      <c r="M147" s="122"/>
      <c r="N147" s="119"/>
      <c r="O147" s="127"/>
      <c r="P147" s="111"/>
      <c r="Q147" s="556"/>
      <c r="R147" s="556"/>
      <c r="S147" s="556"/>
      <c r="T147" s="569"/>
      <c r="U147" s="281" t="str">
        <f>IF(OR(O147="",L147=Paramétrage!$C$10,L147=Paramétrage!$C$13,L147=Paramétrage!$C$16,L147=Paramétrage!$C$19,L147=Paramétrage!$C$23,L147=Paramétrage!$C$26,AND(L147&lt;&gt;Paramétrage!$C$9,P147="Mut+ext")),"",ROUNDUP(N147/O147,0))</f>
        <v/>
      </c>
      <c r="V147" s="282">
        <f>IF(L147="",0,IF(OR(P147="Mut+ext",VLOOKUP(L147,Paramétrage!$C$6:$E$28,2,0)=0),0,IF(O147="","saisir capacité",M147*U147*VLOOKUP(L147,Paramétrage!$C$6:$E$28,2,0))))</f>
        <v>0</v>
      </c>
      <c r="W147" s="108"/>
      <c r="X147" s="283">
        <f t="shared" si="80"/>
        <v>0</v>
      </c>
      <c r="Y147" s="284">
        <f>IF(L147="",0,IF(ISERROR(W147+V147*VLOOKUP(L147,Paramétrage!$C$6:$E$28,3,0))=TRUE,X147,W147+V147*VLOOKUP(L147,Paramétrage!$C$6:$E$28,3,0)))</f>
        <v>0</v>
      </c>
      <c r="Z147" s="555"/>
      <c r="AA147" s="556"/>
      <c r="AB147" s="557"/>
      <c r="AC147" s="442"/>
      <c r="AD147" s="109"/>
      <c r="AE147" s="47">
        <f>IF(F147="",0,IF(J147="",0,IF(SUMIF(F144:F151,F147,N144:N151)=0,0,IF(J147="Obligatoire",AF147/N147,IF(K147="",AF147/SUMIF(F144:F151,F147,N144:N151),AF147/(SUMIF(F144:F151,F147,N144:N151)/K147))))))</f>
        <v>0</v>
      </c>
      <c r="AF147" s="24">
        <f t="shared" si="81"/>
        <v>0</v>
      </c>
    </row>
    <row r="148" spans="1:32" ht="15.75" hidden="1" customHeight="1">
      <c r="A148" s="623"/>
      <c r="B148" s="616"/>
      <c r="C148" s="585"/>
      <c r="D148" s="585"/>
      <c r="E148" s="614"/>
      <c r="F148" s="446"/>
      <c r="G148" s="112"/>
      <c r="H148" s="103"/>
      <c r="I148" s="131"/>
      <c r="J148" s="130"/>
      <c r="K148" s="104"/>
      <c r="L148" s="105"/>
      <c r="M148" s="122"/>
      <c r="N148" s="119"/>
      <c r="O148" s="127"/>
      <c r="P148" s="111"/>
      <c r="Q148" s="556"/>
      <c r="R148" s="556"/>
      <c r="S148" s="556"/>
      <c r="T148" s="569"/>
      <c r="U148" s="281" t="str">
        <f>IF(OR(O148="",L148=Paramétrage!$C$10,L148=Paramétrage!$C$13,L148=Paramétrage!$C$16,L148=Paramétrage!$C$19,L148=Paramétrage!$C$23,L148=Paramétrage!$C$26,AND(L148&lt;&gt;Paramétrage!$C$9,P148="Mut+ext")),"",ROUNDUP(N148/O148,0))</f>
        <v/>
      </c>
      <c r="V148" s="282">
        <f>IF(L148="",0,IF(OR(P148="Mut+ext",VLOOKUP(L148,Paramétrage!$C$6:$E$28,2,0)=0),0,IF(O148="","saisir capacité",M148*U148*VLOOKUP(L148,Paramétrage!$C$6:$E$28,2,0))))</f>
        <v>0</v>
      </c>
      <c r="W148" s="108"/>
      <c r="X148" s="283">
        <f t="shared" si="80"/>
        <v>0</v>
      </c>
      <c r="Y148" s="284">
        <f>IF(L148="",0,IF(ISERROR(W148+V148*VLOOKUP(L148,Paramétrage!$C$6:$E$28,3,0))=TRUE,X148,W148+V148*VLOOKUP(L148,Paramétrage!$C$6:$E$28,3,0)))</f>
        <v>0</v>
      </c>
      <c r="Z148" s="555"/>
      <c r="AA148" s="556"/>
      <c r="AB148" s="557"/>
      <c r="AC148" s="442"/>
      <c r="AD148" s="109"/>
      <c r="AE148" s="47">
        <f>IF(F148="",0,IF(J148="",0,IF(SUMIF(F144:F151,F148,N144:N151)=0,0,IF(J148="Obligatoire",AF148/N148,IF(K148="",AF148/SUMIF(F144:F151,F148,N144:N151),AF148/(SUMIF(F144:F151,F148,N144:N151)/K148))))))</f>
        <v>0</v>
      </c>
      <c r="AF148" s="24">
        <f t="shared" si="81"/>
        <v>0</v>
      </c>
    </row>
    <row r="149" spans="1:32" ht="15.75" hidden="1" customHeight="1">
      <c r="A149" s="623"/>
      <c r="B149" s="616"/>
      <c r="C149" s="585"/>
      <c r="D149" s="585"/>
      <c r="E149" s="614"/>
      <c r="F149" s="446"/>
      <c r="G149" s="112"/>
      <c r="H149" s="103"/>
      <c r="I149" s="131"/>
      <c r="J149" s="130"/>
      <c r="K149" s="104"/>
      <c r="L149" s="105"/>
      <c r="M149" s="122"/>
      <c r="N149" s="119"/>
      <c r="O149" s="127"/>
      <c r="P149" s="111"/>
      <c r="Q149" s="556"/>
      <c r="R149" s="556"/>
      <c r="S149" s="556"/>
      <c r="T149" s="569"/>
      <c r="U149" s="281" t="str">
        <f>IF(OR(O149="",L149=Paramétrage!$C$10,L149=Paramétrage!$C$13,L149=Paramétrage!$C$16,L149=Paramétrage!$C$19,L149=Paramétrage!$C$23,L149=Paramétrage!$C$26,AND(L149&lt;&gt;Paramétrage!$C$9,P149="Mut+ext")),"",ROUNDUP(N149/O149,0))</f>
        <v/>
      </c>
      <c r="V149" s="282">
        <f>IF(L149="",0,IF(OR(P149="Mut+ext",VLOOKUP(L149,Paramétrage!$C$6:$E$28,2,0)=0),0,IF(O149="","saisir capacité",M149*U149*VLOOKUP(L149,Paramétrage!$C$6:$E$28,2,0))))</f>
        <v>0</v>
      </c>
      <c r="W149" s="108"/>
      <c r="X149" s="283">
        <f t="shared" si="80"/>
        <v>0</v>
      </c>
      <c r="Y149" s="284">
        <f>IF(L149="",0,IF(ISERROR(W149+V149*VLOOKUP(L149,Paramétrage!$C$6:$E$28,3,0))=TRUE,X149,W149+V149*VLOOKUP(L149,Paramétrage!$C$6:$E$28,3,0)))</f>
        <v>0</v>
      </c>
      <c r="Z149" s="555"/>
      <c r="AA149" s="556"/>
      <c r="AB149" s="557"/>
      <c r="AC149" s="442"/>
      <c r="AD149" s="109"/>
      <c r="AE149" s="47">
        <f>IF(F149="",0,IF(J149="",0,IF(SUMIF(F144:F151,F149,N144:N151)=0,0,IF(J149="Obligatoire",AF149/N149,IF(K149="",AF149/SUMIF(F144:F151,F149,N144:N151),AF149/(SUMIF(F144:F151,F149,N144:N151)/K149))))))</f>
        <v>0</v>
      </c>
      <c r="AF149" s="24">
        <f t="shared" si="81"/>
        <v>0</v>
      </c>
    </row>
    <row r="150" spans="1:32" ht="15.75" hidden="1" customHeight="1">
      <c r="A150" s="623"/>
      <c r="B150" s="616"/>
      <c r="C150" s="585"/>
      <c r="D150" s="585"/>
      <c r="E150" s="614"/>
      <c r="F150" s="446"/>
      <c r="G150" s="112"/>
      <c r="H150" s="103"/>
      <c r="I150" s="131"/>
      <c r="J150" s="130"/>
      <c r="K150" s="104"/>
      <c r="L150" s="105"/>
      <c r="M150" s="122"/>
      <c r="N150" s="119"/>
      <c r="O150" s="127"/>
      <c r="P150" s="111"/>
      <c r="Q150" s="556"/>
      <c r="R150" s="556"/>
      <c r="S150" s="556"/>
      <c r="T150" s="569"/>
      <c r="U150" s="281" t="str">
        <f>IF(OR(O150="",L150=Paramétrage!$C$10,L150=Paramétrage!$C$13,L150=Paramétrage!$C$16,L150=Paramétrage!$C$19,L150=Paramétrage!$C$23,L150=Paramétrage!$C$26,AND(L150&lt;&gt;Paramétrage!$C$9,P150="Mut+ext")),"",ROUNDUP(N150/O150,0))</f>
        <v/>
      </c>
      <c r="V150" s="282">
        <f>IF(L150="",0,IF(OR(P150="Mut+ext",VLOOKUP(L150,Paramétrage!$C$6:$E$28,2,0)=0),0,IF(O150="","saisir capacité",M150*U150*VLOOKUP(L150,Paramétrage!$C$6:$E$28,2,0))))</f>
        <v>0</v>
      </c>
      <c r="W150" s="108"/>
      <c r="X150" s="283">
        <f t="shared" si="80"/>
        <v>0</v>
      </c>
      <c r="Y150" s="284">
        <f>IF(L150="",0,IF(ISERROR(W150+V150*VLOOKUP(L150,Paramétrage!$C$6:$E$28,3,0))=TRUE,X150,W150+V150*VLOOKUP(L150,Paramétrage!$C$6:$E$28,3,0)))</f>
        <v>0</v>
      </c>
      <c r="Z150" s="555"/>
      <c r="AA150" s="556"/>
      <c r="AB150" s="557"/>
      <c r="AC150" s="442"/>
      <c r="AD150" s="109"/>
      <c r="AE150" s="47">
        <f>IF(F150="",0,IF(J150="",0,IF(SUMIF(F144:F151,F150,N144:N151)=0,0,IF(J150="Obligatoire",AF150/N150,IF(K150="",AF150/SUMIF(F144:F151,F150,N144:N151),AF150/(SUMIF(F144:F151,F150,N144:N151)/K150))))))</f>
        <v>0</v>
      </c>
      <c r="AF150" s="24">
        <f t="shared" si="81"/>
        <v>0</v>
      </c>
    </row>
    <row r="151" spans="1:32" ht="15.75" hidden="1" customHeight="1">
      <c r="A151" s="623"/>
      <c r="B151" s="616"/>
      <c r="C151" s="585"/>
      <c r="D151" s="585"/>
      <c r="E151" s="615"/>
      <c r="F151" s="446"/>
      <c r="G151" s="112"/>
      <c r="H151" s="103"/>
      <c r="I151" s="131"/>
      <c r="J151" s="130"/>
      <c r="K151" s="104"/>
      <c r="L151" s="105"/>
      <c r="M151" s="122"/>
      <c r="N151" s="119"/>
      <c r="O151" s="127"/>
      <c r="P151" s="111"/>
      <c r="Q151" s="556"/>
      <c r="R151" s="556"/>
      <c r="S151" s="556"/>
      <c r="T151" s="569"/>
      <c r="U151" s="281" t="str">
        <f>IF(OR(O151="",L151=Paramétrage!$C$10,L151=Paramétrage!$C$13,L151=Paramétrage!$C$16,L151=Paramétrage!$C$19,L151=Paramétrage!$C$23,L151=Paramétrage!$C$26,AND(L151&lt;&gt;Paramétrage!$C$9,P151="Mut+ext")),"",ROUNDUP(N151/O151,0))</f>
        <v/>
      </c>
      <c r="V151" s="282">
        <f>IF(L151="",0,IF(OR(P151="Mut+ext",VLOOKUP(L151,Paramétrage!$C$6:$E$28,2,0)=0),0,IF(O151="","saisir capacité",M151*U151*VLOOKUP(L151,Paramétrage!$C$6:$E$28,2,0))))</f>
        <v>0</v>
      </c>
      <c r="W151" s="108"/>
      <c r="X151" s="283">
        <f t="shared" si="80"/>
        <v>0</v>
      </c>
      <c r="Y151" s="284">
        <f>IF(L151="",0,IF(ISERROR(W151+V151*VLOOKUP(L151,Paramétrage!$C$6:$E$28,3,0))=TRUE,X151,W151+V151*VLOOKUP(L151,Paramétrage!$C$6:$E$28,3,0)))</f>
        <v>0</v>
      </c>
      <c r="Z151" s="555"/>
      <c r="AA151" s="556"/>
      <c r="AB151" s="557"/>
      <c r="AC151" s="442"/>
      <c r="AD151" s="109"/>
      <c r="AE151" s="47">
        <f>IF(F151="",0,IF(J151="",0,IF(SUMIF(F144:F151,F151,N144:N151)=0,0,IF(J151="Obligatoire",AF151/N151,IF(K151="",AF151/SUMIF(F144:F151,F151,N144:N151),AF151/(SUMIF(F144:F151,F151,N144:N151)/K151))))))</f>
        <v>0</v>
      </c>
      <c r="AF151" s="24">
        <f t="shared" si="81"/>
        <v>0</v>
      </c>
    </row>
    <row r="152" spans="1:32">
      <c r="A152" s="623"/>
      <c r="B152" s="616"/>
      <c r="C152" s="585"/>
      <c r="D152" s="285"/>
      <c r="E152" s="285"/>
      <c r="F152" s="286"/>
      <c r="G152" s="287"/>
      <c r="H152" s="288"/>
      <c r="I152" s="289"/>
      <c r="J152" s="288"/>
      <c r="K152" s="290"/>
      <c r="L152" s="291"/>
      <c r="M152" s="292">
        <f>AE152</f>
        <v>25</v>
      </c>
      <c r="N152" s="293"/>
      <c r="O152" s="293"/>
      <c r="P152" s="294"/>
      <c r="Q152" s="295"/>
      <c r="R152" s="295"/>
      <c r="S152" s="295"/>
      <c r="T152" s="296"/>
      <c r="U152" s="297"/>
      <c r="V152" s="298">
        <f>SUM(V144:V151)</f>
        <v>0</v>
      </c>
      <c r="W152" s="291">
        <f>SUM(W144:W151)</f>
        <v>0</v>
      </c>
      <c r="X152" s="299">
        <f t="shared" ref="X152" si="82">V152+W152</f>
        <v>0</v>
      </c>
      <c r="Y152" s="300">
        <f>SUM(Y144:Y151)</f>
        <v>0</v>
      </c>
      <c r="Z152" s="301"/>
      <c r="AA152" s="301"/>
      <c r="AB152" s="302"/>
      <c r="AC152" s="303"/>
      <c r="AD152" s="296"/>
      <c r="AE152" s="212">
        <f>SUM(AE144:AE151)</f>
        <v>25</v>
      </c>
      <c r="AF152" s="213">
        <f>SUM(AF144:AF151)</f>
        <v>5000</v>
      </c>
    </row>
    <row r="153" spans="1:32">
      <c r="A153" s="623"/>
      <c r="B153" s="616"/>
      <c r="C153" s="585" t="s">
        <v>264</v>
      </c>
      <c r="D153" s="585" t="s">
        <v>265</v>
      </c>
      <c r="E153" s="614">
        <v>3</v>
      </c>
      <c r="F153" s="447" t="s">
        <v>266</v>
      </c>
      <c r="G153" s="112" t="s">
        <v>267</v>
      </c>
      <c r="H153" s="460" t="s">
        <v>268</v>
      </c>
      <c r="I153" s="131"/>
      <c r="J153" s="130" t="s">
        <v>98</v>
      </c>
      <c r="K153" s="104">
        <v>1</v>
      </c>
      <c r="L153" s="105" t="s">
        <v>99</v>
      </c>
      <c r="M153" s="122">
        <v>8</v>
      </c>
      <c r="N153" s="119">
        <v>200</v>
      </c>
      <c r="O153" s="127">
        <v>300</v>
      </c>
      <c r="P153" s="111" t="s">
        <v>116</v>
      </c>
      <c r="Q153" s="556" t="s">
        <v>269</v>
      </c>
      <c r="R153" s="556"/>
      <c r="S153" s="556"/>
      <c r="T153" s="569"/>
      <c r="U153" s="281" t="str">
        <f>IF(OR(O153="",L153=Paramétrage!$C$10,L153=Paramétrage!$C$13,L153=Paramétrage!$C$16,L153=Paramétrage!$C$19,L153=Paramétrage!$C$23,L153=Paramétrage!$C$26,AND(L153&lt;&gt;Paramétrage!$C$9,P153="Mut+ext")),"",ROUNDUP(N153/O153,0))</f>
        <v/>
      </c>
      <c r="V153" s="282">
        <f>IF(L153="",0,IF(OR(P153="Mut+ext",VLOOKUP(L153,Paramétrage!$C$6:$E$28,2,0)=0),0,IF(O153="","saisir capacité",M153*U153*VLOOKUP(L153,Paramétrage!$C$6:$E$28,2,0))))</f>
        <v>0</v>
      </c>
      <c r="W153" s="108"/>
      <c r="X153" s="283">
        <f t="shared" ref="X153:X160" si="83">IF(ISERROR(V153+W153)=TRUE,V153,V153+W153)</f>
        <v>0</v>
      </c>
      <c r="Y153" s="284">
        <f>IF(L153="",0,IF(ISERROR(W153+V153*VLOOKUP(L153,Paramétrage!$C$6:$E$28,3,0))=TRUE,X153,W153+V153*VLOOKUP(L153,Paramétrage!$C$6:$E$28,3,0)))</f>
        <v>0</v>
      </c>
      <c r="Z153" s="555"/>
      <c r="AA153" s="556"/>
      <c r="AB153" s="557"/>
      <c r="AC153" s="442"/>
      <c r="AD153" s="110"/>
      <c r="AE153" s="47">
        <f>IF(F153="",0,IF(J153="",0,IF(SUMIF(F153:F160,F153,N153:N160)=0,0,IF(J153="Obligatoire",AF153/N153,IF(K153="",AF153/SUMIF(F153:F160,F153,N153:N160),AF153/(SUMIF(F153:F160,F153,N153:N160)/K153))))))</f>
        <v>8</v>
      </c>
      <c r="AF153" s="24">
        <f t="shared" ref="AF153:AF160" si="84">M153*N153</f>
        <v>1600</v>
      </c>
    </row>
    <row r="154" spans="1:32">
      <c r="A154" s="623"/>
      <c r="B154" s="616"/>
      <c r="C154" s="585"/>
      <c r="D154" s="585"/>
      <c r="E154" s="614"/>
      <c r="F154" s="446" t="s">
        <v>270</v>
      </c>
      <c r="G154" s="102" t="s">
        <v>17</v>
      </c>
      <c r="H154" s="460" t="s">
        <v>271</v>
      </c>
      <c r="I154" s="131"/>
      <c r="J154" s="130" t="s">
        <v>98</v>
      </c>
      <c r="K154" s="104">
        <v>1</v>
      </c>
      <c r="L154" s="105" t="s">
        <v>104</v>
      </c>
      <c r="M154" s="122">
        <v>13</v>
      </c>
      <c r="N154" s="119">
        <v>200</v>
      </c>
      <c r="O154" s="127">
        <v>40</v>
      </c>
      <c r="P154" s="111" t="s">
        <v>116</v>
      </c>
      <c r="Q154" s="556" t="s">
        <v>269</v>
      </c>
      <c r="R154" s="556"/>
      <c r="S154" s="556"/>
      <c r="T154" s="569"/>
      <c r="U154" s="281" t="str">
        <f>IF(OR(O154="",L154=Paramétrage!$C$10,L154=Paramétrage!$C$13,L154=Paramétrage!$C$16,L154=Paramétrage!$C$19,L154=Paramétrage!$C$23,L154=Paramétrage!$C$26,AND(L154&lt;&gt;Paramétrage!$C$9,P154="Mut+ext")),"",ROUNDUP(N154/O154,0))</f>
        <v/>
      </c>
      <c r="V154" s="282">
        <f>IF(L154="",0,IF(OR(P154="Mut+ext",VLOOKUP(L154,Paramétrage!$C$6:$E$28,2,0)=0),0,IF(O154="","saisir capacité",M154*U154*VLOOKUP(L154,Paramétrage!$C$6:$E$28,2,0))))</f>
        <v>0</v>
      </c>
      <c r="W154" s="108"/>
      <c r="X154" s="283">
        <f t="shared" si="83"/>
        <v>0</v>
      </c>
      <c r="Y154" s="284">
        <f>IF(L154="",0,IF(ISERROR(W154+V154*VLOOKUP(L154,Paramétrage!$C$6:$E$28,3,0))=TRUE,X154,W154+V154*VLOOKUP(L154,Paramétrage!$C$6:$E$28,3,0)))</f>
        <v>0</v>
      </c>
      <c r="Z154" s="555"/>
      <c r="AA154" s="556"/>
      <c r="AB154" s="557"/>
      <c r="AC154" s="442"/>
      <c r="AD154" s="109"/>
      <c r="AE154" s="47">
        <f>IF(F154="",0,IF(J154="",0,IF(SUMIF(F153:F160,F154,N153:N160)=0,0,IF(J154="Obligatoire",AF154/N154,IF(K154="",AF154/SUMIF(F153:F160,F154,N153:N160),AF154/(SUMIF(F153:F160,F154,N153:N160)/K154))))))</f>
        <v>13</v>
      </c>
      <c r="AF154" s="24">
        <f t="shared" si="84"/>
        <v>2600</v>
      </c>
    </row>
    <row r="155" spans="1:32">
      <c r="A155" s="623"/>
      <c r="B155" s="616"/>
      <c r="C155" s="585"/>
      <c r="D155" s="585"/>
      <c r="E155" s="614"/>
      <c r="F155" s="446"/>
      <c r="G155" s="102"/>
      <c r="H155" s="103"/>
      <c r="I155" s="131"/>
      <c r="J155" s="130"/>
      <c r="K155" s="104"/>
      <c r="L155" s="105"/>
      <c r="M155" s="122"/>
      <c r="N155" s="119"/>
      <c r="O155" s="127"/>
      <c r="P155" s="111"/>
      <c r="Q155" s="556"/>
      <c r="R155" s="556"/>
      <c r="S155" s="556"/>
      <c r="T155" s="569"/>
      <c r="U155" s="281" t="str">
        <f>IF(OR(O155="",L155=Paramétrage!$C$10,L155=Paramétrage!$C$13,L155=Paramétrage!$C$16,L155=Paramétrage!$C$19,L155=Paramétrage!$C$23,L155=Paramétrage!$C$26,AND(L155&lt;&gt;Paramétrage!$C$9,P155="Mut+ext")),"",ROUNDUP(N155/O155,0))</f>
        <v/>
      </c>
      <c r="V155" s="282">
        <f>IF(L155="",0,IF(OR(P155="Mut+ext",VLOOKUP(L155,Paramétrage!$C$6:$E$28,2,0)=0),0,IF(O155="","saisir capacité",M155*U155*VLOOKUP(L155,Paramétrage!$C$6:$E$28,2,0))))</f>
        <v>0</v>
      </c>
      <c r="W155" s="108"/>
      <c r="X155" s="283">
        <f t="shared" si="83"/>
        <v>0</v>
      </c>
      <c r="Y155" s="284">
        <f>IF(L155="",0,IF(ISERROR(W155+V155*VLOOKUP(L155,Paramétrage!$C$6:$E$28,3,0))=TRUE,X155,W155+V155*VLOOKUP(L155,Paramétrage!$C$6:$E$28,3,0)))</f>
        <v>0</v>
      </c>
      <c r="Z155" s="555"/>
      <c r="AA155" s="556"/>
      <c r="AB155" s="557"/>
      <c r="AC155" s="442"/>
      <c r="AD155" s="109"/>
      <c r="AE155" s="47">
        <f>IF(F155="",0,IF(J155="",0,IF(SUMIF(F153:F160,F155,N153:N160)=0,0,IF(J155="Obligatoire",AF155/N155,IF(K155="",AF155/SUMIF(F153:F160,F155,N153:N160),AF155/(SUMIF(F153:F160,F155,N153:N160)/K155))))))</f>
        <v>0</v>
      </c>
      <c r="AF155" s="24">
        <f t="shared" si="84"/>
        <v>0</v>
      </c>
    </row>
    <row r="156" spans="1:32">
      <c r="A156" s="623"/>
      <c r="B156" s="616"/>
      <c r="C156" s="585"/>
      <c r="D156" s="585"/>
      <c r="E156" s="614"/>
      <c r="F156" s="448"/>
      <c r="G156" s="102"/>
      <c r="H156" s="103"/>
      <c r="I156" s="131"/>
      <c r="J156" s="130"/>
      <c r="K156" s="104"/>
      <c r="L156" s="105"/>
      <c r="M156" s="122"/>
      <c r="N156" s="119"/>
      <c r="O156" s="127"/>
      <c r="P156" s="111"/>
      <c r="Q156" s="556"/>
      <c r="R156" s="556"/>
      <c r="S156" s="556"/>
      <c r="T156" s="569"/>
      <c r="U156" s="281" t="str">
        <f>IF(OR(O156="",L156=Paramétrage!$C$10,L156=Paramétrage!$C$13,L156=Paramétrage!$C$16,L156=Paramétrage!$C$19,L156=Paramétrage!$C$23,L156=Paramétrage!$C$26,AND(L156&lt;&gt;Paramétrage!$C$9,P156="Mut+ext")),"",ROUNDUP(N156/O156,0))</f>
        <v/>
      </c>
      <c r="V156" s="282">
        <f>IF(L156="",0,IF(OR(P156="Mut+ext",VLOOKUP(L156,Paramétrage!$C$6:$E$28,2,0)=0),0,IF(O156="","saisir capacité",M156*U156*VLOOKUP(L156,Paramétrage!$C$6:$E$28,2,0))))</f>
        <v>0</v>
      </c>
      <c r="W156" s="108"/>
      <c r="X156" s="283">
        <f t="shared" si="83"/>
        <v>0</v>
      </c>
      <c r="Y156" s="284">
        <f>IF(L156="",0,IF(ISERROR(W156+V156*VLOOKUP(L156,Paramétrage!$C$6:$E$28,3,0))=TRUE,X156,W156+V156*VLOOKUP(L156,Paramétrage!$C$6:$E$28,3,0)))</f>
        <v>0</v>
      </c>
      <c r="Z156" s="555"/>
      <c r="AA156" s="556"/>
      <c r="AB156" s="557"/>
      <c r="AC156" s="442"/>
      <c r="AD156" s="109"/>
      <c r="AE156" s="47">
        <f>IF(F156="",0,IF(J156="",0,IF(SUMIF(F153:F160,F156,N153:N160)=0,0,IF(J156="Obligatoire",AF156/N156,IF(K156="",AF156/SUMIF(F153:F160,F156,N153:N160),AF156/(SUMIF(F153:F160,F156,N153:N160)/K156))))))</f>
        <v>0</v>
      </c>
      <c r="AF156" s="24">
        <f t="shared" si="84"/>
        <v>0</v>
      </c>
    </row>
    <row r="157" spans="1:32" ht="15.75" hidden="1" customHeight="1">
      <c r="A157" s="623"/>
      <c r="B157" s="616"/>
      <c r="C157" s="585"/>
      <c r="D157" s="585"/>
      <c r="E157" s="614"/>
      <c r="F157" s="446"/>
      <c r="G157" s="449"/>
      <c r="H157" s="103"/>
      <c r="I157" s="131"/>
      <c r="J157" s="130"/>
      <c r="K157" s="104"/>
      <c r="L157" s="105"/>
      <c r="M157" s="122"/>
      <c r="N157" s="119"/>
      <c r="O157" s="127"/>
      <c r="P157" s="111"/>
      <c r="Q157" s="556"/>
      <c r="R157" s="556"/>
      <c r="S157" s="556"/>
      <c r="T157" s="569"/>
      <c r="U157" s="281" t="str">
        <f>IF(OR(O157="",L157=Paramétrage!$C$10,L157=Paramétrage!$C$13,L157=Paramétrage!$C$16,L157=Paramétrage!$C$19,L157=Paramétrage!$C$23,L157=Paramétrage!$C$26,AND(L157&lt;&gt;Paramétrage!$C$9,P157="Mut+ext")),"",ROUNDUP(N157/O157,0))</f>
        <v/>
      </c>
      <c r="V157" s="282">
        <f>IF(L157="",0,IF(OR(P157="Mut+ext",VLOOKUP(L157,Paramétrage!$C$6:$E$28,2,0)=0),0,IF(O157="","saisir capacité",M157*U157*VLOOKUP(L157,Paramétrage!$C$6:$E$28,2,0))))</f>
        <v>0</v>
      </c>
      <c r="W157" s="108"/>
      <c r="X157" s="283">
        <f t="shared" si="83"/>
        <v>0</v>
      </c>
      <c r="Y157" s="284">
        <f>IF(L157="",0,IF(ISERROR(W157+V157*VLOOKUP(L157,Paramétrage!$C$6:$E$28,3,0))=TRUE,X157,W157+V157*VLOOKUP(L157,Paramétrage!$C$6:$E$28,3,0)))</f>
        <v>0</v>
      </c>
      <c r="Z157" s="555"/>
      <c r="AA157" s="556"/>
      <c r="AB157" s="557"/>
      <c r="AC157" s="442"/>
      <c r="AD157" s="109"/>
      <c r="AE157" s="47">
        <f>IF(F157="",0,IF(J157="",0,IF(SUMIF(F153:F160,F157,N153:N160)=0,0,IF(J157="Obligatoire",AF157/N157,IF(K157="",AF157/SUMIF(F153:F160,F157,N153:N160),AF157/(SUMIF(F153:F160,F157,N153:N160)/K157))))))</f>
        <v>0</v>
      </c>
      <c r="AF157" s="24">
        <f t="shared" si="84"/>
        <v>0</v>
      </c>
    </row>
    <row r="158" spans="1:32" ht="15.75" hidden="1" customHeight="1">
      <c r="A158" s="623"/>
      <c r="B158" s="616"/>
      <c r="C158" s="585"/>
      <c r="D158" s="585"/>
      <c r="E158" s="614"/>
      <c r="F158" s="446"/>
      <c r="G158" s="449"/>
      <c r="H158" s="103"/>
      <c r="I158" s="131"/>
      <c r="J158" s="130"/>
      <c r="K158" s="104"/>
      <c r="L158" s="105"/>
      <c r="M158" s="122"/>
      <c r="N158" s="119"/>
      <c r="O158" s="127"/>
      <c r="P158" s="111"/>
      <c r="Q158" s="556"/>
      <c r="R158" s="556"/>
      <c r="S158" s="556"/>
      <c r="T158" s="569"/>
      <c r="U158" s="281" t="str">
        <f>IF(OR(O158="",L158=Paramétrage!$C$10,L158=Paramétrage!$C$13,L158=Paramétrage!$C$16,L158=Paramétrage!$C$19,L158=Paramétrage!$C$23,L158=Paramétrage!$C$26,AND(L158&lt;&gt;Paramétrage!$C$9,P158="Mut+ext")),"",ROUNDUP(N158/O158,0))</f>
        <v/>
      </c>
      <c r="V158" s="282">
        <f>IF(L158="",0,IF(OR(P158="Mut+ext",VLOOKUP(L158,Paramétrage!$C$6:$E$28,2,0)=0),0,IF(O158="","saisir capacité",M158*U158*VLOOKUP(L158,Paramétrage!$C$6:$E$28,2,0))))</f>
        <v>0</v>
      </c>
      <c r="W158" s="108"/>
      <c r="X158" s="283">
        <f t="shared" si="83"/>
        <v>0</v>
      </c>
      <c r="Y158" s="284">
        <f>IF(L158="",0,IF(ISERROR(W158+V158*VLOOKUP(L158,Paramétrage!$C$6:$E$28,3,0))=TRUE,X158,W158+V158*VLOOKUP(L158,Paramétrage!$C$6:$E$28,3,0)))</f>
        <v>0</v>
      </c>
      <c r="Z158" s="555"/>
      <c r="AA158" s="556"/>
      <c r="AB158" s="557"/>
      <c r="AC158" s="442"/>
      <c r="AD158" s="109"/>
      <c r="AE158" s="47">
        <f>IF(F158="",0,IF(J158="",0,IF(SUMIF(F153:F160,F158,N153:N160)=0,0,IF(J158="Obligatoire",AF158/N158,IF(K158="",AF158/SUMIF(F153:F160,F158,N153:N160),AF158/(SUMIF(F153:F160,F158,N153:N160)/K158))))))</f>
        <v>0</v>
      </c>
      <c r="AF158" s="24">
        <f t="shared" si="84"/>
        <v>0</v>
      </c>
    </row>
    <row r="159" spans="1:32" ht="15.75" hidden="1" customHeight="1">
      <c r="A159" s="623"/>
      <c r="B159" s="616"/>
      <c r="C159" s="585"/>
      <c r="D159" s="585"/>
      <c r="E159" s="614"/>
      <c r="F159" s="446"/>
      <c r="G159" s="449"/>
      <c r="H159" s="103"/>
      <c r="I159" s="131"/>
      <c r="J159" s="130"/>
      <c r="K159" s="104"/>
      <c r="L159" s="105"/>
      <c r="M159" s="122"/>
      <c r="N159" s="119"/>
      <c r="O159" s="127"/>
      <c r="P159" s="111"/>
      <c r="Q159" s="556"/>
      <c r="R159" s="556"/>
      <c r="S159" s="556"/>
      <c r="T159" s="569"/>
      <c r="U159" s="281" t="str">
        <f>IF(OR(O159="",L159=Paramétrage!$C$10,L159=Paramétrage!$C$13,L159=Paramétrage!$C$16,L159=Paramétrage!$C$19,L159=Paramétrage!$C$23,L159=Paramétrage!$C$26,AND(L159&lt;&gt;Paramétrage!$C$9,P159="Mut+ext")),"",ROUNDUP(N159/O159,0))</f>
        <v/>
      </c>
      <c r="V159" s="282">
        <f>IF(L159="",0,IF(OR(P159="Mut+ext",VLOOKUP(L159,Paramétrage!$C$6:$E$28,2,0)=0),0,IF(O159="","saisir capacité",M159*U159*VLOOKUP(L159,Paramétrage!$C$6:$E$28,2,0))))</f>
        <v>0</v>
      </c>
      <c r="W159" s="108"/>
      <c r="X159" s="283">
        <f t="shared" si="83"/>
        <v>0</v>
      </c>
      <c r="Y159" s="284">
        <f>IF(L159="",0,IF(ISERROR(W159+V159*VLOOKUP(L159,Paramétrage!$C$6:$E$28,3,0))=TRUE,X159,W159+V159*VLOOKUP(L159,Paramétrage!$C$6:$E$28,3,0)))</f>
        <v>0</v>
      </c>
      <c r="Z159" s="555"/>
      <c r="AA159" s="556"/>
      <c r="AB159" s="557"/>
      <c r="AC159" s="442"/>
      <c r="AD159" s="109"/>
      <c r="AE159" s="47">
        <f>IF(F159="",0,IF(J159="",0,IF(SUMIF(F153:F160,F159,N153:N160)=0,0,IF(J159="Obligatoire",AF159/N159,IF(K159="",AF159/SUMIF(F153:F160,F159,N153:N160),AF159/(SUMIF(F153:F160,F159,N153:N160)/K159))))))</f>
        <v>0</v>
      </c>
      <c r="AF159" s="24">
        <f t="shared" si="84"/>
        <v>0</v>
      </c>
    </row>
    <row r="160" spans="1:32" ht="15.75" hidden="1" customHeight="1">
      <c r="A160" s="623"/>
      <c r="B160" s="616"/>
      <c r="C160" s="585"/>
      <c r="D160" s="585"/>
      <c r="E160" s="615"/>
      <c r="F160" s="446"/>
      <c r="G160" s="449"/>
      <c r="H160" s="103"/>
      <c r="I160" s="131"/>
      <c r="J160" s="130"/>
      <c r="K160" s="104"/>
      <c r="L160" s="105"/>
      <c r="M160" s="122"/>
      <c r="N160" s="119"/>
      <c r="O160" s="127"/>
      <c r="P160" s="111"/>
      <c r="Q160" s="556"/>
      <c r="R160" s="556"/>
      <c r="S160" s="556"/>
      <c r="T160" s="569"/>
      <c r="U160" s="281" t="str">
        <f>IF(OR(O160="",L160=Paramétrage!$C$10,L160=Paramétrage!$C$13,L160=Paramétrage!$C$16,L160=Paramétrage!$C$19,L160=Paramétrage!$C$23,L160=Paramétrage!$C$26,AND(L160&lt;&gt;Paramétrage!$C$9,P160="Mut+ext")),"",ROUNDUP(N160/O160,0))</f>
        <v/>
      </c>
      <c r="V160" s="282">
        <f>IF(L160="",0,IF(OR(P160="Mut+ext",VLOOKUP(L160,Paramétrage!$C$6:$E$28,2,0)=0),0,IF(O160="","saisir capacité",M160*U160*VLOOKUP(L160,Paramétrage!$C$6:$E$28,2,0))))</f>
        <v>0</v>
      </c>
      <c r="W160" s="108"/>
      <c r="X160" s="283">
        <f t="shared" si="83"/>
        <v>0</v>
      </c>
      <c r="Y160" s="284">
        <f>IF(L160="",0,IF(ISERROR(W160+V160*VLOOKUP(L160,Paramétrage!$C$6:$E$28,3,0))=TRUE,X160,W160+V160*VLOOKUP(L160,Paramétrage!$C$6:$E$28,3,0)))</f>
        <v>0</v>
      </c>
      <c r="Z160" s="555"/>
      <c r="AA160" s="556"/>
      <c r="AB160" s="557"/>
      <c r="AC160" s="442"/>
      <c r="AD160" s="109"/>
      <c r="AE160" s="47">
        <f>IF(F160="",0,IF(J160="",0,IF(SUMIF(F153:F160,F160,N153:N160)=0,0,IF(J160="Obligatoire",AF160/N160,IF(K160="",AF160/SUMIF(F153:F160,F160,N153:N160),AF160/(SUMIF(F153:F160,F160,N153:N160)/K160))))))</f>
        <v>0</v>
      </c>
      <c r="AF160" s="24">
        <f t="shared" si="84"/>
        <v>0</v>
      </c>
    </row>
    <row r="161" spans="1:32" ht="16.149999999999999" thickBot="1">
      <c r="A161" s="623"/>
      <c r="B161" s="617"/>
      <c r="C161" s="585"/>
      <c r="D161" s="285"/>
      <c r="E161" s="285"/>
      <c r="F161" s="286"/>
      <c r="G161" s="287"/>
      <c r="H161" s="288"/>
      <c r="I161" s="289"/>
      <c r="J161" s="288"/>
      <c r="K161" s="290"/>
      <c r="L161" s="291"/>
      <c r="M161" s="292">
        <f>AE161</f>
        <v>21</v>
      </c>
      <c r="N161" s="293"/>
      <c r="O161" s="293"/>
      <c r="P161" s="363"/>
      <c r="Q161" s="295"/>
      <c r="R161" s="295"/>
      <c r="S161" s="295"/>
      <c r="T161" s="296"/>
      <c r="U161" s="297"/>
      <c r="V161" s="298">
        <f>SUM(V153:V160)</f>
        <v>0</v>
      </c>
      <c r="W161" s="291">
        <f>SUM(W153:W160)</f>
        <v>0</v>
      </c>
      <c r="X161" s="299">
        <f t="shared" ref="X161" si="85">V161+W161</f>
        <v>0</v>
      </c>
      <c r="Y161" s="300">
        <f>SUM(Y153:Y160)</f>
        <v>0</v>
      </c>
      <c r="Z161" s="301"/>
      <c r="AA161" s="301"/>
      <c r="AB161" s="302"/>
      <c r="AC161" s="303"/>
      <c r="AD161" s="296"/>
      <c r="AE161" s="46">
        <f>SUM(AE153:AE160)</f>
        <v>21</v>
      </c>
      <c r="AF161" s="45">
        <f>SUM(AF153:AF160)</f>
        <v>4200</v>
      </c>
    </row>
    <row r="162" spans="1:32" ht="16.149999999999999" thickBot="1">
      <c r="A162" s="623"/>
      <c r="B162" s="267" t="s">
        <v>272</v>
      </c>
      <c r="C162" s="268"/>
      <c r="D162" s="269"/>
      <c r="E162" s="270">
        <f>E90+E99+E108+E117+E126+E144+E153</f>
        <v>30</v>
      </c>
      <c r="F162" s="271"/>
      <c r="G162" s="268"/>
      <c r="H162" s="268"/>
      <c r="I162" s="268"/>
      <c r="J162" s="268"/>
      <c r="K162" s="268"/>
      <c r="L162" s="269"/>
      <c r="M162" s="272">
        <f>IF(M143=0,M161+M152+M134+M125+M116+M107+M98,M161+M152+(M143+M134+M125)/2+M116+M107+M98)</f>
        <v>220.5</v>
      </c>
      <c r="N162" s="273"/>
      <c r="O162" s="274"/>
      <c r="P162" s="275"/>
      <c r="Q162" s="273"/>
      <c r="R162" s="273"/>
      <c r="S162" s="273"/>
      <c r="T162" s="276"/>
      <c r="U162" s="277"/>
      <c r="V162" s="270">
        <f>V98+V107+V116+V125+V134+V143+V152+V161</f>
        <v>430</v>
      </c>
      <c r="W162" s="270">
        <f>W98+W107+W116+W125+W134+W143+W152+W161</f>
        <v>0</v>
      </c>
      <c r="X162" s="270">
        <f>X98+X107+X116+X125+X134+X143+X152+X161</f>
        <v>430</v>
      </c>
      <c r="Y162" s="278">
        <f>Y98+Y107+Y116+Y125+Y134+Y143+Y152+Y161</f>
        <v>469</v>
      </c>
      <c r="Z162" s="276"/>
      <c r="AA162" s="276"/>
      <c r="AB162" s="279"/>
      <c r="AC162" s="279"/>
      <c r="AD162" s="280"/>
      <c r="AE162" s="48">
        <f>SUM(AE90:AE161)/2</f>
        <v>251</v>
      </c>
      <c r="AF162" s="30">
        <f>SUM(AF105:AF152)</f>
        <v>48520</v>
      </c>
    </row>
    <row r="163" spans="1:32" ht="16.149999999999999" thickBot="1">
      <c r="A163" s="31" t="s">
        <v>10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3"/>
      <c r="M163" s="129">
        <f>M162+M89</f>
        <v>445</v>
      </c>
      <c r="N163" s="35"/>
      <c r="O163" s="36"/>
      <c r="P163" s="35"/>
      <c r="Q163" s="35"/>
      <c r="R163" s="35"/>
      <c r="S163" s="35"/>
      <c r="T163" s="118"/>
      <c r="U163" s="63"/>
      <c r="V163" s="126">
        <f>V162+V89</f>
        <v>750</v>
      </c>
      <c r="W163" s="38">
        <f>W162+W89</f>
        <v>0</v>
      </c>
      <c r="X163" s="39">
        <f>X162+X89</f>
        <v>750</v>
      </c>
      <c r="Y163" s="40">
        <f>Y162+Y89</f>
        <v>839</v>
      </c>
      <c r="AE163" s="49">
        <f>AE162+AE89</f>
        <v>506</v>
      </c>
      <c r="AF163" s="41">
        <f>SUM(AF90:AF161)</f>
        <v>87160</v>
      </c>
    </row>
    <row r="164" spans="1:32" ht="18" customHeight="1">
      <c r="R164" s="42"/>
    </row>
  </sheetData>
  <sheetProtection algorithmName="SHA-512" hashValue="5M1H1PfNBQApHOyHSQqpdZiLVRQMx4L6duJbD3jQkVcVe5+1z2nNLQS+uA0P8pXRe7trQrgWnHN3pTNrUiqXGQ==" saltValue="lFhT9WXQ56bSlbEjeVCVBg==" spinCount="100000" sheet="1" formatCells="0" formatRows="0" autoFilter="0"/>
  <mergeCells count="368">
    <mergeCell ref="A90:A162"/>
    <mergeCell ref="Q151:T151"/>
    <mergeCell ref="Z151:AB151"/>
    <mergeCell ref="Q146:T146"/>
    <mergeCell ref="Z146:AB146"/>
    <mergeCell ref="Q147:T147"/>
    <mergeCell ref="Z147:AB147"/>
    <mergeCell ref="Q148:T148"/>
    <mergeCell ref="Z148:AB148"/>
    <mergeCell ref="C153:C161"/>
    <mergeCell ref="D153:D160"/>
    <mergeCell ref="E153:E160"/>
    <mergeCell ref="Q153:T153"/>
    <mergeCell ref="Z153:AB153"/>
    <mergeCell ref="Q154:T154"/>
    <mergeCell ref="Z154:AB154"/>
    <mergeCell ref="Q155:T155"/>
    <mergeCell ref="Z155:AB155"/>
    <mergeCell ref="Q156:T156"/>
    <mergeCell ref="Q160:T160"/>
    <mergeCell ref="Z160:AB160"/>
    <mergeCell ref="Z156:AB156"/>
    <mergeCell ref="Q157:T157"/>
    <mergeCell ref="Z157:AB157"/>
    <mergeCell ref="Q158:T158"/>
    <mergeCell ref="Z158:AB158"/>
    <mergeCell ref="Q159:T159"/>
    <mergeCell ref="Z159:AB159"/>
    <mergeCell ref="Z138:AB138"/>
    <mergeCell ref="Q142:T142"/>
    <mergeCell ref="Z142:AB142"/>
    <mergeCell ref="Z139:AB139"/>
    <mergeCell ref="Z140:AB140"/>
    <mergeCell ref="Z141:AB141"/>
    <mergeCell ref="C144:C152"/>
    <mergeCell ref="D144:D151"/>
    <mergeCell ref="E144:E151"/>
    <mergeCell ref="Q144:T144"/>
    <mergeCell ref="Z144:AB144"/>
    <mergeCell ref="Q145:T145"/>
    <mergeCell ref="Z145:AB145"/>
    <mergeCell ref="C135:C143"/>
    <mergeCell ref="D135:D142"/>
    <mergeCell ref="E135:E142"/>
    <mergeCell ref="Q135:T135"/>
    <mergeCell ref="Z135:AB135"/>
    <mergeCell ref="Q136:T136"/>
    <mergeCell ref="Z136:AB136"/>
    <mergeCell ref="Q137:T137"/>
    <mergeCell ref="Z137:AB137"/>
    <mergeCell ref="Q138:T138"/>
    <mergeCell ref="Q149:T149"/>
    <mergeCell ref="Z149:AB149"/>
    <mergeCell ref="Q150:T150"/>
    <mergeCell ref="Z150:AB150"/>
    <mergeCell ref="Q139:T139"/>
    <mergeCell ref="Q140:T140"/>
    <mergeCell ref="Q141:T141"/>
    <mergeCell ref="E126:E133"/>
    <mergeCell ref="Q126:T126"/>
    <mergeCell ref="Z126:AB126"/>
    <mergeCell ref="Q127:T127"/>
    <mergeCell ref="Q131:T131"/>
    <mergeCell ref="Z131:AB131"/>
    <mergeCell ref="Q132:T132"/>
    <mergeCell ref="Z132:AB132"/>
    <mergeCell ref="Q133:T133"/>
    <mergeCell ref="Z133:AB133"/>
    <mergeCell ref="Z127:AB127"/>
    <mergeCell ref="Q128:T128"/>
    <mergeCell ref="Z128:AB128"/>
    <mergeCell ref="Q129:T129"/>
    <mergeCell ref="Z129:AB129"/>
    <mergeCell ref="Q130:T130"/>
    <mergeCell ref="Z130:AB130"/>
    <mergeCell ref="Q112:T112"/>
    <mergeCell ref="Z112:AB112"/>
    <mergeCell ref="Q120:T120"/>
    <mergeCell ref="Z120:AB120"/>
    <mergeCell ref="Q121:T121"/>
    <mergeCell ref="Z121:AB121"/>
    <mergeCell ref="Q122:T122"/>
    <mergeCell ref="Z122:AB122"/>
    <mergeCell ref="B117:B161"/>
    <mergeCell ref="C117:C125"/>
    <mergeCell ref="D117:D124"/>
    <mergeCell ref="E117:E124"/>
    <mergeCell ref="Q117:T117"/>
    <mergeCell ref="Z117:AB117"/>
    <mergeCell ref="Q118:T118"/>
    <mergeCell ref="Z118:AB118"/>
    <mergeCell ref="Q119:T119"/>
    <mergeCell ref="Z119:AB119"/>
    <mergeCell ref="Q123:T123"/>
    <mergeCell ref="Z123:AB123"/>
    <mergeCell ref="Q124:T124"/>
    <mergeCell ref="Z124:AB124"/>
    <mergeCell ref="C126:C134"/>
    <mergeCell ref="D126:D133"/>
    <mergeCell ref="Q105:T105"/>
    <mergeCell ref="Z105:AB105"/>
    <mergeCell ref="Q106:T106"/>
    <mergeCell ref="Z106:AB106"/>
    <mergeCell ref="C108:C116"/>
    <mergeCell ref="D108:D115"/>
    <mergeCell ref="E108:E115"/>
    <mergeCell ref="Q108:T108"/>
    <mergeCell ref="Z108:AB108"/>
    <mergeCell ref="Q109:T109"/>
    <mergeCell ref="C99:C107"/>
    <mergeCell ref="D99:D106"/>
    <mergeCell ref="E99:E106"/>
    <mergeCell ref="Q113:T113"/>
    <mergeCell ref="Z113:AB113"/>
    <mergeCell ref="Q114:T114"/>
    <mergeCell ref="Z114:AB114"/>
    <mergeCell ref="Q115:T115"/>
    <mergeCell ref="Z115:AB115"/>
    <mergeCell ref="Z109:AB109"/>
    <mergeCell ref="Q110:T110"/>
    <mergeCell ref="Z110:AB110"/>
    <mergeCell ref="Q111:T111"/>
    <mergeCell ref="Z111:AB111"/>
    <mergeCell ref="Q93:T93"/>
    <mergeCell ref="Z93:AB93"/>
    <mergeCell ref="Z101:AB101"/>
    <mergeCell ref="Q102:T102"/>
    <mergeCell ref="Z102:AB102"/>
    <mergeCell ref="Q103:T103"/>
    <mergeCell ref="Z103:AB103"/>
    <mergeCell ref="Q104:T104"/>
    <mergeCell ref="Z104:AB104"/>
    <mergeCell ref="Q97:T97"/>
    <mergeCell ref="Z97:AB97"/>
    <mergeCell ref="Q99:T99"/>
    <mergeCell ref="Z99:AB99"/>
    <mergeCell ref="Q100:T100"/>
    <mergeCell ref="Z100:AB100"/>
    <mergeCell ref="Q101:T101"/>
    <mergeCell ref="Q86:T86"/>
    <mergeCell ref="Z86:AB86"/>
    <mergeCell ref="Q87:T87"/>
    <mergeCell ref="Z87:AB87"/>
    <mergeCell ref="B90:B116"/>
    <mergeCell ref="C90:C98"/>
    <mergeCell ref="D90:D97"/>
    <mergeCell ref="E90:E97"/>
    <mergeCell ref="Q90:T90"/>
    <mergeCell ref="C80:C88"/>
    <mergeCell ref="D80:D87"/>
    <mergeCell ref="E80:E87"/>
    <mergeCell ref="Q94:T94"/>
    <mergeCell ref="Z94:AB94"/>
    <mergeCell ref="Q95:T95"/>
    <mergeCell ref="Z95:AB95"/>
    <mergeCell ref="Q96:T96"/>
    <mergeCell ref="Z96:AB96"/>
    <mergeCell ref="Z90:AB90"/>
    <mergeCell ref="Q91:T91"/>
    <mergeCell ref="Z91:AB91"/>
    <mergeCell ref="Q92:T92"/>
    <mergeCell ref="Z92:AB92"/>
    <mergeCell ref="Z82:AB82"/>
    <mergeCell ref="Q83:T83"/>
    <mergeCell ref="Z83:AB83"/>
    <mergeCell ref="Q84:T84"/>
    <mergeCell ref="Z84:AB84"/>
    <mergeCell ref="Q85:T85"/>
    <mergeCell ref="Z85:AB85"/>
    <mergeCell ref="Q78:T78"/>
    <mergeCell ref="Z78:AB78"/>
    <mergeCell ref="Q80:T80"/>
    <mergeCell ref="Z80:AB80"/>
    <mergeCell ref="Q81:T81"/>
    <mergeCell ref="Z81:AB81"/>
    <mergeCell ref="Q82:T82"/>
    <mergeCell ref="C71:C79"/>
    <mergeCell ref="D71:D78"/>
    <mergeCell ref="E71:E78"/>
    <mergeCell ref="Q71:T71"/>
    <mergeCell ref="Z71:AB71"/>
    <mergeCell ref="Q75:T75"/>
    <mergeCell ref="Z75:AB75"/>
    <mergeCell ref="Q76:T76"/>
    <mergeCell ref="Z76:AB76"/>
    <mergeCell ref="Q77:T77"/>
    <mergeCell ref="Z77:AB77"/>
    <mergeCell ref="Q72:T72"/>
    <mergeCell ref="Z72:AB72"/>
    <mergeCell ref="Q73:T73"/>
    <mergeCell ref="Z73:AB73"/>
    <mergeCell ref="Q74:T74"/>
    <mergeCell ref="Z74:AB74"/>
    <mergeCell ref="C62:C70"/>
    <mergeCell ref="D62:D69"/>
    <mergeCell ref="E62:E69"/>
    <mergeCell ref="Q62:T62"/>
    <mergeCell ref="Z62:AB62"/>
    <mergeCell ref="Q63:T63"/>
    <mergeCell ref="Z63:AB63"/>
    <mergeCell ref="Q64:T64"/>
    <mergeCell ref="Z64:AB64"/>
    <mergeCell ref="Q65:T65"/>
    <mergeCell ref="Z65:AB65"/>
    <mergeCell ref="Q69:T69"/>
    <mergeCell ref="Z69:AB69"/>
    <mergeCell ref="Q66:T66"/>
    <mergeCell ref="Q67:T67"/>
    <mergeCell ref="Q68:T68"/>
    <mergeCell ref="Z58:AB58"/>
    <mergeCell ref="Q59:T59"/>
    <mergeCell ref="Z59:AB59"/>
    <mergeCell ref="C53:C61"/>
    <mergeCell ref="D53:D60"/>
    <mergeCell ref="E53:E60"/>
    <mergeCell ref="Q53:T53"/>
    <mergeCell ref="Z53:AB53"/>
    <mergeCell ref="Q54:T54"/>
    <mergeCell ref="Z54:AB54"/>
    <mergeCell ref="Q55:T55"/>
    <mergeCell ref="Z55:AB55"/>
    <mergeCell ref="Q56:T56"/>
    <mergeCell ref="Q60:T60"/>
    <mergeCell ref="Z60:AB60"/>
    <mergeCell ref="B44:B88"/>
    <mergeCell ref="C44:C52"/>
    <mergeCell ref="D44:D51"/>
    <mergeCell ref="E44:E51"/>
    <mergeCell ref="Q44:T44"/>
    <mergeCell ref="Z44:AB44"/>
    <mergeCell ref="Q45:T45"/>
    <mergeCell ref="Z45:AB45"/>
    <mergeCell ref="Q49:T49"/>
    <mergeCell ref="Z49:AB49"/>
    <mergeCell ref="Q50:T50"/>
    <mergeCell ref="Z50:AB50"/>
    <mergeCell ref="Q51:T51"/>
    <mergeCell ref="Z51:AB51"/>
    <mergeCell ref="Q46:T46"/>
    <mergeCell ref="Z46:AB46"/>
    <mergeCell ref="Q47:T47"/>
    <mergeCell ref="Z47:AB47"/>
    <mergeCell ref="Q48:T48"/>
    <mergeCell ref="Z48:AB48"/>
    <mergeCell ref="Z56:AB56"/>
    <mergeCell ref="Q57:T57"/>
    <mergeCell ref="Z57:AB57"/>
    <mergeCell ref="Q58:T58"/>
    <mergeCell ref="Z38:AB38"/>
    <mergeCell ref="Q39:T39"/>
    <mergeCell ref="Z39:AB39"/>
    <mergeCell ref="Q40:T40"/>
    <mergeCell ref="Z40:AB40"/>
    <mergeCell ref="Q41:T41"/>
    <mergeCell ref="Z41:AB41"/>
    <mergeCell ref="C35:C43"/>
    <mergeCell ref="D35:D42"/>
    <mergeCell ref="E35:E42"/>
    <mergeCell ref="Q35:T35"/>
    <mergeCell ref="Z35:AB35"/>
    <mergeCell ref="Q36:T36"/>
    <mergeCell ref="Z36:AB36"/>
    <mergeCell ref="Q37:T37"/>
    <mergeCell ref="Z37:AB37"/>
    <mergeCell ref="Q38:T38"/>
    <mergeCell ref="Q42:T42"/>
    <mergeCell ref="Z42:AB42"/>
    <mergeCell ref="Q23:T23"/>
    <mergeCell ref="Z23:AB23"/>
    <mergeCell ref="Q24:T24"/>
    <mergeCell ref="Z24:AB24"/>
    <mergeCell ref="C26:C34"/>
    <mergeCell ref="D26:D33"/>
    <mergeCell ref="E26:E33"/>
    <mergeCell ref="Q26:T26"/>
    <mergeCell ref="Z26:AB26"/>
    <mergeCell ref="Q27:T27"/>
    <mergeCell ref="Q31:T31"/>
    <mergeCell ref="Z31:AB31"/>
    <mergeCell ref="Q32:T32"/>
    <mergeCell ref="Z32:AB32"/>
    <mergeCell ref="Q33:T33"/>
    <mergeCell ref="Z33:AB33"/>
    <mergeCell ref="Z27:AB27"/>
    <mergeCell ref="Q28:T28"/>
    <mergeCell ref="Z28:AB28"/>
    <mergeCell ref="Q29:T29"/>
    <mergeCell ref="Z29:AB29"/>
    <mergeCell ref="Q30:T30"/>
    <mergeCell ref="Z30:AB30"/>
    <mergeCell ref="Q21:T21"/>
    <mergeCell ref="Z21:AB21"/>
    <mergeCell ref="Q22:T22"/>
    <mergeCell ref="Z22:AB22"/>
    <mergeCell ref="Q17:T17"/>
    <mergeCell ref="Z17:AB17"/>
    <mergeCell ref="Q18:T18"/>
    <mergeCell ref="Z18:AB18"/>
    <mergeCell ref="Q19:T19"/>
    <mergeCell ref="Z19:AB19"/>
    <mergeCell ref="AK15:AK16"/>
    <mergeCell ref="AL15:AL16"/>
    <mergeCell ref="AM15:AM16"/>
    <mergeCell ref="AN15:AN16"/>
    <mergeCell ref="AO15:AP15"/>
    <mergeCell ref="A17:A89"/>
    <mergeCell ref="B17:B43"/>
    <mergeCell ref="C17:C25"/>
    <mergeCell ref="D17:D24"/>
    <mergeCell ref="E17:E24"/>
    <mergeCell ref="AD15:AD16"/>
    <mergeCell ref="AE15:AE16"/>
    <mergeCell ref="AF15:AF16"/>
    <mergeCell ref="AH15:AH16"/>
    <mergeCell ref="AI15:AI16"/>
    <mergeCell ref="AJ15:AJ16"/>
    <mergeCell ref="O15:O16"/>
    <mergeCell ref="U15:U16"/>
    <mergeCell ref="P15:P16"/>
    <mergeCell ref="Q15:T16"/>
    <mergeCell ref="Z15:AB16"/>
    <mergeCell ref="AC15:AC16"/>
    <mergeCell ref="Q20:T20"/>
    <mergeCell ref="Z20:AB20"/>
    <mergeCell ref="S13:T13"/>
    <mergeCell ref="B15:D15"/>
    <mergeCell ref="E15:E16"/>
    <mergeCell ref="F15:F16"/>
    <mergeCell ref="G15:G16"/>
    <mergeCell ref="H15:H16"/>
    <mergeCell ref="J15:J16"/>
    <mergeCell ref="K15:K16"/>
    <mergeCell ref="L15:L16"/>
    <mergeCell ref="N15:N16"/>
    <mergeCell ref="I15:I16"/>
    <mergeCell ref="A5:B8"/>
    <mergeCell ref="S5:T5"/>
    <mergeCell ref="E5:G5"/>
    <mergeCell ref="J5:M5"/>
    <mergeCell ref="S6:T6"/>
    <mergeCell ref="S11:T11"/>
    <mergeCell ref="S12:T12"/>
    <mergeCell ref="S7:T7"/>
    <mergeCell ref="S9:T9"/>
    <mergeCell ref="E8:G8"/>
    <mergeCell ref="J8:M8"/>
    <mergeCell ref="S10:T10"/>
    <mergeCell ref="H5:I5"/>
    <mergeCell ref="H8:I8"/>
    <mergeCell ref="S8:T8"/>
    <mergeCell ref="E7:G7"/>
    <mergeCell ref="H7:I7"/>
    <mergeCell ref="J7:M7"/>
    <mergeCell ref="Z2:Z3"/>
    <mergeCell ref="AA2:AA3"/>
    <mergeCell ref="X4:Y4"/>
    <mergeCell ref="X5:Y5"/>
    <mergeCell ref="X6:Y6"/>
    <mergeCell ref="E2:G3"/>
    <mergeCell ref="J2:M3"/>
    <mergeCell ref="S3:T3"/>
    <mergeCell ref="N4:O4"/>
    <mergeCell ref="N2:O3"/>
    <mergeCell ref="E4:G4"/>
    <mergeCell ref="J4:M4"/>
    <mergeCell ref="S4:T4"/>
    <mergeCell ref="H2:I3"/>
    <mergeCell ref="H4:I4"/>
  </mergeCells>
  <conditionalFormatting sqref="R9">
    <cfRule type="cellIs" dxfId="2350" priority="910" operator="equal">
      <formula>"non"</formula>
    </cfRule>
    <cfRule type="cellIs" dxfId="2349" priority="911" operator="equal">
      <formula>"oui"</formula>
    </cfRule>
  </conditionalFormatting>
  <conditionalFormatting sqref="AC89:AD89 T162">
    <cfRule type="expression" dxfId="2348" priority="906">
      <formula>$L89=#REF!</formula>
    </cfRule>
    <cfRule type="expression" dxfId="2347" priority="907">
      <formula>$L89=#REF!</formula>
    </cfRule>
    <cfRule type="expression" dxfId="2346" priority="908">
      <formula>$L89=#REF!</formula>
    </cfRule>
    <cfRule type="expression" dxfId="2345" priority="909">
      <formula>$L89=#REF!</formula>
    </cfRule>
  </conditionalFormatting>
  <conditionalFormatting sqref="AC162">
    <cfRule type="expression" dxfId="2344" priority="862">
      <formula>$L162=#REF!</formula>
    </cfRule>
    <cfRule type="expression" dxfId="2343" priority="863">
      <formula>$L162=#REF!</formula>
    </cfRule>
    <cfRule type="expression" dxfId="2342" priority="864">
      <formula>$L162=#REF!</formula>
    </cfRule>
    <cfRule type="expression" dxfId="2341" priority="865">
      <formula>$L162=#REF!</formula>
    </cfRule>
  </conditionalFormatting>
  <conditionalFormatting sqref="AC125 AC116 AC107 AC98 AC34 AC25">
    <cfRule type="expression" dxfId="2340" priority="849">
      <formula>$L25=#REF!</formula>
    </cfRule>
    <cfRule type="expression" dxfId="2339" priority="850">
      <formula>$L25=#REF!</formula>
    </cfRule>
    <cfRule type="expression" dxfId="2338" priority="851">
      <formula>$L25=#REF!</formula>
    </cfRule>
    <cfRule type="expression" dxfId="2337" priority="852">
      <formula>$L25=#REF!</formula>
    </cfRule>
  </conditionalFormatting>
  <conditionalFormatting sqref="AC61">
    <cfRule type="expression" dxfId="2336" priority="791">
      <formula>$L61=#REF!</formula>
    </cfRule>
    <cfRule type="expression" dxfId="2335" priority="792">
      <formula>$L61=#REF!</formula>
    </cfRule>
    <cfRule type="expression" dxfId="2334" priority="793">
      <formula>$L61=#REF!</formula>
    </cfRule>
    <cfRule type="expression" dxfId="2333" priority="794">
      <formula>$L61=#REF!</formula>
    </cfRule>
  </conditionalFormatting>
  <conditionalFormatting sqref="AC52">
    <cfRule type="expression" dxfId="2332" priority="786">
      <formula>$L52=#REF!</formula>
    </cfRule>
    <cfRule type="expression" dxfId="2331" priority="787">
      <formula>$L52=#REF!</formula>
    </cfRule>
    <cfRule type="expression" dxfId="2330" priority="788">
      <formula>$L52=#REF!</formula>
    </cfRule>
    <cfRule type="expression" dxfId="2329" priority="789">
      <formula>$L52=#REF!</formula>
    </cfRule>
  </conditionalFormatting>
  <conditionalFormatting sqref="AD162">
    <cfRule type="expression" dxfId="2328" priority="746">
      <formula>$L162=#REF!</formula>
    </cfRule>
    <cfRule type="expression" dxfId="2327" priority="747">
      <formula>$L162=#REF!</formula>
    </cfRule>
    <cfRule type="expression" dxfId="2326" priority="748">
      <formula>$L162=#REF!</formula>
    </cfRule>
    <cfRule type="expression" dxfId="2325" priority="749">
      <formula>$L162=#REF!</formula>
    </cfRule>
  </conditionalFormatting>
  <conditionalFormatting sqref="AD125">
    <cfRule type="expression" dxfId="2324" priority="714">
      <formula>$L125=#REF!</formula>
    </cfRule>
    <cfRule type="expression" dxfId="2323" priority="715">
      <formula>$L125=#REF!</formula>
    </cfRule>
    <cfRule type="expression" dxfId="2322" priority="716">
      <formula>$L125=#REF!</formula>
    </cfRule>
    <cfRule type="expression" dxfId="2321" priority="717">
      <formula>$L125=#REF!</formula>
    </cfRule>
  </conditionalFormatting>
  <conditionalFormatting sqref="AD116">
    <cfRule type="expression" dxfId="2320" priority="710">
      <formula>$L116=#REF!</formula>
    </cfRule>
    <cfRule type="expression" dxfId="2319" priority="711">
      <formula>$L116=#REF!</formula>
    </cfRule>
    <cfRule type="expression" dxfId="2318" priority="712">
      <formula>$L116=#REF!</formula>
    </cfRule>
    <cfRule type="expression" dxfId="2317" priority="713">
      <formula>$L116=#REF!</formula>
    </cfRule>
  </conditionalFormatting>
  <conditionalFormatting sqref="AD107">
    <cfRule type="expression" dxfId="2316" priority="706">
      <formula>$L107=#REF!</formula>
    </cfRule>
    <cfRule type="expression" dxfId="2315" priority="707">
      <formula>$L107=#REF!</formula>
    </cfRule>
    <cfRule type="expression" dxfId="2314" priority="708">
      <formula>$L107=#REF!</formula>
    </cfRule>
    <cfRule type="expression" dxfId="2313" priority="709">
      <formula>$L107=#REF!</formula>
    </cfRule>
  </conditionalFormatting>
  <conditionalFormatting sqref="AD98">
    <cfRule type="expression" dxfId="2312" priority="702">
      <formula>$L98=#REF!</formula>
    </cfRule>
    <cfRule type="expression" dxfId="2311" priority="703">
      <formula>$L98=#REF!</formula>
    </cfRule>
    <cfRule type="expression" dxfId="2310" priority="704">
      <formula>$L98=#REF!</formula>
    </cfRule>
    <cfRule type="expression" dxfId="2309" priority="705">
      <formula>$L98=#REF!</formula>
    </cfRule>
  </conditionalFormatting>
  <conditionalFormatting sqref="AD61">
    <cfRule type="expression" dxfId="2308" priority="694">
      <formula>$L61=#REF!</formula>
    </cfRule>
    <cfRule type="expression" dxfId="2307" priority="695">
      <formula>$L61=#REF!</formula>
    </cfRule>
    <cfRule type="expression" dxfId="2306" priority="696">
      <formula>$L61=#REF!</formula>
    </cfRule>
    <cfRule type="expression" dxfId="2305" priority="697">
      <formula>$L61=#REF!</formula>
    </cfRule>
  </conditionalFormatting>
  <conditionalFormatting sqref="AD52">
    <cfRule type="expression" dxfId="2304" priority="690">
      <formula>$L52=#REF!</formula>
    </cfRule>
    <cfRule type="expression" dxfId="2303" priority="691">
      <formula>$L52=#REF!</formula>
    </cfRule>
    <cfRule type="expression" dxfId="2302" priority="692">
      <formula>$L52=#REF!</formula>
    </cfRule>
    <cfRule type="expression" dxfId="2301" priority="693">
      <formula>$L52=#REF!</formula>
    </cfRule>
  </conditionalFormatting>
  <conditionalFormatting sqref="AD34">
    <cfRule type="expression" dxfId="2300" priority="682">
      <formula>$L34=#REF!</formula>
    </cfRule>
    <cfRule type="expression" dxfId="2299" priority="683">
      <formula>$L34=#REF!</formula>
    </cfRule>
    <cfRule type="expression" dxfId="2298" priority="684">
      <formula>$L34=#REF!</formula>
    </cfRule>
    <cfRule type="expression" dxfId="2297" priority="685">
      <formula>$L34=#REF!</formula>
    </cfRule>
  </conditionalFormatting>
  <conditionalFormatting sqref="AD25">
    <cfRule type="expression" dxfId="2296" priority="678">
      <formula>$L25=#REF!</formula>
    </cfRule>
    <cfRule type="expression" dxfId="2295" priority="679">
      <formula>$L25=#REF!</formula>
    </cfRule>
    <cfRule type="expression" dxfId="2294" priority="680">
      <formula>$L25=#REF!</formula>
    </cfRule>
    <cfRule type="expression" dxfId="2293" priority="681">
      <formula>$L25=#REF!</formula>
    </cfRule>
  </conditionalFormatting>
  <conditionalFormatting sqref="U162">
    <cfRule type="expression" dxfId="2292" priority="674">
      <formula>$L162=#REF!</formula>
    </cfRule>
    <cfRule type="expression" dxfId="2291" priority="675">
      <formula>$L162=#REF!</formula>
    </cfRule>
    <cfRule type="expression" dxfId="2290" priority="676">
      <formula>$L162=#REF!</formula>
    </cfRule>
    <cfRule type="expression" dxfId="2289" priority="677">
      <formula>$L162=#REF!</formula>
    </cfRule>
  </conditionalFormatting>
  <conditionalFormatting sqref="AC62:AC69">
    <cfRule type="expression" dxfId="2288" priority="663">
      <formula>$L62=#REF!</formula>
    </cfRule>
    <cfRule type="expression" dxfId="2287" priority="664">
      <formula>$L62=#REF!</formula>
    </cfRule>
    <cfRule type="expression" dxfId="2286" priority="665">
      <formula>$L62=#REF!</formula>
    </cfRule>
    <cfRule type="expression" dxfId="2285" priority="666">
      <formula>$L62=#REF!</formula>
    </cfRule>
  </conditionalFormatting>
  <conditionalFormatting sqref="AD62:AD69">
    <cfRule type="expression" dxfId="2284" priority="654">
      <formula>$L62=#REF!</formula>
    </cfRule>
    <cfRule type="expression" dxfId="2283" priority="655">
      <formula>$L62=#REF!</formula>
    </cfRule>
    <cfRule type="expression" dxfId="2282" priority="656">
      <formula>$L62=#REF!</formula>
    </cfRule>
    <cfRule type="expression" dxfId="2281" priority="657">
      <formula>$L62=#REF!</formula>
    </cfRule>
  </conditionalFormatting>
  <conditionalFormatting sqref="J62:J63 J69">
    <cfRule type="expression" dxfId="2280" priority="599">
      <formula>$L62=#REF!</formula>
    </cfRule>
    <cfRule type="expression" dxfId="2279" priority="600">
      <formula>$L62=#REF!</formula>
    </cfRule>
    <cfRule type="expression" dxfId="2278" priority="601">
      <formula>$L62=#REF!</formula>
    </cfRule>
    <cfRule type="expression" dxfId="2277" priority="602">
      <formula>$L62=#REF!</formula>
    </cfRule>
  </conditionalFormatting>
  <conditionalFormatting sqref="P25 P34 P52 P61 P89 P98 P107 P116 P125 P162:P163">
    <cfRule type="cellIs" dxfId="2276" priority="503" operator="equal">
      <formula>"Mut+ext"</formula>
    </cfRule>
  </conditionalFormatting>
  <conditionalFormatting sqref="AD18:AD24">
    <cfRule type="expression" dxfId="2275" priority="498">
      <formula>$L18=#REF!</formula>
    </cfRule>
    <cfRule type="expression" dxfId="2274" priority="499">
      <formula>$L18=#REF!</formula>
    </cfRule>
    <cfRule type="expression" dxfId="2273" priority="500">
      <formula>$L18=#REF!</formula>
    </cfRule>
    <cfRule type="expression" dxfId="2272" priority="501">
      <formula>$L18=#REF!</formula>
    </cfRule>
  </conditionalFormatting>
  <conditionalFormatting sqref="AC18">
    <cfRule type="expression" dxfId="2271" priority="485">
      <formula>$L18=#REF!</formula>
    </cfRule>
    <cfRule type="expression" dxfId="2270" priority="486">
      <formula>$L18=#REF!</formula>
    </cfRule>
    <cfRule type="expression" dxfId="2269" priority="487">
      <formula>$L18=#REF!</formula>
    </cfRule>
    <cfRule type="expression" dxfId="2268" priority="488">
      <formula>$L18=#REF!</formula>
    </cfRule>
  </conditionalFormatting>
  <conditionalFormatting sqref="AC19">
    <cfRule type="expression" dxfId="2267" priority="481">
      <formula>$L19=#REF!</formula>
    </cfRule>
    <cfRule type="expression" dxfId="2266" priority="482">
      <formula>$L19=#REF!</formula>
    </cfRule>
    <cfRule type="expression" dxfId="2265" priority="483">
      <formula>$L19=#REF!</formula>
    </cfRule>
    <cfRule type="expression" dxfId="2264" priority="484">
      <formula>$L19=#REF!</formula>
    </cfRule>
  </conditionalFormatting>
  <conditionalFormatting sqref="AC20">
    <cfRule type="expression" dxfId="2263" priority="477">
      <formula>$L20=#REF!</formula>
    </cfRule>
    <cfRule type="expression" dxfId="2262" priority="478">
      <formula>$L20=#REF!</formula>
    </cfRule>
    <cfRule type="expression" dxfId="2261" priority="479">
      <formula>$L20=#REF!</formula>
    </cfRule>
    <cfRule type="expression" dxfId="2260" priority="480">
      <formula>$L20=#REF!</formula>
    </cfRule>
  </conditionalFormatting>
  <conditionalFormatting sqref="AC21">
    <cfRule type="expression" dxfId="2259" priority="473">
      <formula>$L21=#REF!</formula>
    </cfRule>
    <cfRule type="expression" dxfId="2258" priority="474">
      <formula>$L21=#REF!</formula>
    </cfRule>
    <cfRule type="expression" dxfId="2257" priority="475">
      <formula>$L21=#REF!</formula>
    </cfRule>
    <cfRule type="expression" dxfId="2256" priority="476">
      <formula>$L21=#REF!</formula>
    </cfRule>
  </conditionalFormatting>
  <conditionalFormatting sqref="AC23:AC24">
    <cfRule type="expression" dxfId="2255" priority="469">
      <formula>$L23=#REF!</formula>
    </cfRule>
    <cfRule type="expression" dxfId="2254" priority="470">
      <formula>$L23=#REF!</formula>
    </cfRule>
    <cfRule type="expression" dxfId="2253" priority="471">
      <formula>$L23=#REF!</formula>
    </cfRule>
    <cfRule type="expression" dxfId="2252" priority="472">
      <formula>$L23=#REF!</formula>
    </cfRule>
  </conditionalFormatting>
  <conditionalFormatting sqref="AC22">
    <cfRule type="expression" dxfId="2251" priority="465">
      <formula>$L22=#REF!</formula>
    </cfRule>
    <cfRule type="expression" dxfId="2250" priority="466">
      <formula>$L22=#REF!</formula>
    </cfRule>
    <cfRule type="expression" dxfId="2249" priority="467">
      <formula>$L22=#REF!</formula>
    </cfRule>
    <cfRule type="expression" dxfId="2248" priority="468">
      <formula>$L22=#REF!</formula>
    </cfRule>
  </conditionalFormatting>
  <conditionalFormatting sqref="P18:P24">
    <cfRule type="cellIs" dxfId="2247" priority="464" operator="equal">
      <formula>"Mut+ext"</formula>
    </cfRule>
  </conditionalFormatting>
  <conditionalFormatting sqref="Z18:Z24">
    <cfRule type="expression" dxfId="2246" priority="460">
      <formula>$L18=#REF!</formula>
    </cfRule>
    <cfRule type="expression" dxfId="2245" priority="461">
      <formula>$L18=#REF!</formula>
    </cfRule>
    <cfRule type="expression" dxfId="2244" priority="462">
      <formula>$L18=#REF!</formula>
    </cfRule>
    <cfRule type="expression" dxfId="2243" priority="463">
      <formula>$L18=#REF!</formula>
    </cfRule>
  </conditionalFormatting>
  <conditionalFormatting sqref="AD26:AD33">
    <cfRule type="expression" dxfId="2242" priority="456">
      <formula>$L26=#REF!</formula>
    </cfRule>
    <cfRule type="expression" dxfId="2241" priority="457">
      <formula>$L26=#REF!</formula>
    </cfRule>
    <cfRule type="expression" dxfId="2240" priority="458">
      <formula>$L26=#REF!</formula>
    </cfRule>
    <cfRule type="expression" dxfId="2239" priority="459">
      <formula>$L26=#REF!</formula>
    </cfRule>
  </conditionalFormatting>
  <conditionalFormatting sqref="AC26:AC33">
    <cfRule type="expression" dxfId="2238" priority="452">
      <formula>$L26=#REF!</formula>
    </cfRule>
    <cfRule type="expression" dxfId="2237" priority="453">
      <formula>$L26=#REF!</formula>
    </cfRule>
    <cfRule type="expression" dxfId="2236" priority="454">
      <formula>$L26=#REF!</formula>
    </cfRule>
    <cfRule type="expression" dxfId="2235" priority="455">
      <formula>$L26=#REF!</formula>
    </cfRule>
  </conditionalFormatting>
  <conditionalFormatting sqref="P26:P33">
    <cfRule type="cellIs" dxfId="2234" priority="450" operator="equal">
      <formula>"Mut+ext"</formula>
    </cfRule>
  </conditionalFormatting>
  <conditionalFormatting sqref="Z26:Z33">
    <cfRule type="expression" dxfId="2233" priority="446">
      <formula>$L26=#REF!</formula>
    </cfRule>
    <cfRule type="expression" dxfId="2232" priority="447">
      <formula>$L26=#REF!</formula>
    </cfRule>
    <cfRule type="expression" dxfId="2231" priority="448">
      <formula>$L26=#REF!</formula>
    </cfRule>
    <cfRule type="expression" dxfId="2230" priority="449">
      <formula>$L26=#REF!</formula>
    </cfRule>
  </conditionalFormatting>
  <conditionalFormatting sqref="AD35:AD42">
    <cfRule type="expression" dxfId="2229" priority="442">
      <formula>$L35=#REF!</formula>
    </cfRule>
    <cfRule type="expression" dxfId="2228" priority="443">
      <formula>$L35=#REF!</formula>
    </cfRule>
    <cfRule type="expression" dxfId="2227" priority="444">
      <formula>$L35=#REF!</formula>
    </cfRule>
    <cfRule type="expression" dxfId="2226" priority="445">
      <formula>$L35=#REF!</formula>
    </cfRule>
  </conditionalFormatting>
  <conditionalFormatting sqref="AC35:AC42">
    <cfRule type="expression" dxfId="2225" priority="438">
      <formula>$L35=#REF!</formula>
    </cfRule>
    <cfRule type="expression" dxfId="2224" priority="439">
      <formula>$L35=#REF!</formula>
    </cfRule>
    <cfRule type="expression" dxfId="2223" priority="440">
      <formula>$L35=#REF!</formula>
    </cfRule>
    <cfRule type="expression" dxfId="2222" priority="441">
      <formula>$L35=#REF!</formula>
    </cfRule>
  </conditionalFormatting>
  <conditionalFormatting sqref="P35:P42">
    <cfRule type="cellIs" dxfId="2221" priority="436" operator="equal">
      <formula>"Mut+ext"</formula>
    </cfRule>
  </conditionalFormatting>
  <conditionalFormatting sqref="Z35:Z42">
    <cfRule type="expression" dxfId="2220" priority="432">
      <formula>$L35=#REF!</formula>
    </cfRule>
    <cfRule type="expression" dxfId="2219" priority="433">
      <formula>$L35=#REF!</formula>
    </cfRule>
    <cfRule type="expression" dxfId="2218" priority="434">
      <formula>$L35=#REF!</formula>
    </cfRule>
    <cfRule type="expression" dxfId="2217" priority="435">
      <formula>$L35=#REF!</formula>
    </cfRule>
  </conditionalFormatting>
  <conditionalFormatting sqref="AD44:AD51">
    <cfRule type="expression" dxfId="2216" priority="428">
      <formula>$L44=#REF!</formula>
    </cfRule>
    <cfRule type="expression" dxfId="2215" priority="429">
      <formula>$L44=#REF!</formula>
    </cfRule>
    <cfRule type="expression" dxfId="2214" priority="430">
      <formula>$L44=#REF!</formula>
    </cfRule>
    <cfRule type="expression" dxfId="2213" priority="431">
      <formula>$L44=#REF!</formula>
    </cfRule>
  </conditionalFormatting>
  <conditionalFormatting sqref="AC44:AC51">
    <cfRule type="expression" dxfId="2212" priority="424">
      <formula>$L44=#REF!</formula>
    </cfRule>
    <cfRule type="expression" dxfId="2211" priority="425">
      <formula>$L44=#REF!</formula>
    </cfRule>
    <cfRule type="expression" dxfId="2210" priority="426">
      <formula>$L44=#REF!</formula>
    </cfRule>
    <cfRule type="expression" dxfId="2209" priority="427">
      <formula>$L44=#REF!</formula>
    </cfRule>
  </conditionalFormatting>
  <conditionalFormatting sqref="P44:P48 P50:P51">
    <cfRule type="cellIs" dxfId="2208" priority="422" operator="equal">
      <formula>"Mut+ext"</formula>
    </cfRule>
  </conditionalFormatting>
  <conditionalFormatting sqref="Z44:Z51">
    <cfRule type="expression" dxfId="2207" priority="418">
      <formula>$L44=#REF!</formula>
    </cfRule>
    <cfRule type="expression" dxfId="2206" priority="419">
      <formula>$L44=#REF!</formula>
    </cfRule>
    <cfRule type="expression" dxfId="2205" priority="420">
      <formula>$L44=#REF!</formula>
    </cfRule>
    <cfRule type="expression" dxfId="2204" priority="421">
      <formula>$L44=#REF!</formula>
    </cfRule>
  </conditionalFormatting>
  <conditionalFormatting sqref="AD53:AD60">
    <cfRule type="expression" dxfId="2203" priority="414">
      <formula>$L53=#REF!</formula>
    </cfRule>
    <cfRule type="expression" dxfId="2202" priority="415">
      <formula>$L53=#REF!</formula>
    </cfRule>
    <cfRule type="expression" dxfId="2201" priority="416">
      <formula>$L53=#REF!</formula>
    </cfRule>
    <cfRule type="expression" dxfId="2200" priority="417">
      <formula>$L53=#REF!</formula>
    </cfRule>
  </conditionalFormatting>
  <conditionalFormatting sqref="AC53:AC60">
    <cfRule type="expression" dxfId="2199" priority="410">
      <formula>$L53=#REF!</formula>
    </cfRule>
    <cfRule type="expression" dxfId="2198" priority="411">
      <formula>$L53=#REF!</formula>
    </cfRule>
    <cfRule type="expression" dxfId="2197" priority="412">
      <formula>$L53=#REF!</formula>
    </cfRule>
    <cfRule type="expression" dxfId="2196" priority="413">
      <formula>$L53=#REF!</formula>
    </cfRule>
  </conditionalFormatting>
  <conditionalFormatting sqref="P53:P60">
    <cfRule type="cellIs" dxfId="2195" priority="408" operator="equal">
      <formula>"Mut+ext"</formula>
    </cfRule>
  </conditionalFormatting>
  <conditionalFormatting sqref="Z53:Z60">
    <cfRule type="expression" dxfId="2194" priority="404">
      <formula>$L53=#REF!</formula>
    </cfRule>
    <cfRule type="expression" dxfId="2193" priority="405">
      <formula>$L53=#REF!</formula>
    </cfRule>
    <cfRule type="expression" dxfId="2192" priority="406">
      <formula>$L53=#REF!</formula>
    </cfRule>
    <cfRule type="expression" dxfId="2191" priority="407">
      <formula>$L53=#REF!</formula>
    </cfRule>
  </conditionalFormatting>
  <conditionalFormatting sqref="AD71:AD78">
    <cfRule type="expression" dxfId="2190" priority="400">
      <formula>$L71=#REF!</formula>
    </cfRule>
    <cfRule type="expression" dxfId="2189" priority="401">
      <formula>$L71=#REF!</formula>
    </cfRule>
    <cfRule type="expression" dxfId="2188" priority="402">
      <formula>$L71=#REF!</formula>
    </cfRule>
    <cfRule type="expression" dxfId="2187" priority="403">
      <formula>$L71=#REF!</formula>
    </cfRule>
  </conditionalFormatting>
  <conditionalFormatting sqref="AC71:AC78">
    <cfRule type="expression" dxfId="2186" priority="396">
      <formula>$L71=#REF!</formula>
    </cfRule>
    <cfRule type="expression" dxfId="2185" priority="397">
      <formula>$L71=#REF!</formula>
    </cfRule>
    <cfRule type="expression" dxfId="2184" priority="398">
      <formula>$L71=#REF!</formula>
    </cfRule>
    <cfRule type="expression" dxfId="2183" priority="399">
      <formula>$L71=#REF!</formula>
    </cfRule>
  </conditionalFormatting>
  <conditionalFormatting sqref="P71:P78">
    <cfRule type="cellIs" dxfId="2182" priority="394" operator="equal">
      <formula>"Mut+ext"</formula>
    </cfRule>
  </conditionalFormatting>
  <conditionalFormatting sqref="Z71:Z78">
    <cfRule type="expression" dxfId="2181" priority="390">
      <formula>$L71=#REF!</formula>
    </cfRule>
    <cfRule type="expression" dxfId="2180" priority="391">
      <formula>$L71=#REF!</formula>
    </cfRule>
    <cfRule type="expression" dxfId="2179" priority="392">
      <formula>$L71=#REF!</formula>
    </cfRule>
    <cfRule type="expression" dxfId="2178" priority="393">
      <formula>$L71=#REF!</formula>
    </cfRule>
  </conditionalFormatting>
  <conditionalFormatting sqref="AD80:AD87">
    <cfRule type="expression" dxfId="2177" priority="386">
      <formula>$L80=#REF!</formula>
    </cfRule>
    <cfRule type="expression" dxfId="2176" priority="387">
      <formula>$L80=#REF!</formula>
    </cfRule>
    <cfRule type="expression" dxfId="2175" priority="388">
      <formula>$L80=#REF!</formula>
    </cfRule>
    <cfRule type="expression" dxfId="2174" priority="389">
      <formula>$L80=#REF!</formula>
    </cfRule>
  </conditionalFormatting>
  <conditionalFormatting sqref="AC80:AC87">
    <cfRule type="expression" dxfId="2173" priority="382">
      <formula>$L80=#REF!</formula>
    </cfRule>
    <cfRule type="expression" dxfId="2172" priority="383">
      <formula>$L80=#REF!</formula>
    </cfRule>
    <cfRule type="expression" dxfId="2171" priority="384">
      <formula>$L80=#REF!</formula>
    </cfRule>
    <cfRule type="expression" dxfId="2170" priority="385">
      <formula>$L80=#REF!</formula>
    </cfRule>
  </conditionalFormatting>
  <conditionalFormatting sqref="P80:P87">
    <cfRule type="cellIs" dxfId="2169" priority="380" operator="equal">
      <formula>"Mut+ext"</formula>
    </cfRule>
  </conditionalFormatting>
  <conditionalFormatting sqref="Z80:Z87">
    <cfRule type="expression" dxfId="2168" priority="376">
      <formula>$L80=#REF!</formula>
    </cfRule>
    <cfRule type="expression" dxfId="2167" priority="377">
      <formula>$L80=#REF!</formula>
    </cfRule>
    <cfRule type="expression" dxfId="2166" priority="378">
      <formula>$L80=#REF!</formula>
    </cfRule>
    <cfRule type="expression" dxfId="2165" priority="379">
      <formula>$L80=#REF!</formula>
    </cfRule>
  </conditionalFormatting>
  <conditionalFormatting sqref="AD90:AD97">
    <cfRule type="expression" dxfId="2164" priority="372">
      <formula>$L90=#REF!</formula>
    </cfRule>
    <cfRule type="expression" dxfId="2163" priority="373">
      <formula>$L90=#REF!</formula>
    </cfRule>
    <cfRule type="expression" dxfId="2162" priority="374">
      <formula>$L90=#REF!</formula>
    </cfRule>
    <cfRule type="expression" dxfId="2161" priority="375">
      <formula>$L90=#REF!</formula>
    </cfRule>
  </conditionalFormatting>
  <conditionalFormatting sqref="AC90:AC97">
    <cfRule type="expression" dxfId="2160" priority="368">
      <formula>$L90=#REF!</formula>
    </cfRule>
    <cfRule type="expression" dxfId="2159" priority="369">
      <formula>$L90=#REF!</formula>
    </cfRule>
    <cfRule type="expression" dxfId="2158" priority="370">
      <formula>$L90=#REF!</formula>
    </cfRule>
    <cfRule type="expression" dxfId="2157" priority="371">
      <formula>$L90=#REF!</formula>
    </cfRule>
  </conditionalFormatting>
  <conditionalFormatting sqref="P90:P97">
    <cfRule type="cellIs" dxfId="2156" priority="366" operator="equal">
      <formula>"Mut+ext"</formula>
    </cfRule>
  </conditionalFormatting>
  <conditionalFormatting sqref="Z90:Z97">
    <cfRule type="expression" dxfId="2155" priority="362">
      <formula>$L90=#REF!</formula>
    </cfRule>
    <cfRule type="expression" dxfId="2154" priority="363">
      <formula>$L90=#REF!</formula>
    </cfRule>
    <cfRule type="expression" dxfId="2153" priority="364">
      <formula>$L90=#REF!</formula>
    </cfRule>
    <cfRule type="expression" dxfId="2152" priority="365">
      <formula>$L90=#REF!</formula>
    </cfRule>
  </conditionalFormatting>
  <conditionalFormatting sqref="AD99:AD106">
    <cfRule type="expression" dxfId="2151" priority="358">
      <formula>$L99=#REF!</formula>
    </cfRule>
    <cfRule type="expression" dxfId="2150" priority="359">
      <formula>$L99=#REF!</formula>
    </cfRule>
    <cfRule type="expression" dxfId="2149" priority="360">
      <formula>$L99=#REF!</formula>
    </cfRule>
    <cfRule type="expression" dxfId="2148" priority="361">
      <formula>$L99=#REF!</formula>
    </cfRule>
  </conditionalFormatting>
  <conditionalFormatting sqref="AC99:AC106">
    <cfRule type="expression" dxfId="2147" priority="354">
      <formula>$L99=#REF!</formula>
    </cfRule>
    <cfRule type="expression" dxfId="2146" priority="355">
      <formula>$L99=#REF!</formula>
    </cfRule>
    <cfRule type="expression" dxfId="2145" priority="356">
      <formula>$L99=#REF!</formula>
    </cfRule>
    <cfRule type="expression" dxfId="2144" priority="357">
      <formula>$L99=#REF!</formula>
    </cfRule>
  </conditionalFormatting>
  <conditionalFormatting sqref="P99:P106">
    <cfRule type="cellIs" dxfId="2143" priority="352" operator="equal">
      <formula>"Mut+ext"</formula>
    </cfRule>
  </conditionalFormatting>
  <conditionalFormatting sqref="Z99:Z106">
    <cfRule type="expression" dxfId="2142" priority="348">
      <formula>$L99=#REF!</formula>
    </cfRule>
    <cfRule type="expression" dxfId="2141" priority="349">
      <formula>$L99=#REF!</formula>
    </cfRule>
    <cfRule type="expression" dxfId="2140" priority="350">
      <formula>$L99=#REF!</formula>
    </cfRule>
    <cfRule type="expression" dxfId="2139" priority="351">
      <formula>$L99=#REF!</formula>
    </cfRule>
  </conditionalFormatting>
  <conditionalFormatting sqref="AD108:AD115">
    <cfRule type="expression" dxfId="2138" priority="344">
      <formula>$L108=#REF!</formula>
    </cfRule>
    <cfRule type="expression" dxfId="2137" priority="345">
      <formula>$L108=#REF!</formula>
    </cfRule>
    <cfRule type="expression" dxfId="2136" priority="346">
      <formula>$L108=#REF!</formula>
    </cfRule>
    <cfRule type="expression" dxfId="2135" priority="347">
      <formula>$L108=#REF!</formula>
    </cfRule>
  </conditionalFormatting>
  <conditionalFormatting sqref="AC108:AC115">
    <cfRule type="expression" dxfId="2134" priority="340">
      <formula>$L108=#REF!</formula>
    </cfRule>
    <cfRule type="expression" dxfId="2133" priority="341">
      <formula>$L108=#REF!</formula>
    </cfRule>
    <cfRule type="expression" dxfId="2132" priority="342">
      <formula>$L108=#REF!</formula>
    </cfRule>
    <cfRule type="expression" dxfId="2131" priority="343">
      <formula>$L108=#REF!</formula>
    </cfRule>
  </conditionalFormatting>
  <conditionalFormatting sqref="P108:P115">
    <cfRule type="cellIs" dxfId="2130" priority="338" operator="equal">
      <formula>"Mut+ext"</formula>
    </cfRule>
  </conditionalFormatting>
  <conditionalFormatting sqref="Z108:Z115">
    <cfRule type="expression" dxfId="2129" priority="334">
      <formula>$L108=#REF!</formula>
    </cfRule>
    <cfRule type="expression" dxfId="2128" priority="335">
      <formula>$L108=#REF!</formula>
    </cfRule>
    <cfRule type="expression" dxfId="2127" priority="336">
      <formula>$L108=#REF!</formula>
    </cfRule>
    <cfRule type="expression" dxfId="2126" priority="337">
      <formula>$L108=#REF!</formula>
    </cfRule>
  </conditionalFormatting>
  <conditionalFormatting sqref="AD117:AD124">
    <cfRule type="expression" dxfId="2125" priority="330">
      <formula>$L117=#REF!</formula>
    </cfRule>
    <cfRule type="expression" dxfId="2124" priority="331">
      <formula>$L117=#REF!</formula>
    </cfRule>
    <cfRule type="expression" dxfId="2123" priority="332">
      <formula>$L117=#REF!</formula>
    </cfRule>
    <cfRule type="expression" dxfId="2122" priority="333">
      <formula>$L117=#REF!</formula>
    </cfRule>
  </conditionalFormatting>
  <conditionalFormatting sqref="AC117:AC124">
    <cfRule type="expression" dxfId="2121" priority="326">
      <formula>$L117=#REF!</formula>
    </cfRule>
    <cfRule type="expression" dxfId="2120" priority="327">
      <formula>$L117=#REF!</formula>
    </cfRule>
    <cfRule type="expression" dxfId="2119" priority="328">
      <formula>$L117=#REF!</formula>
    </cfRule>
    <cfRule type="expression" dxfId="2118" priority="329">
      <formula>$L117=#REF!</formula>
    </cfRule>
  </conditionalFormatting>
  <conditionalFormatting sqref="P117:P124">
    <cfRule type="cellIs" dxfId="2117" priority="324" operator="equal">
      <formula>"Mut+ext"</formula>
    </cfRule>
  </conditionalFormatting>
  <conditionalFormatting sqref="Z117:Z124">
    <cfRule type="expression" dxfId="2116" priority="320">
      <formula>$L117=#REF!</formula>
    </cfRule>
    <cfRule type="expression" dxfId="2115" priority="321">
      <formula>$L117=#REF!</formula>
    </cfRule>
    <cfRule type="expression" dxfId="2114" priority="322">
      <formula>$L117=#REF!</formula>
    </cfRule>
    <cfRule type="expression" dxfId="2113" priority="323">
      <formula>$L117=#REF!</formula>
    </cfRule>
  </conditionalFormatting>
  <conditionalFormatting sqref="AD126:AD133">
    <cfRule type="expression" dxfId="2112" priority="316">
      <formula>$L126=#REF!</formula>
    </cfRule>
    <cfRule type="expression" dxfId="2111" priority="317">
      <formula>$L126=#REF!</formula>
    </cfRule>
    <cfRule type="expression" dxfId="2110" priority="318">
      <formula>$L126=#REF!</formula>
    </cfRule>
    <cfRule type="expression" dxfId="2109" priority="319">
      <formula>$L126=#REF!</formula>
    </cfRule>
  </conditionalFormatting>
  <conditionalFormatting sqref="AC126:AC133">
    <cfRule type="expression" dxfId="2108" priority="312">
      <formula>$L126=#REF!</formula>
    </cfRule>
    <cfRule type="expression" dxfId="2107" priority="313">
      <formula>$L126=#REF!</formula>
    </cfRule>
    <cfRule type="expression" dxfId="2106" priority="314">
      <formula>$L126=#REF!</formula>
    </cfRule>
    <cfRule type="expression" dxfId="2105" priority="315">
      <formula>$L126=#REF!</formula>
    </cfRule>
  </conditionalFormatting>
  <conditionalFormatting sqref="P126:P133">
    <cfRule type="cellIs" dxfId="2104" priority="310" operator="equal">
      <formula>"Mut+ext"</formula>
    </cfRule>
  </conditionalFormatting>
  <conditionalFormatting sqref="Z126:Z133">
    <cfRule type="expression" dxfId="2103" priority="306">
      <formula>$L126=#REF!</formula>
    </cfRule>
    <cfRule type="expression" dxfId="2102" priority="307">
      <formula>$L126=#REF!</formula>
    </cfRule>
    <cfRule type="expression" dxfId="2101" priority="308">
      <formula>$L126=#REF!</formula>
    </cfRule>
    <cfRule type="expression" dxfId="2100" priority="309">
      <formula>$L126=#REF!</formula>
    </cfRule>
  </conditionalFormatting>
  <conditionalFormatting sqref="AD144:AD151">
    <cfRule type="expression" dxfId="2099" priority="302">
      <formula>$L144=#REF!</formula>
    </cfRule>
    <cfRule type="expression" dxfId="2098" priority="303">
      <formula>$L144=#REF!</formula>
    </cfRule>
    <cfRule type="expression" dxfId="2097" priority="304">
      <formula>$L144=#REF!</formula>
    </cfRule>
    <cfRule type="expression" dxfId="2096" priority="305">
      <formula>$L144=#REF!</formula>
    </cfRule>
  </conditionalFormatting>
  <conditionalFormatting sqref="AC144:AC151">
    <cfRule type="expression" dxfId="2095" priority="298">
      <formula>$L144=#REF!</formula>
    </cfRule>
    <cfRule type="expression" dxfId="2094" priority="299">
      <formula>$L144=#REF!</formula>
    </cfRule>
    <cfRule type="expression" dxfId="2093" priority="300">
      <formula>$L144=#REF!</formula>
    </cfRule>
    <cfRule type="expression" dxfId="2092" priority="301">
      <formula>$L144=#REF!</formula>
    </cfRule>
  </conditionalFormatting>
  <conditionalFormatting sqref="P144:P151">
    <cfRule type="cellIs" dxfId="2091" priority="296" operator="equal">
      <formula>"Mut+ext"</formula>
    </cfRule>
  </conditionalFormatting>
  <conditionalFormatting sqref="Z144:Z151">
    <cfRule type="expression" dxfId="2090" priority="292">
      <formula>$L144=#REF!</formula>
    </cfRule>
    <cfRule type="expression" dxfId="2089" priority="293">
      <formula>$L144=#REF!</formula>
    </cfRule>
    <cfRule type="expression" dxfId="2088" priority="294">
      <formula>$L144=#REF!</formula>
    </cfRule>
    <cfRule type="expression" dxfId="2087" priority="295">
      <formula>$L144=#REF!</formula>
    </cfRule>
  </conditionalFormatting>
  <conditionalFormatting sqref="AD153:AD160">
    <cfRule type="expression" dxfId="2086" priority="288">
      <formula>$L153=#REF!</formula>
    </cfRule>
    <cfRule type="expression" dxfId="2085" priority="289">
      <formula>$L153=#REF!</formula>
    </cfRule>
    <cfRule type="expression" dxfId="2084" priority="290">
      <formula>$L153=#REF!</formula>
    </cfRule>
    <cfRule type="expression" dxfId="2083" priority="291">
      <formula>$L153=#REF!</formula>
    </cfRule>
  </conditionalFormatting>
  <conditionalFormatting sqref="AC153:AC160">
    <cfRule type="expression" dxfId="2082" priority="284">
      <formula>$L153=#REF!</formula>
    </cfRule>
    <cfRule type="expression" dxfId="2081" priority="285">
      <formula>$L153=#REF!</formula>
    </cfRule>
    <cfRule type="expression" dxfId="2080" priority="286">
      <formula>$L153=#REF!</formula>
    </cfRule>
    <cfRule type="expression" dxfId="2079" priority="287">
      <formula>$L153=#REF!</formula>
    </cfRule>
  </conditionalFormatting>
  <conditionalFormatting sqref="P153 P155:P160">
    <cfRule type="cellIs" dxfId="2078" priority="282" operator="equal">
      <formula>"Mut+ext"</formula>
    </cfRule>
  </conditionalFormatting>
  <conditionalFormatting sqref="Z153:Z160">
    <cfRule type="expression" dxfId="2077" priority="278">
      <formula>$L153=#REF!</formula>
    </cfRule>
    <cfRule type="expression" dxfId="2076" priority="279">
      <formula>$L153=#REF!</formula>
    </cfRule>
    <cfRule type="expression" dxfId="2075" priority="280">
      <formula>$L153=#REF!</formula>
    </cfRule>
    <cfRule type="expression" dxfId="2074" priority="281">
      <formula>$L153=#REF!</formula>
    </cfRule>
  </conditionalFormatting>
  <conditionalFormatting sqref="AD135:AD142">
    <cfRule type="expression" dxfId="2073" priority="274">
      <formula>$L135=#REF!</formula>
    </cfRule>
    <cfRule type="expression" dxfId="2072" priority="275">
      <formula>$L135=#REF!</formula>
    </cfRule>
    <cfRule type="expression" dxfId="2071" priority="276">
      <formula>$L135=#REF!</formula>
    </cfRule>
    <cfRule type="expression" dxfId="2070" priority="277">
      <formula>$L135=#REF!</formula>
    </cfRule>
  </conditionalFormatting>
  <conditionalFormatting sqref="AC135:AC142">
    <cfRule type="expression" dxfId="2069" priority="266">
      <formula>$L135=#REF!</formula>
    </cfRule>
    <cfRule type="expression" dxfId="2068" priority="267">
      <formula>$L135=#REF!</formula>
    </cfRule>
    <cfRule type="expression" dxfId="2067" priority="268">
      <formula>$L135=#REF!</formula>
    </cfRule>
    <cfRule type="expression" dxfId="2066" priority="269">
      <formula>$L135=#REF!</formula>
    </cfRule>
  </conditionalFormatting>
  <conditionalFormatting sqref="Z135:Z141">
    <cfRule type="expression" dxfId="2065" priority="261">
      <formula>$L135=#REF!</formula>
    </cfRule>
    <cfRule type="expression" dxfId="2064" priority="262">
      <formula>$L135=#REF!</formula>
    </cfRule>
    <cfRule type="expression" dxfId="2063" priority="263">
      <formula>$L135=#REF!</formula>
    </cfRule>
    <cfRule type="expression" dxfId="2062" priority="264">
      <formula>$L135=#REF!</formula>
    </cfRule>
  </conditionalFormatting>
  <conditionalFormatting sqref="P62:P65 P69">
    <cfRule type="cellIs" dxfId="2061" priority="260" operator="equal">
      <formula>"Mut+ext"</formula>
    </cfRule>
  </conditionalFormatting>
  <conditionalFormatting sqref="AD17">
    <cfRule type="expression" dxfId="2060" priority="253">
      <formula>$L17=#REF!</formula>
    </cfRule>
    <cfRule type="expression" dxfId="2059" priority="254">
      <formula>$L17=#REF!</formula>
    </cfRule>
    <cfRule type="expression" dxfId="2058" priority="255">
      <formula>$L17=#REF!</formula>
    </cfRule>
    <cfRule type="expression" dxfId="2057" priority="256">
      <formula>$L17=#REF!</formula>
    </cfRule>
  </conditionalFormatting>
  <conditionalFormatting sqref="Z17">
    <cfRule type="expression" dxfId="2056" priority="249">
      <formula>$L17=#REF!</formula>
    </cfRule>
    <cfRule type="expression" dxfId="2055" priority="250">
      <formula>$L17=#REF!</formula>
    </cfRule>
    <cfRule type="expression" dxfId="2054" priority="251">
      <formula>$L17=#REF!</formula>
    </cfRule>
    <cfRule type="expression" dxfId="2053" priority="252">
      <formula>$L17=#REF!</formula>
    </cfRule>
  </conditionalFormatting>
  <conditionalFormatting sqref="AC17">
    <cfRule type="expression" dxfId="2052" priority="245">
      <formula>$L17=#REF!</formula>
    </cfRule>
    <cfRule type="expression" dxfId="2051" priority="246">
      <formula>$L17=#REF!</formula>
    </cfRule>
    <cfRule type="expression" dxfId="2050" priority="247">
      <formula>$L17=#REF!</formula>
    </cfRule>
    <cfRule type="expression" dxfId="2049" priority="248">
      <formula>$L17=#REF!</formula>
    </cfRule>
  </conditionalFormatting>
  <conditionalFormatting sqref="P17">
    <cfRule type="cellIs" dxfId="2048" priority="244" operator="equal">
      <formula>"Mut+ext"</formula>
    </cfRule>
  </conditionalFormatting>
  <conditionalFormatting sqref="AC43">
    <cfRule type="expression" dxfId="2047" priority="240">
      <formula>$L43=#REF!</formula>
    </cfRule>
    <cfRule type="expression" dxfId="2046" priority="241">
      <formula>$L43=#REF!</formula>
    </cfRule>
    <cfRule type="expression" dxfId="2045" priority="242">
      <formula>$L43=#REF!</formula>
    </cfRule>
    <cfRule type="expression" dxfId="2044" priority="243">
      <formula>$L43=#REF!</formula>
    </cfRule>
  </conditionalFormatting>
  <conditionalFormatting sqref="AD43">
    <cfRule type="expression" dxfId="2043" priority="235">
      <formula>$L43=#REF!</formula>
    </cfRule>
    <cfRule type="expression" dxfId="2042" priority="236">
      <formula>$L43=#REF!</formula>
    </cfRule>
    <cfRule type="expression" dxfId="2041" priority="237">
      <formula>$L43=#REF!</formula>
    </cfRule>
    <cfRule type="expression" dxfId="2040" priority="238">
      <formula>$L43=#REF!</formula>
    </cfRule>
  </conditionalFormatting>
  <conditionalFormatting sqref="P43">
    <cfRule type="cellIs" dxfId="2039" priority="234" operator="equal">
      <formula>"Mut+ext"</formula>
    </cfRule>
  </conditionalFormatting>
  <conditionalFormatting sqref="AC70">
    <cfRule type="expression" dxfId="2038" priority="222">
      <formula>$L70=#REF!</formula>
    </cfRule>
    <cfRule type="expression" dxfId="2037" priority="223">
      <formula>$L70=#REF!</formula>
    </cfRule>
    <cfRule type="expression" dxfId="2036" priority="224">
      <formula>$L70=#REF!</formula>
    </cfRule>
    <cfRule type="expression" dxfId="2035" priority="225">
      <formula>$L70=#REF!</formula>
    </cfRule>
  </conditionalFormatting>
  <conditionalFormatting sqref="AD70">
    <cfRule type="expression" dxfId="2034" priority="218">
      <formula>$L70=#REF!</formula>
    </cfRule>
    <cfRule type="expression" dxfId="2033" priority="219">
      <formula>$L70=#REF!</formula>
    </cfRule>
    <cfRule type="expression" dxfId="2032" priority="220">
      <formula>$L70=#REF!</formula>
    </cfRule>
    <cfRule type="expression" dxfId="2031" priority="221">
      <formula>$L70=#REF!</formula>
    </cfRule>
  </conditionalFormatting>
  <conditionalFormatting sqref="P70">
    <cfRule type="cellIs" dxfId="2030" priority="217" operator="equal">
      <formula>"Mut+ext"</formula>
    </cfRule>
  </conditionalFormatting>
  <conditionalFormatting sqref="AC79">
    <cfRule type="expression" dxfId="2029" priority="213">
      <formula>$L79=#REF!</formula>
    </cfRule>
    <cfRule type="expression" dxfId="2028" priority="214">
      <formula>$L79=#REF!</formula>
    </cfRule>
    <cfRule type="expression" dxfId="2027" priority="215">
      <formula>$L79=#REF!</formula>
    </cfRule>
    <cfRule type="expression" dxfId="2026" priority="216">
      <formula>$L79=#REF!</formula>
    </cfRule>
  </conditionalFormatting>
  <conditionalFormatting sqref="AD79">
    <cfRule type="expression" dxfId="2025" priority="209">
      <formula>$L79=#REF!</formula>
    </cfRule>
    <cfRule type="expression" dxfId="2024" priority="210">
      <formula>$L79=#REF!</formula>
    </cfRule>
    <cfRule type="expression" dxfId="2023" priority="211">
      <formula>$L79=#REF!</formula>
    </cfRule>
    <cfRule type="expression" dxfId="2022" priority="212">
      <formula>$L79=#REF!</formula>
    </cfRule>
  </conditionalFormatting>
  <conditionalFormatting sqref="P79">
    <cfRule type="cellIs" dxfId="2021" priority="208" operator="equal">
      <formula>"Mut+ext"</formula>
    </cfRule>
  </conditionalFormatting>
  <conditionalFormatting sqref="AC88">
    <cfRule type="expression" dxfId="2020" priority="204">
      <formula>$L88=#REF!</formula>
    </cfRule>
    <cfRule type="expression" dxfId="2019" priority="205">
      <formula>$L88=#REF!</formula>
    </cfRule>
    <cfRule type="expression" dxfId="2018" priority="206">
      <formula>$L88=#REF!</formula>
    </cfRule>
    <cfRule type="expression" dxfId="2017" priority="207">
      <formula>$L88=#REF!</formula>
    </cfRule>
  </conditionalFormatting>
  <conditionalFormatting sqref="AD88">
    <cfRule type="expression" dxfId="2016" priority="200">
      <formula>$L88=#REF!</formula>
    </cfRule>
    <cfRule type="expression" dxfId="2015" priority="201">
      <formula>$L88=#REF!</formula>
    </cfRule>
    <cfRule type="expression" dxfId="2014" priority="202">
      <formula>$L88=#REF!</formula>
    </cfRule>
    <cfRule type="expression" dxfId="2013" priority="203">
      <formula>$L88=#REF!</formula>
    </cfRule>
  </conditionalFormatting>
  <conditionalFormatting sqref="P88">
    <cfRule type="cellIs" dxfId="2012" priority="199" operator="equal">
      <formula>"Mut+ext"</formula>
    </cfRule>
  </conditionalFormatting>
  <conditionalFormatting sqref="AC134">
    <cfRule type="expression" dxfId="2011" priority="107">
      <formula>$L134=#REF!</formula>
    </cfRule>
    <cfRule type="expression" dxfId="2010" priority="108">
      <formula>$L134=#REF!</formula>
    </cfRule>
    <cfRule type="expression" dxfId="2009" priority="109">
      <formula>$L134=#REF!</formula>
    </cfRule>
    <cfRule type="expression" dxfId="2008" priority="110">
      <formula>$L134=#REF!</formula>
    </cfRule>
  </conditionalFormatting>
  <conditionalFormatting sqref="AD134">
    <cfRule type="expression" dxfId="2007" priority="103">
      <formula>$L134=#REF!</formula>
    </cfRule>
    <cfRule type="expression" dxfId="2006" priority="104">
      <formula>$L134=#REF!</formula>
    </cfRule>
    <cfRule type="expression" dxfId="2005" priority="105">
      <formula>$L134=#REF!</formula>
    </cfRule>
    <cfRule type="expression" dxfId="2004" priority="106">
      <formula>$L134=#REF!</formula>
    </cfRule>
  </conditionalFormatting>
  <conditionalFormatting sqref="P134">
    <cfRule type="cellIs" dxfId="2003" priority="102" operator="equal">
      <formula>"Mut+ext"</formula>
    </cfRule>
  </conditionalFormatting>
  <conditionalFormatting sqref="AC143">
    <cfRule type="expression" dxfId="2002" priority="71">
      <formula>$L143=#REF!</formula>
    </cfRule>
    <cfRule type="expression" dxfId="2001" priority="72">
      <formula>$L143=#REF!</formula>
    </cfRule>
    <cfRule type="expression" dxfId="2000" priority="73">
      <formula>$L143=#REF!</formula>
    </cfRule>
    <cfRule type="expression" dxfId="1999" priority="74">
      <formula>$L143=#REF!</formula>
    </cfRule>
  </conditionalFormatting>
  <conditionalFormatting sqref="AD143">
    <cfRule type="expression" dxfId="1998" priority="67">
      <formula>$L143=#REF!</formula>
    </cfRule>
    <cfRule type="expression" dxfId="1997" priority="68">
      <formula>$L143=#REF!</formula>
    </cfRule>
    <cfRule type="expression" dxfId="1996" priority="69">
      <formula>$L143=#REF!</formula>
    </cfRule>
    <cfRule type="expression" dxfId="1995" priority="70">
      <formula>$L143=#REF!</formula>
    </cfRule>
  </conditionalFormatting>
  <conditionalFormatting sqref="P143">
    <cfRule type="cellIs" dxfId="1994" priority="66" operator="equal">
      <formula>"Mut+ext"</formula>
    </cfRule>
  </conditionalFormatting>
  <conditionalFormatting sqref="AC152">
    <cfRule type="expression" dxfId="1993" priority="62">
      <formula>$L152=#REF!</formula>
    </cfRule>
    <cfRule type="expression" dxfId="1992" priority="63">
      <formula>$L152=#REF!</formula>
    </cfRule>
    <cfRule type="expression" dxfId="1991" priority="64">
      <formula>$L152=#REF!</formula>
    </cfRule>
    <cfRule type="expression" dxfId="1990" priority="65">
      <formula>$L152=#REF!</formula>
    </cfRule>
  </conditionalFormatting>
  <conditionalFormatting sqref="AD152">
    <cfRule type="expression" dxfId="1989" priority="58">
      <formula>$L152=#REF!</formula>
    </cfRule>
    <cfRule type="expression" dxfId="1988" priority="59">
      <formula>$L152=#REF!</formula>
    </cfRule>
    <cfRule type="expression" dxfId="1987" priority="60">
      <formula>$L152=#REF!</formula>
    </cfRule>
    <cfRule type="expression" dxfId="1986" priority="61">
      <formula>$L152=#REF!</formula>
    </cfRule>
  </conditionalFormatting>
  <conditionalFormatting sqref="P152">
    <cfRule type="cellIs" dxfId="1985" priority="57" operator="equal">
      <formula>"Mut+ext"</formula>
    </cfRule>
  </conditionalFormatting>
  <conditionalFormatting sqref="AC161">
    <cfRule type="expression" dxfId="1984" priority="53">
      <formula>$L161=#REF!</formula>
    </cfRule>
    <cfRule type="expression" dxfId="1983" priority="54">
      <formula>$L161=#REF!</formula>
    </cfRule>
    <cfRule type="expression" dxfId="1982" priority="55">
      <formula>$L161=#REF!</formula>
    </cfRule>
    <cfRule type="expression" dxfId="1981" priority="56">
      <formula>$L161=#REF!</formula>
    </cfRule>
  </conditionalFormatting>
  <conditionalFormatting sqref="AD161">
    <cfRule type="expression" dxfId="1980" priority="49">
      <formula>$L161=#REF!</formula>
    </cfRule>
    <cfRule type="expression" dxfId="1979" priority="50">
      <formula>$L161=#REF!</formula>
    </cfRule>
    <cfRule type="expression" dxfId="1978" priority="51">
      <formula>$L161=#REF!</formula>
    </cfRule>
    <cfRule type="expression" dxfId="1977" priority="52">
      <formula>$L161=#REF!</formula>
    </cfRule>
  </conditionalFormatting>
  <conditionalFormatting sqref="P161">
    <cfRule type="cellIs" dxfId="1976" priority="48" operator="equal">
      <formula>"Mut+ext"</formula>
    </cfRule>
  </conditionalFormatting>
  <conditionalFormatting sqref="P49">
    <cfRule type="cellIs" dxfId="1975" priority="47" operator="equal">
      <formula>"Mut+ext"</formula>
    </cfRule>
  </conditionalFormatting>
  <conditionalFormatting sqref="J142">
    <cfRule type="expression" dxfId="1974" priority="32">
      <formula>$L142=#REF!</formula>
    </cfRule>
    <cfRule type="expression" dxfId="1973" priority="33">
      <formula>$L142=#REF!</formula>
    </cfRule>
    <cfRule type="expression" dxfId="1972" priority="34">
      <formula>$L142=#REF!</formula>
    </cfRule>
    <cfRule type="expression" dxfId="1971" priority="35">
      <formula>$L142=#REF!</formula>
    </cfRule>
  </conditionalFormatting>
  <conditionalFormatting sqref="P135:P138">
    <cfRule type="cellIs" dxfId="1970" priority="31" operator="equal">
      <formula>"Mut+ext"</formula>
    </cfRule>
  </conditionalFormatting>
  <conditionalFormatting sqref="P139">
    <cfRule type="cellIs" dxfId="1969" priority="26" operator="equal">
      <formula>"Mut+ext"</formula>
    </cfRule>
  </conditionalFormatting>
  <conditionalFormatting sqref="Z142">
    <cfRule type="expression" dxfId="1968" priority="22">
      <formula>$L142=#REF!</formula>
    </cfRule>
    <cfRule type="expression" dxfId="1967" priority="23">
      <formula>$L142=#REF!</formula>
    </cfRule>
    <cfRule type="expression" dxfId="1966" priority="24">
      <formula>$L142=#REF!</formula>
    </cfRule>
    <cfRule type="expression" dxfId="1965" priority="25">
      <formula>$L142=#REF!</formula>
    </cfRule>
  </conditionalFormatting>
  <conditionalFormatting sqref="P140:P142">
    <cfRule type="cellIs" dxfId="1964" priority="21" operator="equal">
      <formula>"Mut+ext"</formula>
    </cfRule>
  </conditionalFormatting>
  <conditionalFormatting sqref="J135:J138">
    <cfRule type="expression" dxfId="1963" priority="12">
      <formula>$L135=#REF!</formula>
    </cfRule>
    <cfRule type="expression" dxfId="1962" priority="13">
      <formula>$L135=#REF!</formula>
    </cfRule>
    <cfRule type="expression" dxfId="1961" priority="14">
      <formula>$L135=#REF!</formula>
    </cfRule>
    <cfRule type="expression" dxfId="1960" priority="15">
      <formula>$L135=#REF!</formula>
    </cfRule>
  </conditionalFormatting>
  <conditionalFormatting sqref="J139:J141">
    <cfRule type="expression" dxfId="1959" priority="8">
      <formula>$L139=#REF!</formula>
    </cfRule>
    <cfRule type="expression" dxfId="1958" priority="9">
      <formula>$L139=#REF!</formula>
    </cfRule>
    <cfRule type="expression" dxfId="1957" priority="10">
      <formula>$L139=#REF!</formula>
    </cfRule>
    <cfRule type="expression" dxfId="1956" priority="11">
      <formula>$L139=#REF!</formula>
    </cfRule>
  </conditionalFormatting>
  <conditionalFormatting sqref="P154">
    <cfRule type="cellIs" dxfId="1955" priority="7" operator="equal">
      <formula>"Mut+ext"</formula>
    </cfRule>
  </conditionalFormatting>
  <conditionalFormatting sqref="P66">
    <cfRule type="cellIs" dxfId="1954" priority="6" operator="equal">
      <formula>"Mut+ext"</formula>
    </cfRule>
  </conditionalFormatting>
  <conditionalFormatting sqref="P67:P68">
    <cfRule type="cellIs" dxfId="1953" priority="5" operator="equal">
      <formula>"Mut+ext"</formula>
    </cfRule>
  </conditionalFormatting>
  <conditionalFormatting sqref="J66:J68">
    <cfRule type="expression" dxfId="1952" priority="1">
      <formula>$L66=#REF!</formula>
    </cfRule>
    <cfRule type="expression" dxfId="1951" priority="2">
      <formula>$L66=#REF!</formula>
    </cfRule>
    <cfRule type="expression" dxfId="1950" priority="3">
      <formula>$L66=#REF!</formula>
    </cfRule>
    <cfRule type="expression" dxfId="1949" priority="4">
      <formula>$L66=#REF!</formula>
    </cfRule>
  </conditionalFormatting>
  <dataValidations count="7">
    <dataValidation type="list" allowBlank="1" showInputMessage="1" showErrorMessage="1" sqref="J44:J51 J143:J161 J17:J42 J90:J135 J53:J88" xr:uid="{00000000-0002-0000-0200-000000000000}">
      <formula1>"Obligatoire,Option"</formula1>
    </dataValidation>
    <dataValidation type="list" allowBlank="1" showInputMessage="1" showErrorMessage="1" sqref="K44:K51 K143:K161 K17:K42 K90:K134 K53:K61 K70:K88" xr:uid="{00000000-0002-0000-0200-000001000000}">
      <formula1>"1,2,3,4"</formula1>
    </dataValidation>
    <dataValidation type="list" allowBlank="1" showInputMessage="1" showErrorMessage="1" sqref="L152 L161" xr:uid="{00000000-0002-0000-0200-000002000000}">
      <formula1>$C$11:$C$20</formula1>
    </dataValidation>
    <dataValidation type="list" allowBlank="1" showInputMessage="1" showErrorMessage="1" sqref="R44:S44 P7:P8" xr:uid="{00000000-0002-0000-0200-000003000000}">
      <formula1>"Oui,Non"</formula1>
    </dataValidation>
    <dataValidation type="list" allowBlank="1" showInputMessage="1" showErrorMessage="1" sqref="O157:O160" xr:uid="{00000000-0002-0000-0200-000004000000}">
      <formula1>"300,40,35,30,25,24"</formula1>
    </dataValidation>
    <dataValidation type="list" allowBlank="1" showInputMessage="1" showErrorMessage="1" sqref="L79 L70 L61 L134 L125 L25 L107 L88 L98 L34 L116 L143" xr:uid="{00000000-0002-0000-0200-000005000000}">
      <formula1>$C$10:$C$20</formula1>
    </dataValidation>
    <dataValidation type="list" allowBlank="1" showInputMessage="1" showErrorMessage="1" sqref="P17:P24 P26:P33 P35:P42 P44:P51 P53:P60 P71:P78 P80:P87 P90:P97 P99:P106 P108:P115 P117:P124 P126:P133 P144:P151 P153:P160 P62:P69 P135:P142" xr:uid="{00000000-0002-0000-0200-000006000000}">
      <formula1>"Non,Mut,Mut+ext"</formula1>
    </dataValidation>
  </dataValidations>
  <pageMargins left="0.7" right="0.7" top="0.75" bottom="0.75" header="0.3" footer="0.3"/>
  <pageSetup paperSize="8" scale="31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200-000007000000}">
          <x14:formula1>
            <xm:f>Paramétrage!$G$6:$G$16</xm:f>
          </x14:formula1>
          <xm:sqref>E4:E5 E7:E8</xm:sqref>
        </x14:dataValidation>
        <x14:dataValidation type="list" allowBlank="1" showInputMessage="1" showErrorMessage="1" xr:uid="{00000000-0002-0000-0200-000008000000}">
          <x14:formula1>
            <xm:f>Paramétrage!$C$6:$C$28</xm:f>
          </x14:formula1>
          <xm:sqref>L144:L151 L26:L33 L153:L160 L135 L90:L97 L80:L87 L17:L24 L35:L42 L71:L78 L126:L133 L117:L124 L99:L106 L53:L60 L108:L115 L44:L51 L62:L69</xm:sqref>
        </x14:dataValidation>
        <x14:dataValidation type="list" allowBlank="1" showInputMessage="1" showErrorMessage="1" xr:uid="{00000000-0002-0000-0200-000009000000}">
          <x14:formula1>
            <xm:f>Paramétrage!$I$6:$I$16</xm:f>
          </x14:formula1>
          <xm:sqref>G53:G60 G117:G124 G44:G51 G62:G69 G80:G87 G126:G133 G135:G142</xm:sqref>
        </x14:dataValidation>
        <x14:dataValidation type="list" allowBlank="1" showInputMessage="1" showErrorMessage="1" xr:uid="{00000000-0002-0000-0200-00000A000000}">
          <x14:formula1>
            <xm:f>Paramétrage!$I$7</xm:f>
          </x14:formula1>
          <xm:sqref>G153:G160</xm:sqref>
        </x14:dataValidation>
        <x14:dataValidation type="list" allowBlank="1" showInputMessage="1" showErrorMessage="1" xr:uid="{00000000-0002-0000-0200-00000B000000}">
          <x14:formula1>
            <xm:f>Paramétrage!$I$6</xm:f>
          </x14:formula1>
          <xm:sqref>G99:G106 G17:G24 G26:G33 G35:G42 G90:G97 G108:G115</xm:sqref>
        </x14:dataValidation>
        <x14:dataValidation type="list" allowBlank="1" showInputMessage="1" showErrorMessage="1" xr:uid="{00000000-0002-0000-0200-00000C000000}">
          <x14:formula1>
            <xm:f>Paramétrage!$I$10</xm:f>
          </x14:formula1>
          <xm:sqref>G71:G78 G144:G151</xm:sqref>
        </x14:dataValidation>
        <x14:dataValidation type="list" allowBlank="1" showInputMessage="1" showErrorMessage="1" xr:uid="{00000000-0002-0000-0200-00000D000000}">
          <x14:formula1>
            <xm:f>Paramétrage!$K$6:$K$40</xm:f>
          </x14:formula1>
          <xm:sqref>I17:I24 I35:I42 I26:I33 I44:I51 I53:I60 I153:I160 I71:I78 I80:I87 I90:I97 I99:I106 I108:I115 I117:I124 I126:I133 I62:I69 I144:I151 I135:I142</xm:sqref>
        </x14:dataValidation>
        <x14:dataValidation type="list" allowBlank="1" showInputMessage="1" showErrorMessage="1" xr:uid="{00000000-0002-0000-0200-00000E000000}">
          <x14:formula1>
            <xm:f>Paramétrage!$N$6:$N$12</xm:f>
          </x14:formula1>
          <xm:sqref>O17:O24 O26:O33 O35:O42 O44:O51 O53:O60 O153:O156 O71:O78 O80:O87 O89:O97 O99:O106 O108:O115 O117:O124 O126:O133 O62:O69 O144:O151 O135:O142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R175"/>
  <sheetViews>
    <sheetView topLeftCell="A88" zoomScale="60" zoomScaleNormal="60" workbookViewId="0">
      <pane xSplit="8" topLeftCell="I1" activePane="topRight" state="frozen"/>
      <selection pane="topRight" activeCell="H147" sqref="H147"/>
    </sheetView>
  </sheetViews>
  <sheetFormatPr defaultColWidth="11.42578125" defaultRowHeight="15.6" outlineLevelCol="1"/>
  <cols>
    <col min="1" max="1" width="11.42578125" style="10"/>
    <col min="2" max="2" width="14.42578125" style="10" customWidth="1"/>
    <col min="3" max="3" width="8.85546875" style="10" customWidth="1"/>
    <col min="4" max="4" width="22.42578125" style="10" customWidth="1"/>
    <col min="5" max="6" width="8.85546875" style="10" customWidth="1"/>
    <col min="7" max="7" width="48.5703125" style="10" customWidth="1"/>
    <col min="8" max="8" width="68.140625" style="11" customWidth="1"/>
    <col min="9" max="9" width="11.85546875" style="11" customWidth="1"/>
    <col min="10" max="10" width="13" style="11" customWidth="1"/>
    <col min="11" max="11" width="9.42578125" style="11" customWidth="1"/>
    <col min="12" max="13" width="10" style="11" customWidth="1"/>
    <col min="14" max="16" width="11.42578125" style="11" customWidth="1"/>
    <col min="17" max="20" width="12.42578125" style="11" customWidth="1"/>
    <col min="21" max="21" width="11.85546875" style="17" customWidth="1"/>
    <col min="22" max="27" width="12.42578125" style="11" customWidth="1"/>
    <col min="28" max="28" width="34.140625" style="11" customWidth="1"/>
    <col min="29" max="29" width="51.42578125" style="11" customWidth="1"/>
    <col min="30" max="30" width="51.140625" style="11" customWidth="1"/>
    <col min="31" max="31" width="11.140625" style="11" hidden="1" customWidth="1" outlineLevel="1"/>
    <col min="32" max="32" width="10.85546875" style="11" hidden="1" customWidth="1" outlineLevel="1"/>
    <col min="33" max="43" width="11.42578125" style="11" hidden="1" customWidth="1" outlineLevel="1"/>
    <col min="44" max="44" width="11.42578125" style="11" collapsed="1"/>
    <col min="45" max="16384" width="11.42578125" style="11"/>
  </cols>
  <sheetData>
    <row r="1" spans="1:27" ht="6" customHeight="1">
      <c r="A1" s="11"/>
      <c r="B1" s="11"/>
    </row>
    <row r="2" spans="1:27" ht="18" customHeight="1">
      <c r="E2" s="627" t="s">
        <v>35</v>
      </c>
      <c r="F2" s="658"/>
      <c r="G2" s="628"/>
      <c r="H2" s="627" t="s">
        <v>36</v>
      </c>
      <c r="I2" s="628"/>
      <c r="J2" s="627" t="s">
        <v>37</v>
      </c>
      <c r="K2" s="658"/>
      <c r="L2" s="658"/>
      <c r="M2" s="628"/>
      <c r="N2" s="627" t="s">
        <v>38</v>
      </c>
      <c r="O2" s="628"/>
      <c r="U2" s="59" t="s">
        <v>39</v>
      </c>
      <c r="V2" s="59" t="s">
        <v>40</v>
      </c>
      <c r="Z2" s="561" t="s">
        <v>41</v>
      </c>
      <c r="AA2" s="561" t="s">
        <v>42</v>
      </c>
    </row>
    <row r="3" spans="1:27" ht="18" customHeight="1">
      <c r="C3" s="11"/>
      <c r="E3" s="629"/>
      <c r="F3" s="659"/>
      <c r="G3" s="630"/>
      <c r="H3" s="629"/>
      <c r="I3" s="630"/>
      <c r="J3" s="629"/>
      <c r="K3" s="659"/>
      <c r="L3" s="659"/>
      <c r="M3" s="630"/>
      <c r="N3" s="629"/>
      <c r="O3" s="630"/>
      <c r="S3" s="566" t="s">
        <v>16</v>
      </c>
      <c r="T3" s="567"/>
      <c r="U3" s="59">
        <f>ROUND(SUMIFS($U$20:$U$172,$G$20:$G$172,Paramétrage!$I6,$P$20:$P$172,"&lt;&gt;Mut+ext"),0)</f>
        <v>38</v>
      </c>
      <c r="V3" s="59">
        <f>ROUND(SUMIF($G$20:$G$172,Paramétrage!$I6,$Y$20:$Y$172),0)</f>
        <v>944</v>
      </c>
      <c r="Z3" s="561"/>
      <c r="AA3" s="561"/>
    </row>
    <row r="4" spans="1:27" ht="18" customHeight="1">
      <c r="C4" s="11"/>
      <c r="D4" s="117" t="s">
        <v>190</v>
      </c>
      <c r="E4" s="542" t="s">
        <v>43</v>
      </c>
      <c r="F4" s="543"/>
      <c r="G4" s="626"/>
      <c r="H4" s="542" t="str">
        <f>Synthèse!B3</f>
        <v>Science politique</v>
      </c>
      <c r="I4" s="626"/>
      <c r="J4" s="542"/>
      <c r="K4" s="543"/>
      <c r="L4" s="543"/>
      <c r="M4" s="626"/>
      <c r="N4" s="655">
        <v>180</v>
      </c>
      <c r="O4" s="554"/>
      <c r="P4" s="656">
        <v>180</v>
      </c>
      <c r="S4" s="566" t="s">
        <v>17</v>
      </c>
      <c r="T4" s="567"/>
      <c r="U4" s="59">
        <f>ROUND(SUMIFS($U$20:$U$172,$G$20:$G$172,Paramétrage!$I7,$P$20:$P$172,"&lt;&gt;Mut+ext"),0)</f>
        <v>7</v>
      </c>
      <c r="V4" s="59">
        <f>ROUND(SUMIF($G$20:$G$172,Paramétrage!$I7,$Y$20:$Y$172),0)</f>
        <v>109</v>
      </c>
      <c r="X4" s="566" t="s">
        <v>32</v>
      </c>
      <c r="Y4" s="566"/>
      <c r="Z4" s="59">
        <f>SUMIF($L$20:$L$36,Paramétrage!$C6,$M$20:$M$36)+SUMIF($L$96:$L$122,Paramétrage!$C6,$M$96:$M$122)</f>
        <v>134</v>
      </c>
      <c r="AA4" s="59">
        <f>SUMIF($L$20:$L$36,Paramétrage!$C6,$Y$20:$Y$36)+SUMIF($L$96:$L$122,Paramétrage!$C6,$Y$96:$Y$122)</f>
        <v>201</v>
      </c>
    </row>
    <row r="5" spans="1:27" ht="18" customHeight="1">
      <c r="A5" s="624" t="s">
        <v>273</v>
      </c>
      <c r="B5" s="624"/>
      <c r="C5" s="11"/>
      <c r="D5" s="116"/>
      <c r="E5" s="631"/>
      <c r="F5" s="632"/>
      <c r="G5" s="633"/>
      <c r="H5" s="544"/>
      <c r="I5" s="634"/>
      <c r="J5" s="631"/>
      <c r="K5" s="632"/>
      <c r="L5" s="632"/>
      <c r="M5" s="633"/>
      <c r="N5" s="653"/>
      <c r="O5" s="654"/>
      <c r="P5" s="656"/>
      <c r="S5" s="566" t="s">
        <v>18</v>
      </c>
      <c r="T5" s="567"/>
      <c r="U5" s="59">
        <f>ROUND(SUMIFS($U$20:$U$172,$G$20:$G$172,Paramétrage!$I8,$P$20:$P$172,"&lt;&gt;Mut+ext"),0)</f>
        <v>0</v>
      </c>
      <c r="V5" s="59">
        <f>ROUND(SUMIF($G$20:$G$172,Paramétrage!$I8,$Y$20:$Y$172),0)</f>
        <v>0</v>
      </c>
      <c r="X5" s="566" t="s">
        <v>33</v>
      </c>
      <c r="Y5" s="566"/>
      <c r="Z5" s="59">
        <f>SUMIF($L$20:$L$36,Paramétrage!$C7,$M$20:$M$36)+SUMIF($L$96:$L$122,Paramétrage!$C7,$M$96:$M$122)</f>
        <v>110</v>
      </c>
      <c r="AA5" s="59">
        <f>SUMIF($L$20:$L$36,Paramétrage!$C7,$Y$20:$Y$36)+SUMIF($L$96:$L$122,Paramétrage!$C7,$Y$96:$Y$122)</f>
        <v>572</v>
      </c>
    </row>
    <row r="6" spans="1:27" ht="18" customHeight="1">
      <c r="A6" s="624"/>
      <c r="B6" s="624"/>
      <c r="C6" s="11"/>
      <c r="D6" s="116"/>
      <c r="E6" s="631"/>
      <c r="F6" s="632"/>
      <c r="G6" s="633"/>
      <c r="H6" s="544"/>
      <c r="I6" s="634"/>
      <c r="J6" s="544"/>
      <c r="K6" s="545"/>
      <c r="L6" s="545"/>
      <c r="M6" s="634"/>
      <c r="N6" s="653"/>
      <c r="O6" s="654"/>
      <c r="P6" s="656"/>
      <c r="S6" s="566" t="s">
        <v>19</v>
      </c>
      <c r="T6" s="567"/>
      <c r="U6" s="59">
        <f>ROUND(SUMIFS($U$20:$U$172,$G$20:$G$172,Paramétrage!$I9,$P$20:$P$172,"&lt;&gt;Mut+ext"),0)</f>
        <v>16</v>
      </c>
      <c r="V6" s="59">
        <f>ROUND(SUMIF($G$20:$G$172,Paramétrage!$I9,$Y$20:$Y$172),0)</f>
        <v>483</v>
      </c>
      <c r="X6" s="566" t="s">
        <v>34</v>
      </c>
      <c r="Y6" s="566"/>
      <c r="Z6" s="59">
        <f>SUMIF($L$20:$L$36,Paramétrage!$C8,$M$20:$M$36)+SUMIF($L$96:$L$122,Paramétrage!$C8,$M$96:$M$122)</f>
        <v>0</v>
      </c>
      <c r="AA6" s="59">
        <f>SUMIF($L$20:$L$36,Paramétrage!$C8,$Y$20:$Y$36)+SUMIF($L$96:$L$122,Paramétrage!$C8,$Y$96:$Y$122)</f>
        <v>0</v>
      </c>
    </row>
    <row r="7" spans="1:27" ht="18" customHeight="1">
      <c r="A7" s="624"/>
      <c r="B7" s="624"/>
      <c r="C7" s="11"/>
      <c r="D7" s="116"/>
      <c r="E7" s="631"/>
      <c r="F7" s="632"/>
      <c r="G7" s="633"/>
      <c r="H7" s="544"/>
      <c r="I7" s="634"/>
      <c r="J7" s="544"/>
      <c r="K7" s="545"/>
      <c r="L7" s="545"/>
      <c r="M7" s="634"/>
      <c r="N7" s="653"/>
      <c r="O7" s="654"/>
      <c r="P7" s="656"/>
      <c r="S7" s="567" t="s">
        <v>23</v>
      </c>
      <c r="T7" s="578"/>
      <c r="U7" s="59">
        <f>ROUND(SUMIF($G$20:$G$172,Paramétrage!$I10,$U$20:$U$172),0)</f>
        <v>16</v>
      </c>
      <c r="V7" s="59">
        <f t="array" ref="V7">IF(ISERROR(SUM(IF(G:G=Paramétrage!$I10,M:M*U:U)))=TRUE,"saisie incomplète",SUM(IF(G:G=Paramétrage!$I10,M:M*U:U)))</f>
        <v>400</v>
      </c>
      <c r="X7" s="17"/>
      <c r="Y7" s="17"/>
      <c r="Z7" s="433"/>
      <c r="AA7" s="433"/>
    </row>
    <row r="8" spans="1:27" ht="18" customHeight="1">
      <c r="A8" s="624"/>
      <c r="B8" s="624"/>
      <c r="C8" s="11"/>
      <c r="D8" s="434"/>
      <c r="E8" s="631"/>
      <c r="F8" s="632"/>
      <c r="G8" s="633"/>
      <c r="H8" s="544"/>
      <c r="I8" s="634"/>
      <c r="J8" s="631"/>
      <c r="K8" s="632"/>
      <c r="L8" s="632"/>
      <c r="M8" s="633"/>
      <c r="N8" s="653"/>
      <c r="O8" s="654"/>
      <c r="P8" s="656"/>
      <c r="S8" s="567" t="s">
        <v>24</v>
      </c>
      <c r="T8" s="578"/>
      <c r="U8" s="59">
        <f>ROUND(SUMIF($G$20:$G$172,Paramétrage!$I11,$U$20:$U$172),0)</f>
        <v>0</v>
      </c>
      <c r="V8" s="59">
        <f t="array" ref="V8">IF(ISERROR(SUM(IF(G:G=Paramétrage!$I11,M:M*U:U)))=TRUE,"saisie incomplète",SUM(IF(G:G=Paramétrage!$I11,M:M*U:U)))</f>
        <v>0</v>
      </c>
    </row>
    <row r="9" spans="1:27" ht="18" customHeight="1">
      <c r="A9" s="624"/>
      <c r="B9" s="624"/>
      <c r="C9" s="11"/>
      <c r="D9" s="434"/>
      <c r="E9" s="631"/>
      <c r="F9" s="632"/>
      <c r="G9" s="633"/>
      <c r="H9" s="544"/>
      <c r="I9" s="634"/>
      <c r="J9" s="631"/>
      <c r="K9" s="632"/>
      <c r="L9" s="632"/>
      <c r="M9" s="633"/>
      <c r="N9" s="653"/>
      <c r="O9" s="654"/>
      <c r="P9" s="656"/>
      <c r="S9" s="567" t="s">
        <v>25</v>
      </c>
      <c r="T9" s="578"/>
      <c r="U9" s="59">
        <f>ROUND(SUMIF($G$20:$G$172,Paramétrage!$I12,$U$20:$U$172),0)</f>
        <v>0</v>
      </c>
      <c r="V9" s="59">
        <f t="array" ref="V9">IF(ISERROR(SUM(IF(G:G=Paramétrage!$I12,M:M*U:U)))=TRUE,"saisie incomplète",SUM(IF(G:G=Paramétrage!$I12,M:M*U:U)))</f>
        <v>0</v>
      </c>
    </row>
    <row r="10" spans="1:27" ht="18" customHeight="1">
      <c r="A10" s="624"/>
      <c r="B10" s="624"/>
      <c r="C10" s="11"/>
      <c r="D10" s="434"/>
      <c r="E10" s="631"/>
      <c r="F10" s="632"/>
      <c r="G10" s="633"/>
      <c r="H10" s="544"/>
      <c r="I10" s="634"/>
      <c r="J10" s="631"/>
      <c r="K10" s="632"/>
      <c r="L10" s="632"/>
      <c r="M10" s="633"/>
      <c r="N10" s="653"/>
      <c r="O10" s="654"/>
      <c r="P10" s="657"/>
      <c r="S10" s="567" t="s">
        <v>26</v>
      </c>
      <c r="T10" s="578"/>
      <c r="U10" s="59">
        <f>ROUND(SUMIF($G$20:$G$172,Paramétrage!$I13,$U$20:$U$172),0)</f>
        <v>0</v>
      </c>
      <c r="V10" s="59">
        <f t="array" ref="V10">IF(ISERROR(SUM(IF(G:G=Paramétrage!$I13,M:M*U:U)))=TRUE,"saisie incomplète",SUM(IF(G:G=Paramétrage!$I13,M:M*U:U)))</f>
        <v>0</v>
      </c>
    </row>
    <row r="11" spans="1:27" ht="18" customHeight="1">
      <c r="A11" s="624"/>
      <c r="B11" s="624"/>
      <c r="C11" s="11"/>
      <c r="D11" s="13" t="s">
        <v>192</v>
      </c>
      <c r="E11" s="14"/>
      <c r="F11" s="14"/>
      <c r="G11" s="14"/>
      <c r="H11" s="424"/>
      <c r="I11" s="424"/>
      <c r="J11" s="424"/>
      <c r="K11" s="424"/>
      <c r="L11" s="424"/>
      <c r="M11" s="424"/>
      <c r="N11" s="54" t="s">
        <v>193</v>
      </c>
      <c r="O11" s="54" t="s">
        <v>194</v>
      </c>
      <c r="P11" s="60" t="s">
        <v>50</v>
      </c>
      <c r="Q11" s="18"/>
      <c r="R11" s="19"/>
      <c r="S11" s="567" t="s">
        <v>27</v>
      </c>
      <c r="T11" s="578"/>
      <c r="U11" s="59">
        <f>ROUND(SUMIF($G$20:$G$172,Paramétrage!$I14,$U$20:$U$172),0)</f>
        <v>0</v>
      </c>
      <c r="V11" s="59">
        <f t="array" ref="V11">IF(ISERROR(SUM(IF(G:G=Paramétrage!$I14,M:M*U:U)))=TRUE,"saisie incomplète",SUM(IF(G:G=Paramétrage!$I14,M:M*U:U)))</f>
        <v>0</v>
      </c>
    </row>
    <row r="12" spans="1:27" ht="18" customHeight="1">
      <c r="C12" s="11"/>
      <c r="D12" s="114" t="s">
        <v>195</v>
      </c>
      <c r="E12" s="631" t="s">
        <v>56</v>
      </c>
      <c r="F12" s="632"/>
      <c r="G12" s="633"/>
      <c r="H12" s="544" t="s">
        <v>57</v>
      </c>
      <c r="I12" s="634"/>
      <c r="J12" s="544" t="s">
        <v>54</v>
      </c>
      <c r="K12" s="545"/>
      <c r="L12" s="545"/>
      <c r="M12" s="634"/>
      <c r="N12" s="113">
        <v>30</v>
      </c>
      <c r="O12" s="113">
        <v>30</v>
      </c>
      <c r="P12" s="115"/>
      <c r="S12" s="567" t="s">
        <v>28</v>
      </c>
      <c r="T12" s="578"/>
      <c r="U12" s="59">
        <f>ROUND(SUMIF($G$20:$G$172,Paramétrage!$I15,$U$20:$U$172),0)</f>
        <v>0</v>
      </c>
      <c r="V12" s="59">
        <f t="array" ref="V12">IF(ISERROR(SUM(IF(G:G=Paramétrage!$I15,M:M*U:U)))=TRUE,"saisie incomplète",SUM(IF(G:G=Paramétrage!$I15,M:M*U:U)))</f>
        <v>0</v>
      </c>
    </row>
    <row r="13" spans="1:27" ht="18" customHeight="1">
      <c r="C13" s="6"/>
      <c r="D13" s="114" t="s">
        <v>195</v>
      </c>
      <c r="E13" s="544" t="s">
        <v>52</v>
      </c>
      <c r="F13" s="545"/>
      <c r="G13" s="545"/>
      <c r="H13" s="631" t="s">
        <v>53</v>
      </c>
      <c r="I13" s="633"/>
      <c r="J13" s="544" t="s">
        <v>54</v>
      </c>
      <c r="K13" s="545"/>
      <c r="L13" s="545"/>
      <c r="M13" s="545"/>
      <c r="N13" s="115">
        <v>0</v>
      </c>
      <c r="O13" s="115">
        <v>30</v>
      </c>
      <c r="P13" s="115"/>
      <c r="S13" s="567" t="s">
        <v>64</v>
      </c>
      <c r="T13" s="578"/>
      <c r="U13" s="151"/>
      <c r="V13" s="151"/>
    </row>
    <row r="14" spans="1:27" ht="18" customHeight="1">
      <c r="A14" s="11"/>
      <c r="B14" s="11"/>
      <c r="C14" s="11"/>
      <c r="U14" s="11"/>
    </row>
    <row r="15" spans="1:27" ht="18" customHeight="1">
      <c r="A15" s="11"/>
      <c r="B15" s="11"/>
      <c r="C15" s="11"/>
      <c r="U15" s="11"/>
    </row>
    <row r="16" spans="1:27" ht="18" customHeight="1">
      <c r="A16" s="11"/>
      <c r="B16" s="11"/>
      <c r="C16" s="11"/>
      <c r="U16" s="11"/>
    </row>
    <row r="17" spans="1:42" ht="6.75" customHeight="1" thickBot="1">
      <c r="A17" s="11"/>
      <c r="B17" s="11"/>
      <c r="C17" s="11"/>
      <c r="D17" s="11"/>
      <c r="E17" s="11"/>
      <c r="F17" s="11"/>
      <c r="G17" s="11"/>
    </row>
    <row r="18" spans="1:42" ht="68.849999999999994" customHeight="1">
      <c r="A18" s="20"/>
      <c r="B18" s="635" t="s">
        <v>65</v>
      </c>
      <c r="C18" s="636"/>
      <c r="D18" s="637"/>
      <c r="E18" s="599" t="s">
        <v>66</v>
      </c>
      <c r="F18" s="599" t="s">
        <v>67</v>
      </c>
      <c r="G18" s="599" t="s">
        <v>68</v>
      </c>
      <c r="H18" s="602" t="s">
        <v>69</v>
      </c>
      <c r="I18" s="599" t="s">
        <v>70</v>
      </c>
      <c r="J18" s="599" t="s">
        <v>71</v>
      </c>
      <c r="K18" s="602" t="s">
        <v>72</v>
      </c>
      <c r="L18" s="599" t="s">
        <v>73</v>
      </c>
      <c r="M18" s="22" t="s">
        <v>74</v>
      </c>
      <c r="N18" s="599" t="s">
        <v>134</v>
      </c>
      <c r="O18" s="594" t="s">
        <v>76</v>
      </c>
      <c r="P18" s="612" t="s">
        <v>77</v>
      </c>
      <c r="Q18" s="572" t="s">
        <v>78</v>
      </c>
      <c r="R18" s="563"/>
      <c r="S18" s="563"/>
      <c r="T18" s="573"/>
      <c r="U18" s="612" t="s">
        <v>13</v>
      </c>
      <c r="V18" s="125" t="s">
        <v>79</v>
      </c>
      <c r="W18" s="22" t="s">
        <v>80</v>
      </c>
      <c r="X18" s="22" t="s">
        <v>81</v>
      </c>
      <c r="Y18" s="21" t="s">
        <v>82</v>
      </c>
      <c r="Z18" s="562" t="s">
        <v>83</v>
      </c>
      <c r="AA18" s="563"/>
      <c r="AB18" s="576"/>
      <c r="AC18" s="599" t="s">
        <v>84</v>
      </c>
      <c r="AD18" s="594" t="s">
        <v>85</v>
      </c>
      <c r="AE18" s="596" t="s">
        <v>86</v>
      </c>
      <c r="AF18" s="573" t="s">
        <v>87</v>
      </c>
      <c r="AH18" s="579" t="s">
        <v>134</v>
      </c>
      <c r="AI18" s="579" t="s">
        <v>76</v>
      </c>
      <c r="AJ18" s="579" t="s">
        <v>13</v>
      </c>
      <c r="AK18" s="579" t="s">
        <v>79</v>
      </c>
      <c r="AL18" s="579" t="s">
        <v>80</v>
      </c>
      <c r="AM18" s="579" t="s">
        <v>81</v>
      </c>
      <c r="AN18" s="579" t="s">
        <v>82</v>
      </c>
      <c r="AO18" s="604" t="s">
        <v>135</v>
      </c>
      <c r="AP18" s="605"/>
    </row>
    <row r="19" spans="1:42" ht="16.149999999999999" thickBot="1">
      <c r="A19" s="20"/>
      <c r="B19" s="154" t="s">
        <v>88</v>
      </c>
      <c r="C19" s="159" t="s">
        <v>89</v>
      </c>
      <c r="D19" s="159" t="s">
        <v>90</v>
      </c>
      <c r="E19" s="601"/>
      <c r="F19" s="600"/>
      <c r="G19" s="600"/>
      <c r="H19" s="638"/>
      <c r="I19" s="600"/>
      <c r="J19" s="600"/>
      <c r="K19" s="638"/>
      <c r="L19" s="600"/>
      <c r="M19" s="158">
        <f>ROUND(M95+M173,1)</f>
        <v>490.5</v>
      </c>
      <c r="N19" s="600"/>
      <c r="O19" s="595"/>
      <c r="P19" s="641"/>
      <c r="Q19" s="642"/>
      <c r="R19" s="643"/>
      <c r="S19" s="643"/>
      <c r="T19" s="644"/>
      <c r="U19" s="641"/>
      <c r="V19" s="155">
        <f>V95+V173</f>
        <v>1320</v>
      </c>
      <c r="W19" s="156">
        <f>W95+W173</f>
        <v>0</v>
      </c>
      <c r="X19" s="156">
        <f>X95+X173</f>
        <v>1320</v>
      </c>
      <c r="Y19" s="157">
        <f>Y95+Y173</f>
        <v>1535.5</v>
      </c>
      <c r="Z19" s="645"/>
      <c r="AA19" s="643"/>
      <c r="AB19" s="598"/>
      <c r="AC19" s="600"/>
      <c r="AD19" s="595"/>
      <c r="AE19" s="639"/>
      <c r="AF19" s="640"/>
      <c r="AH19" s="579"/>
      <c r="AI19" s="579"/>
      <c r="AJ19" s="579"/>
      <c r="AK19" s="579"/>
      <c r="AL19" s="579"/>
      <c r="AM19" s="579"/>
      <c r="AN19" s="579"/>
      <c r="AO19" s="53" t="s">
        <v>39</v>
      </c>
      <c r="AP19" s="52" t="s">
        <v>137</v>
      </c>
    </row>
    <row r="20" spans="1:42" ht="15.75" customHeight="1">
      <c r="A20" s="582" t="s">
        <v>274</v>
      </c>
      <c r="B20" s="606" t="s">
        <v>92</v>
      </c>
      <c r="C20" s="585" t="s">
        <v>275</v>
      </c>
      <c r="D20" s="587" t="s">
        <v>276</v>
      </c>
      <c r="E20" s="590">
        <v>6</v>
      </c>
      <c r="F20" s="446" t="s">
        <v>277</v>
      </c>
      <c r="G20" s="112" t="s">
        <v>16</v>
      </c>
      <c r="H20" s="103" t="s">
        <v>278</v>
      </c>
      <c r="I20" s="131" t="s">
        <v>97</v>
      </c>
      <c r="J20" s="130" t="s">
        <v>98</v>
      </c>
      <c r="K20" s="104">
        <v>1</v>
      </c>
      <c r="L20" s="105" t="s">
        <v>99</v>
      </c>
      <c r="M20" s="122">
        <v>30</v>
      </c>
      <c r="N20" s="119">
        <v>180</v>
      </c>
      <c r="O20" s="127">
        <v>300</v>
      </c>
      <c r="P20" s="111" t="s">
        <v>100</v>
      </c>
      <c r="Q20" s="568"/>
      <c r="R20" s="556"/>
      <c r="S20" s="556"/>
      <c r="T20" s="569"/>
      <c r="U20" s="238">
        <f>IF(OR(O20="",L20=Paramétrage!$C$10,L20=Paramétrage!$C$13,L20=Paramétrage!$C$16,L20=Paramétrage!$C$19,L20=Paramétrage!$C$23,L20=Paramétrage!$C$26,AND(L20&lt;&gt;Paramétrage!$C$9,P20="Mut+ext")),"",ROUNDUP(N20/O20,0))</f>
        <v>1</v>
      </c>
      <c r="V20" s="242">
        <f>IF(L20="",0,IF(OR(P20="Mut+ext",VLOOKUP(L20,Paramétrage!$C$6:$E$28,2,0)=0),0,IF(O20="","saisir capacité",M20*U20*VLOOKUP(L20,Paramétrage!$C$6:$E$28,2,0))))</f>
        <v>30</v>
      </c>
      <c r="W20" s="160"/>
      <c r="X20" s="240">
        <f t="shared" ref="X20:X27" si="0">IF(ISERROR(V20+W20)=TRUE,V20,V20+W20)</f>
        <v>30</v>
      </c>
      <c r="Y20" s="241">
        <f>IF(L20="",0,IF(ISERROR(W20+V20*VLOOKUP(L20,Paramétrage!$C$6:$E$28,3,0))=TRUE,X20,W20+V20*VLOOKUP(L20,Paramétrage!$C$6:$E$28,3,0)))</f>
        <v>45</v>
      </c>
      <c r="Z20" s="555"/>
      <c r="AA20" s="556"/>
      <c r="AB20" s="557"/>
      <c r="AC20" s="162" t="s">
        <v>279</v>
      </c>
      <c r="AD20" s="109" t="s">
        <v>109</v>
      </c>
      <c r="AE20" s="47">
        <f>IF(F20="",0,IF(J20="",0,IF(SUMIF(F20:F27,F20,N20:N27)=0,0,IF(J20="Obligatoire",AF20/N20,IF(K20="",AF20/SUMIF(F20:F27,F20,N20:N27),AF20/(SUMIF(F20:F27,F20,N20:N27)/K20))))))</f>
        <v>30</v>
      </c>
      <c r="AF20" s="43">
        <f t="shared" ref="AF20:AF27" si="1">M20*N20</f>
        <v>5400</v>
      </c>
      <c r="AH20" s="50">
        <f>IF(SUMIF(F20:F27,F20,N20:N27)=0,0,$M$3*N20/SUMIF(F20:F27,F20,N20:N27))</f>
        <v>0</v>
      </c>
      <c r="AI20" s="12">
        <f t="shared" ref="AI20:AI27" si="2">O20</f>
        <v>300</v>
      </c>
      <c r="AJ20" s="26">
        <f t="shared" ref="AJ20:AJ22" si="3">IF(AI20=0,"",ROUNDUP(AH20/AI20,0))</f>
        <v>0</v>
      </c>
      <c r="AK20" s="27">
        <f>IF(L20="",0,IF(OR(P20="Mut+ext",VLOOKUP(L20,Paramétrage!$C$6:$E$28,2,0)=0),0,IF(O20="","saisir capacité",IF(P20="Mut+ext",0,M20*AJ20*VLOOKUP(L20,Paramétrage!$C$6:$E$28,2,0)))))</f>
        <v>0</v>
      </c>
      <c r="AL20" s="95"/>
      <c r="AM20" s="27">
        <f t="shared" ref="AM20:AM27" si="4">IF(ISERROR(AK20+AL20)=TRUE,AK20,AK20+AL20)</f>
        <v>0</v>
      </c>
      <c r="AN20" s="27">
        <f>IF(L20="",0,IF(ISERROR(AL20+AK20*VLOOKUP(L20,Paramétrage!$C$6:$E$28,3,0))=TRUE,AM20,AL20+AK20*VLOOKUP(L20,Paramétrage!$C$6:$E$28,3,0)))</f>
        <v>0</v>
      </c>
      <c r="AO20" s="50">
        <f>IF(L20="",0,IF(OR(P20="oui",VLOOKUP(L20,Paramétrage!$C$6:$E$28,2,0)=0),0,IF(U20="",0,U20-AJ20)))</f>
        <v>1</v>
      </c>
      <c r="AP20" s="12">
        <f t="shared" ref="AP20:AP27" si="5">Y20-AN20-W20</f>
        <v>45</v>
      </c>
    </row>
    <row r="21" spans="1:42">
      <c r="A21" s="583"/>
      <c r="B21" s="607"/>
      <c r="C21" s="585"/>
      <c r="D21" s="587"/>
      <c r="E21" s="588"/>
      <c r="F21" s="446" t="s">
        <v>280</v>
      </c>
      <c r="G21" s="102" t="s">
        <v>16</v>
      </c>
      <c r="H21" s="106" t="s">
        <v>281</v>
      </c>
      <c r="I21" s="131" t="s">
        <v>97</v>
      </c>
      <c r="J21" s="130" t="s">
        <v>98</v>
      </c>
      <c r="K21" s="104">
        <v>1</v>
      </c>
      <c r="L21" s="105" t="s">
        <v>104</v>
      </c>
      <c r="M21" s="122">
        <v>22</v>
      </c>
      <c r="N21" s="119">
        <v>180</v>
      </c>
      <c r="O21" s="127">
        <v>40</v>
      </c>
      <c r="P21" s="111" t="s">
        <v>100</v>
      </c>
      <c r="Q21" s="568"/>
      <c r="R21" s="556"/>
      <c r="S21" s="556"/>
      <c r="T21" s="569"/>
      <c r="U21" s="238">
        <f>IF(OR(O21="",L21=Paramétrage!$C$10,L21=Paramétrage!$C$13,L21=Paramétrage!$C$16,L21=Paramétrage!$C$19,L21=Paramétrage!$C$23,L21=Paramétrage!$C$26,AND(L21&lt;&gt;Paramétrage!$C$9,P21="Mut+ext")),"",ROUNDUP(N21/O21,0))</f>
        <v>5</v>
      </c>
      <c r="V21" s="236">
        <f>IF(L21="",0,IF(OR(P21="Mut+ext",VLOOKUP(L21,Paramétrage!$C$6:$E$28,2,0)=0),0,IF(O21="","saisir capacité",M21*U21*VLOOKUP(L21,Paramétrage!$C$6:$E$28,2,0))))</f>
        <v>110</v>
      </c>
      <c r="W21" s="108"/>
      <c r="X21" s="237">
        <f t="shared" si="0"/>
        <v>110</v>
      </c>
      <c r="Y21" s="239">
        <f>IF(L21="",0,IF(ISERROR(W21+V21*VLOOKUP(L21,Paramétrage!$C$6:$E$28,3,0))=TRUE,X21,W21+V21*VLOOKUP(L21,Paramétrage!$C$6:$E$28,3,0)))</f>
        <v>110</v>
      </c>
      <c r="Z21" s="555"/>
      <c r="AA21" s="556"/>
      <c r="AB21" s="557"/>
      <c r="AC21" s="442" t="s">
        <v>241</v>
      </c>
      <c r="AD21" s="109" t="s">
        <v>205</v>
      </c>
      <c r="AE21" s="47">
        <f>IF(F21="",0,IF(J21="",0,IF(SUMIF(F20:F27,F21,N20:N27)=0,0,IF(J21="Obligatoire",AF21/N21,IF(K21="",AF21/SUMIF(F20:F27,F21,N20:N27),AF21/(SUMIF(F20:F27,F21,N20:N27)/K21))))))</f>
        <v>22</v>
      </c>
      <c r="AF21" s="24">
        <f t="shared" si="1"/>
        <v>3960</v>
      </c>
      <c r="AH21" s="50">
        <f>IF(SUMIF(F20:F27,F21,N20:N27)=0,0,$M$3*N21/SUMIF(F20:F27,F21,N20:N27))</f>
        <v>0</v>
      </c>
      <c r="AI21" s="12">
        <f t="shared" si="2"/>
        <v>40</v>
      </c>
      <c r="AJ21" s="26">
        <f t="shared" si="3"/>
        <v>0</v>
      </c>
      <c r="AK21" s="27">
        <f>IF(L21="",0,IF(OR(P21="Mut+ext",VLOOKUP(L21,Paramétrage!$C$6:$E$28,2,0)=0),0,IF(O21="","saisir capacité",IF(P21="Mut+ext",0,M21*AJ21*VLOOKUP(L21,Paramétrage!$C$6:$E$28,2,0)))))</f>
        <v>0</v>
      </c>
      <c r="AL21" s="95"/>
      <c r="AM21" s="27">
        <f t="shared" si="4"/>
        <v>0</v>
      </c>
      <c r="AN21" s="27">
        <f>IF(L21="",0,IF(ISERROR(AL21+AK21*VLOOKUP(L21,Paramétrage!$C$6:$E$28,3,0))=TRUE,AM21,AL21+AK21*VLOOKUP(L21,Paramétrage!$C$6:$E$28,3,0)))</f>
        <v>0</v>
      </c>
      <c r="AO21" s="50">
        <f>IF(L21="",0,IF(OR(P21="oui",VLOOKUP(L21,Paramétrage!$C$6:$E$28,2,0)=0),0,IF(U21="",0,U21-AJ21)))</f>
        <v>5</v>
      </c>
      <c r="AP21" s="12">
        <f t="shared" si="5"/>
        <v>110</v>
      </c>
    </row>
    <row r="22" spans="1:42">
      <c r="A22" s="583"/>
      <c r="B22" s="607"/>
      <c r="C22" s="585"/>
      <c r="D22" s="587"/>
      <c r="E22" s="588"/>
      <c r="F22" s="446"/>
      <c r="G22" s="102"/>
      <c r="H22" s="106"/>
      <c r="I22" s="131"/>
      <c r="J22" s="130"/>
      <c r="K22" s="104"/>
      <c r="L22" s="105"/>
      <c r="M22" s="122"/>
      <c r="N22" s="119"/>
      <c r="O22" s="127"/>
      <c r="P22" s="111"/>
      <c r="Q22" s="568"/>
      <c r="R22" s="556"/>
      <c r="S22" s="556"/>
      <c r="T22" s="569"/>
      <c r="U22" s="238" t="str">
        <f>IF(OR(O22="",L22=Paramétrage!$C$10,L22=Paramétrage!$C$13,L22=Paramétrage!$C$16,L22=Paramétrage!$C$19,L22=Paramétrage!$C$23,L22=Paramétrage!$C$26,AND(L22&lt;&gt;Paramétrage!$C$9,P22="Mut+ext")),"",ROUNDUP(N22/O22,0))</f>
        <v/>
      </c>
      <c r="V22" s="236">
        <f>IF(L22="",0,IF(OR(P22="Mut+ext",VLOOKUP(L22,Paramétrage!$C$6:$E$28,2,0)=0),0,IF(O22="","saisir capacité",M22*U22*VLOOKUP(L22,Paramétrage!$C$6:$E$28,2,0))))</f>
        <v>0</v>
      </c>
      <c r="W22" s="108"/>
      <c r="X22" s="237">
        <f t="shared" si="0"/>
        <v>0</v>
      </c>
      <c r="Y22" s="239">
        <f>IF(L22="",0,IF(ISERROR(W22+V22*VLOOKUP(L22,Paramétrage!$C$6:$E$28,3,0))=TRUE,X22,W22+V22*VLOOKUP(L22,Paramétrage!$C$6:$E$28,3,0)))</f>
        <v>0</v>
      </c>
      <c r="Z22" s="555"/>
      <c r="AA22" s="556"/>
      <c r="AB22" s="557"/>
      <c r="AC22" s="442"/>
      <c r="AD22" s="109"/>
      <c r="AE22" s="47">
        <f>IF(F22="",0,IF(J22="",0,IF(SUMIF(F20:F27,F22,N20:N27)=0,0,IF(J22="Obligatoire",AF22/N22,IF(K22="",AF22/SUMIF(F20:F27,F22,N20:N27),AF22/(SUMIF(F20:F27,F22,N20:N27)/K22))))))</f>
        <v>0</v>
      </c>
      <c r="AF22" s="24">
        <f t="shared" si="1"/>
        <v>0</v>
      </c>
      <c r="AH22" s="50">
        <f>IF(SUMIF(F20:F27,F22,N20:N27)=0,0,$M$3*N22/SUMIF(F20:F27,F22,N20:N27))</f>
        <v>0</v>
      </c>
      <c r="AI22" s="12">
        <f t="shared" si="2"/>
        <v>0</v>
      </c>
      <c r="AJ22" s="26" t="str">
        <f t="shared" si="3"/>
        <v/>
      </c>
      <c r="AK22" s="27">
        <f>IF(L22="",0,IF(OR(P22="Mut+ext",VLOOKUP(L22,Paramétrage!$C$6:$E$28,2,0)=0),0,IF(O22="","saisir capacité",IF(P22="Mut+ext",0,M22*AJ22*VLOOKUP(L22,Paramétrage!$C$6:$E$28,2,0)))))</f>
        <v>0</v>
      </c>
      <c r="AL22" s="95"/>
      <c r="AM22" s="27">
        <f t="shared" si="4"/>
        <v>0</v>
      </c>
      <c r="AN22" s="27">
        <f>IF(L22="",0,IF(ISERROR(AL22+AK22*VLOOKUP(L22,Paramétrage!$C$6:$E$28,3,0))=TRUE,AM22,AL22+AK22*VLOOKUP(L22,Paramétrage!$C$6:$E$28,3,0)))</f>
        <v>0</v>
      </c>
      <c r="AO22" s="50">
        <f>IF(L22="",0,IF(OR(P22="oui",VLOOKUP(L22,Paramétrage!$C$6:$E$28,2,0)=0),0,IF(U22="",0,U22-AJ22)))</f>
        <v>0</v>
      </c>
      <c r="AP22" s="12">
        <f t="shared" si="5"/>
        <v>0</v>
      </c>
    </row>
    <row r="23" spans="1:42">
      <c r="A23" s="583"/>
      <c r="B23" s="607"/>
      <c r="C23" s="585"/>
      <c r="D23" s="587"/>
      <c r="E23" s="588"/>
      <c r="F23" s="448"/>
      <c r="G23" s="102"/>
      <c r="H23" s="106"/>
      <c r="I23" s="131"/>
      <c r="J23" s="130"/>
      <c r="K23" s="104"/>
      <c r="L23" s="105"/>
      <c r="M23" s="122"/>
      <c r="N23" s="121"/>
      <c r="O23" s="127"/>
      <c r="P23" s="111"/>
      <c r="Q23" s="568"/>
      <c r="R23" s="556"/>
      <c r="S23" s="556"/>
      <c r="T23" s="569"/>
      <c r="U23" s="238" t="str">
        <f>IF(OR(O23="",L23=Paramétrage!$C$10,L23=Paramétrage!$C$13,L23=Paramétrage!$C$16,L23=Paramétrage!$C$19,L23=Paramétrage!$C$23,L23=Paramétrage!$C$26,AND(L23&lt;&gt;Paramétrage!$C$9,P23="Mut+ext")),"",ROUNDUP(N23/O23,0))</f>
        <v/>
      </c>
      <c r="V23" s="236">
        <f>IF(L23="",0,IF(OR(P23="Mut+ext",VLOOKUP(L23,Paramétrage!$C$6:$E$28,2,0)=0),0,IF(O23="","saisir capacité",M23*U23*VLOOKUP(L23,Paramétrage!$C$6:$E$28,2,0))))</f>
        <v>0</v>
      </c>
      <c r="W23" s="108"/>
      <c r="X23" s="237">
        <f t="shared" si="0"/>
        <v>0</v>
      </c>
      <c r="Y23" s="239">
        <f>IF(L23="",0,IF(ISERROR(W23+V23*VLOOKUP(L23,Paramétrage!$C$6:$E$28,3,0))=TRUE,X23,W23+V23*VLOOKUP(L23,Paramétrage!$C$6:$E$28,3,0)))</f>
        <v>0</v>
      </c>
      <c r="Z23" s="555"/>
      <c r="AA23" s="556"/>
      <c r="AB23" s="557"/>
      <c r="AC23" s="132"/>
      <c r="AD23" s="109"/>
      <c r="AE23" s="47">
        <f>IF(F23="",0,IF(J23="",0,IF(SUMIF(F20:F27,F23,N20:N27)=0,0,IF(J23="Obligatoire",AF23/N23,IF(K23="",AF23/SUMIF(F20:F27,F23,N20:N27),AF23/(SUMIF(F20:F27,F23,N20:N27)/K23))))))</f>
        <v>0</v>
      </c>
      <c r="AF23" s="24">
        <f t="shared" si="1"/>
        <v>0</v>
      </c>
      <c r="AH23" s="50">
        <f>IF(SUMIF(F20:F27,F23,N20:N27)=0,0,$M$3*N23/SUMIF(F20:F27,F23,N20:N27))</f>
        <v>0</v>
      </c>
      <c r="AI23" s="12">
        <f t="shared" si="2"/>
        <v>0</v>
      </c>
      <c r="AJ23" s="26" t="str">
        <f>IF(AI23=0,"",ROUNDUP(AH23/AI23,0))</f>
        <v/>
      </c>
      <c r="AK23" s="27">
        <f>IF(L23="",0,IF(OR(P23="Mut+ext",VLOOKUP(L23,Paramétrage!$C$6:$E$28,2,0)=0),0,IF(O23="","saisir capacité",IF(P23="Mut+ext",0,M23*AJ23*VLOOKUP(L23,Paramétrage!$C$6:$E$28,2,0)))))</f>
        <v>0</v>
      </c>
      <c r="AL23" s="95"/>
      <c r="AM23" s="27">
        <f t="shared" si="4"/>
        <v>0</v>
      </c>
      <c r="AN23" s="27">
        <f>IF(L23="",0,IF(ISERROR(AL23+AK23*VLOOKUP(L23,Paramétrage!$C$6:$E$28,3,0))=TRUE,AM23,AL23+AK23*VLOOKUP(L23,Paramétrage!$C$6:$E$28,3,0)))</f>
        <v>0</v>
      </c>
      <c r="AO23" s="50">
        <f>IF(L23="",0,IF(OR(P23="oui",VLOOKUP(L23,Paramétrage!$C$6:$E$28,2,0)=0),0,IF(U23="",0,U23-AJ23)))</f>
        <v>0</v>
      </c>
      <c r="AP23" s="12">
        <f t="shared" si="5"/>
        <v>0</v>
      </c>
    </row>
    <row r="24" spans="1:42">
      <c r="A24" s="583"/>
      <c r="B24" s="607"/>
      <c r="C24" s="585"/>
      <c r="D24" s="587"/>
      <c r="E24" s="588"/>
      <c r="F24" s="446"/>
      <c r="G24" s="449"/>
      <c r="H24" s="106"/>
      <c r="I24" s="131"/>
      <c r="J24" s="130"/>
      <c r="K24" s="104"/>
      <c r="L24" s="105"/>
      <c r="M24" s="122"/>
      <c r="N24" s="120"/>
      <c r="O24" s="127"/>
      <c r="P24" s="111"/>
      <c r="Q24" s="568"/>
      <c r="R24" s="556"/>
      <c r="S24" s="556"/>
      <c r="T24" s="569"/>
      <c r="U24" s="238" t="str">
        <f>IF(OR(O24="",L24=Paramétrage!$C$10,L24=Paramétrage!$C$13,L24=Paramétrage!$C$16,L24=Paramétrage!$C$19,L24=Paramétrage!$C$23,L24=Paramétrage!$C$26,AND(L24&lt;&gt;Paramétrage!$C$9,P24="Mut+ext")),"",ROUNDUP(N24/O24,0))</f>
        <v/>
      </c>
      <c r="V24" s="236">
        <f>IF(L24="",0,IF(OR(P24="Mut+ext",VLOOKUP(L24,Paramétrage!$C$6:$E$28,2,0)=0),0,IF(O24="","saisir capacité",M24*U24*VLOOKUP(L24,Paramétrage!$C$6:$E$28,2,0))))</f>
        <v>0</v>
      </c>
      <c r="W24" s="108"/>
      <c r="X24" s="237">
        <f t="shared" si="0"/>
        <v>0</v>
      </c>
      <c r="Y24" s="239">
        <f>IF(L24="",0,IF(ISERROR(W24+V24*VLOOKUP(L24,Paramétrage!$C$6:$E$28,3,0))=TRUE,X24,W24+V24*VLOOKUP(L24,Paramétrage!$C$6:$E$28,3,0)))</f>
        <v>0</v>
      </c>
      <c r="Z24" s="555"/>
      <c r="AA24" s="556"/>
      <c r="AB24" s="557"/>
      <c r="AC24" s="442"/>
      <c r="AD24" s="109"/>
      <c r="AE24" s="47">
        <f>IF(F24="",0,IF(J24="",0,IF(SUMIF(F20:F27,F24,N20:N27)=0,0,IF(J24="Obligatoire",AF24/N24,IF(K24="",AF24/SUMIF(F20:F27,F24,N20:N27),AF24/(SUMIF(F20:F27,F24,N20:N27)/K24))))))</f>
        <v>0</v>
      </c>
      <c r="AF24" s="24">
        <f t="shared" si="1"/>
        <v>0</v>
      </c>
      <c r="AH24" s="50">
        <f>IF(SUMIF(F20:F27,F24,N20:N27)=0,0,$M$3*N24/SUMIF(F20:F27,F24,N20:N27))</f>
        <v>0</v>
      </c>
      <c r="AI24" s="12">
        <f t="shared" si="2"/>
        <v>0</v>
      </c>
      <c r="AJ24" s="26" t="str">
        <f t="shared" ref="AJ24:AJ26" si="6">IF(AI24=0,"",ROUNDUP(AH24/AI24,0))</f>
        <v/>
      </c>
      <c r="AK24" s="27">
        <f>IF(L24="",0,IF(OR(P24="Mut+ext",VLOOKUP(L24,Paramétrage!$C$6:$E$28,2,0)=0),0,IF(O24="","saisir capacité",IF(P24="Mut+ext",0,M24*AJ24*VLOOKUP(L24,Paramétrage!$C$6:$E$28,2,0)))))</f>
        <v>0</v>
      </c>
      <c r="AL24" s="95"/>
      <c r="AM24" s="27">
        <f t="shared" si="4"/>
        <v>0</v>
      </c>
      <c r="AN24" s="27">
        <f>IF(L24="",0,IF(ISERROR(AL24+AK24*VLOOKUP(L24,Paramétrage!$C$6:$E$28,3,0))=TRUE,AM24,AL24+AK24*VLOOKUP(L24,Paramétrage!$C$6:$E$28,3,0)))</f>
        <v>0</v>
      </c>
      <c r="AO24" s="50">
        <f>IF(L24="",0,IF(OR(P24="oui",VLOOKUP(L24,Paramétrage!$C$6:$E$28,2,0)=0),0,IF(U24="",0,U24-AJ24)))</f>
        <v>0</v>
      </c>
      <c r="AP24" s="12">
        <f t="shared" si="5"/>
        <v>0</v>
      </c>
    </row>
    <row r="25" spans="1:42">
      <c r="A25" s="583"/>
      <c r="B25" s="607"/>
      <c r="C25" s="585"/>
      <c r="D25" s="587"/>
      <c r="E25" s="588"/>
      <c r="F25" s="446"/>
      <c r="G25" s="449"/>
      <c r="H25" s="106"/>
      <c r="I25" s="131"/>
      <c r="J25" s="130"/>
      <c r="K25" s="104"/>
      <c r="L25" s="105"/>
      <c r="M25" s="122"/>
      <c r="N25" s="121"/>
      <c r="O25" s="127"/>
      <c r="P25" s="111"/>
      <c r="Q25" s="568"/>
      <c r="R25" s="556"/>
      <c r="S25" s="556"/>
      <c r="T25" s="569"/>
      <c r="U25" s="238" t="str">
        <f>IF(OR(O25="",L25=Paramétrage!$C$10,L25=Paramétrage!$C$13,L25=Paramétrage!$C$16,L25=Paramétrage!$C$19,L25=Paramétrage!$C$23,L25=Paramétrage!$C$26,AND(L25&lt;&gt;Paramétrage!$C$9,P25="Mut+ext")),"",ROUNDUP(N25/O25,0))</f>
        <v/>
      </c>
      <c r="V25" s="236">
        <f>IF(L25="",0,IF(OR(P25="Mut+ext",VLOOKUP(L25,Paramétrage!$C$6:$E$28,2,0)=0),0,IF(O25="","saisir capacité",M25*U25*VLOOKUP(L25,Paramétrage!$C$6:$E$28,2,0))))</f>
        <v>0</v>
      </c>
      <c r="W25" s="108"/>
      <c r="X25" s="237">
        <f t="shared" si="0"/>
        <v>0</v>
      </c>
      <c r="Y25" s="239">
        <f>IF(L25="",0,IF(ISERROR(W25+V25*VLOOKUP(L25,Paramétrage!$C$6:$E$28,3,0))=TRUE,X25,W25+V25*VLOOKUP(L25,Paramétrage!$C$6:$E$28,3,0)))</f>
        <v>0</v>
      </c>
      <c r="Z25" s="555"/>
      <c r="AA25" s="556"/>
      <c r="AB25" s="557"/>
      <c r="AC25" s="442"/>
      <c r="AD25" s="109"/>
      <c r="AE25" s="47">
        <f>IF(F25="",0,IF(J25="",0,IF(SUMIF(F20:F27,F25,N20:N27)=0,0,IF(J25="Obligatoire",AF25/N25,IF(K25="",AF25/SUMIF(F20:F27,F25,N20:N27),AF25/(SUMIF(F20:F27,F25,N20:N27)/K25))))))</f>
        <v>0</v>
      </c>
      <c r="AF25" s="24">
        <f t="shared" si="1"/>
        <v>0</v>
      </c>
      <c r="AH25" s="50">
        <f>IF(SUMIF(F20:F27,F25,N20:N27)=0,0,$M$3*N25/SUMIF(F20:F27,F25,N20:N27))</f>
        <v>0</v>
      </c>
      <c r="AI25" s="12">
        <f t="shared" si="2"/>
        <v>0</v>
      </c>
      <c r="AJ25" s="26" t="str">
        <f t="shared" si="6"/>
        <v/>
      </c>
      <c r="AK25" s="27">
        <f>IF(L25="",0,IF(OR(P25="Mut+ext",VLOOKUP(L25,Paramétrage!$C$6:$E$28,2,0)=0),0,IF(O25="","saisir capacité",IF(P25="Mut+ext",0,M25*AJ25*VLOOKUP(L25,Paramétrage!$C$6:$E$28,2,0)))))</f>
        <v>0</v>
      </c>
      <c r="AL25" s="95"/>
      <c r="AM25" s="27">
        <f t="shared" si="4"/>
        <v>0</v>
      </c>
      <c r="AN25" s="27">
        <f>IF(L25="",0,IF(ISERROR(AL25+AK25*VLOOKUP(L25,Paramétrage!$C$6:$E$28,3,0))=TRUE,AM25,AL25+AK25*VLOOKUP(L25,Paramétrage!$C$6:$E$28,3,0)))</f>
        <v>0</v>
      </c>
      <c r="AO25" s="50">
        <f>IF(L25="",0,IF(OR(P25="oui",VLOOKUP(L25,Paramétrage!$C$6:$E$28,2,0)=0),0,IF(U25="",0,U25-AJ25)))</f>
        <v>0</v>
      </c>
      <c r="AP25" s="12">
        <f t="shared" si="5"/>
        <v>0</v>
      </c>
    </row>
    <row r="26" spans="1:42">
      <c r="A26" s="583"/>
      <c r="B26" s="607"/>
      <c r="C26" s="585"/>
      <c r="D26" s="587"/>
      <c r="E26" s="588"/>
      <c r="F26" s="446"/>
      <c r="G26" s="449"/>
      <c r="H26" s="106"/>
      <c r="I26" s="131"/>
      <c r="J26" s="130"/>
      <c r="K26" s="104"/>
      <c r="L26" s="105"/>
      <c r="M26" s="122"/>
      <c r="N26" s="120"/>
      <c r="O26" s="127"/>
      <c r="P26" s="111"/>
      <c r="Q26" s="568"/>
      <c r="R26" s="556"/>
      <c r="S26" s="556"/>
      <c r="T26" s="569"/>
      <c r="U26" s="238" t="str">
        <f>IF(OR(O26="",L26=Paramétrage!$C$10,L26=Paramétrage!$C$13,L26=Paramétrage!$C$16,L26=Paramétrage!$C$19,L26=Paramétrage!$C$23,L26=Paramétrage!$C$26,AND(L26&lt;&gt;Paramétrage!$C$9,P26="Mut+ext")),"",ROUNDUP(N26/O26,0))</f>
        <v/>
      </c>
      <c r="V26" s="236">
        <f>IF(L26="",0,IF(OR(P26="Mut+ext",VLOOKUP(L26,Paramétrage!$C$6:$E$28,2,0)=0),0,IF(O26="","saisir capacité",M26*U26*VLOOKUP(L26,Paramétrage!$C$6:$E$28,2,0))))</f>
        <v>0</v>
      </c>
      <c r="W26" s="108"/>
      <c r="X26" s="237">
        <f t="shared" si="0"/>
        <v>0</v>
      </c>
      <c r="Y26" s="239">
        <f>IF(L26="",0,IF(ISERROR(W26+V26*VLOOKUP(L26,Paramétrage!$C$6:$E$28,3,0))=TRUE,X26,W26+V26*VLOOKUP(L26,Paramétrage!$C$6:$E$28,3,0)))</f>
        <v>0</v>
      </c>
      <c r="Z26" s="555"/>
      <c r="AA26" s="556"/>
      <c r="AB26" s="557"/>
      <c r="AC26" s="442"/>
      <c r="AD26" s="109"/>
      <c r="AE26" s="47">
        <f>IF(F26="",0,IF(J26="",0,IF(SUMIF(F20:F27,F26,N20:N27)=0,0,IF(J26="Obligatoire",AF26/N26,IF(K26="",AF26/SUMIF(F20:F27,F26,N20:N27),AF26/(SUMIF(F20:F27,F26,N20:N27)/K26))))))</f>
        <v>0</v>
      </c>
      <c r="AF26" s="24">
        <f t="shared" si="1"/>
        <v>0</v>
      </c>
      <c r="AH26" s="50">
        <f>IF(SUMIF(F20:F27,F26,N20:N27)=0,0,$M$3*N26/SUMIF(F20:F27,F26,N20:N27))</f>
        <v>0</v>
      </c>
      <c r="AI26" s="12">
        <f t="shared" si="2"/>
        <v>0</v>
      </c>
      <c r="AJ26" s="26" t="str">
        <f t="shared" si="6"/>
        <v/>
      </c>
      <c r="AK26" s="27">
        <f>IF(L26="",0,IF(OR(P26="Mut+ext",VLOOKUP(L26,Paramétrage!$C$6:$E$28,2,0)=0),0,IF(O26="","saisir capacité",IF(P26="Mut+ext",0,M26*AJ26*VLOOKUP(L26,Paramétrage!$C$6:$E$28,2,0)))))</f>
        <v>0</v>
      </c>
      <c r="AL26" s="95"/>
      <c r="AM26" s="27">
        <f t="shared" si="4"/>
        <v>0</v>
      </c>
      <c r="AN26" s="27">
        <f>IF(L26="",0,IF(ISERROR(AL26+AK26*VLOOKUP(L26,Paramétrage!$C$6:$E$28,3,0))=TRUE,AM26,AL26+AK26*VLOOKUP(L26,Paramétrage!$C$6:$E$28,3,0)))</f>
        <v>0</v>
      </c>
      <c r="AO26" s="50">
        <f>IF(L26="",0,IF(OR(P26="oui",VLOOKUP(L26,Paramétrage!$C$6:$E$28,2,0)=0),0,IF(U26="",0,U26-AJ26)))</f>
        <v>0</v>
      </c>
      <c r="AP26" s="12">
        <f t="shared" si="5"/>
        <v>0</v>
      </c>
    </row>
    <row r="27" spans="1:42">
      <c r="A27" s="583"/>
      <c r="B27" s="607"/>
      <c r="C27" s="585"/>
      <c r="D27" s="587"/>
      <c r="E27" s="589"/>
      <c r="F27" s="446"/>
      <c r="G27" s="449"/>
      <c r="H27" s="106"/>
      <c r="I27" s="131"/>
      <c r="J27" s="130"/>
      <c r="K27" s="104"/>
      <c r="L27" s="105"/>
      <c r="M27" s="122"/>
      <c r="N27" s="119"/>
      <c r="O27" s="127"/>
      <c r="P27" s="111"/>
      <c r="Q27" s="568"/>
      <c r="R27" s="556"/>
      <c r="S27" s="556"/>
      <c r="T27" s="569"/>
      <c r="U27" s="238" t="str">
        <f>IF(OR(O27="",L27=Paramétrage!$C$10,L27=Paramétrage!$C$13,L27=Paramétrage!$C$16,L27=Paramétrage!$C$19,L27=Paramétrage!$C$23,L27=Paramétrage!$C$26,AND(L27&lt;&gt;Paramétrage!$C$9,P27="Mut+ext")),"",ROUNDUP(N27/O27,0))</f>
        <v/>
      </c>
      <c r="V27" s="236">
        <f>IF(L27="",0,IF(OR(P27="Mut+ext",VLOOKUP(L27,Paramétrage!$C$6:$E$28,2,0)=0),0,IF(O27="","saisir capacité",M27*U27*VLOOKUP(L27,Paramétrage!$C$6:$E$28,2,0))))</f>
        <v>0</v>
      </c>
      <c r="W27" s="108"/>
      <c r="X27" s="237">
        <f t="shared" si="0"/>
        <v>0</v>
      </c>
      <c r="Y27" s="239">
        <f>IF(L27="",0,IF(ISERROR(W27+V27*VLOOKUP(L27,Paramétrage!$C$6:$E$28,3,0))=TRUE,X27,W27+V27*VLOOKUP(L27,Paramétrage!$C$6:$E$28,3,0)))</f>
        <v>0</v>
      </c>
      <c r="Z27" s="555"/>
      <c r="AA27" s="556"/>
      <c r="AB27" s="557"/>
      <c r="AC27" s="442"/>
      <c r="AD27" s="109"/>
      <c r="AE27" s="47">
        <f>IF(F27="",0,IF(J27="",0,IF(SUMIF(F20:F27,F27,N20:N27)=0,0,IF(J27="Obligatoire",AF27/N27,IF(K27="",AF27/SUMIF(F20:F27,F27,N20:N27),AF27/(SUMIF(F20:F27,F27,N20:N27)/K27))))))</f>
        <v>0</v>
      </c>
      <c r="AF27" s="24">
        <f t="shared" si="1"/>
        <v>0</v>
      </c>
      <c r="AH27" s="50">
        <f>IF(SUMIF(F20:F27,F27,N20:N27)=0,0,$M$3*N27/SUMIF(F20:F27,F27,N20:N27))</f>
        <v>0</v>
      </c>
      <c r="AI27" s="12">
        <f t="shared" si="2"/>
        <v>0</v>
      </c>
      <c r="AJ27" s="26" t="str">
        <f>IF(AI27=0,"",ROUNDUP(AH27/AI27,0))</f>
        <v/>
      </c>
      <c r="AK27" s="27">
        <f>IF(L27="",0,IF(OR(P27="Mut+ext",VLOOKUP(L27,Paramétrage!$C$6:$E$28,2,0)=0),0,IF(O27="","saisir capacité",IF(P27="Mut+ext",0,M27*AJ27*VLOOKUP(L27,Paramétrage!$C$6:$E$28,2,0)))))</f>
        <v>0</v>
      </c>
      <c r="AL27" s="95"/>
      <c r="AM27" s="27">
        <f t="shared" si="4"/>
        <v>0</v>
      </c>
      <c r="AN27" s="27">
        <f>IF(L27="",0,IF(ISERROR(AL27+AK27*VLOOKUP(L27,Paramétrage!$C$6:$E$28,3,0))=TRUE,AM27,AL27+AK27*VLOOKUP(L27,Paramétrage!$C$6:$E$28,3,0)))</f>
        <v>0</v>
      </c>
      <c r="AO27" s="50">
        <f>IF(L27="",0,IF(OR(P27="oui",VLOOKUP(L27,Paramétrage!$C$6:$E$28,2,0)=0),0,IF(U27="",0,U27-AJ27)))</f>
        <v>0</v>
      </c>
      <c r="AP27" s="12">
        <f t="shared" si="5"/>
        <v>0</v>
      </c>
    </row>
    <row r="28" spans="1:42">
      <c r="A28" s="583"/>
      <c r="B28" s="607"/>
      <c r="C28" s="585"/>
      <c r="D28" s="165"/>
      <c r="E28" s="165"/>
      <c r="F28" s="165"/>
      <c r="G28" s="166"/>
      <c r="H28" s="167"/>
      <c r="I28" s="167"/>
      <c r="J28" s="168"/>
      <c r="K28" s="169"/>
      <c r="L28" s="170"/>
      <c r="M28" s="171">
        <f>AE28</f>
        <v>52</v>
      </c>
      <c r="N28" s="172"/>
      <c r="O28" s="172"/>
      <c r="P28" s="173"/>
      <c r="Q28" s="174"/>
      <c r="R28" s="174"/>
      <c r="S28" s="174"/>
      <c r="T28" s="175"/>
      <c r="U28" s="176"/>
      <c r="V28" s="177">
        <f>SUM(V20:V27)</f>
        <v>140</v>
      </c>
      <c r="W28" s="178">
        <f>SUM(W20:W27)</f>
        <v>0</v>
      </c>
      <c r="X28" s="179">
        <f>V28+W28</f>
        <v>140</v>
      </c>
      <c r="Y28" s="180">
        <f>SUM(Y20:Y27)</f>
        <v>155</v>
      </c>
      <c r="Z28" s="181"/>
      <c r="AA28" s="182"/>
      <c r="AB28" s="183"/>
      <c r="AC28" s="184"/>
      <c r="AD28" s="175"/>
      <c r="AE28" s="46">
        <f>SUM(AE20:AE27)</f>
        <v>52</v>
      </c>
      <c r="AF28" s="44">
        <f>SUM(AF20:AF27)</f>
        <v>9360</v>
      </c>
    </row>
    <row r="29" spans="1:42" ht="15.75" customHeight="1">
      <c r="A29" s="583"/>
      <c r="B29" s="607"/>
      <c r="C29" s="585" t="s">
        <v>282</v>
      </c>
      <c r="D29" s="587" t="s">
        <v>283</v>
      </c>
      <c r="E29" s="588">
        <v>6</v>
      </c>
      <c r="F29" s="447" t="s">
        <v>284</v>
      </c>
      <c r="G29" s="112" t="s">
        <v>16</v>
      </c>
      <c r="H29" s="103" t="s">
        <v>285</v>
      </c>
      <c r="I29" s="131" t="s">
        <v>97</v>
      </c>
      <c r="J29" s="130" t="s">
        <v>98</v>
      </c>
      <c r="K29" s="104">
        <v>1</v>
      </c>
      <c r="L29" s="105" t="s">
        <v>99</v>
      </c>
      <c r="M29" s="122">
        <v>26</v>
      </c>
      <c r="N29" s="119">
        <v>180</v>
      </c>
      <c r="O29" s="127">
        <v>300</v>
      </c>
      <c r="P29" s="111" t="s">
        <v>100</v>
      </c>
      <c r="Q29" s="568"/>
      <c r="R29" s="556"/>
      <c r="S29" s="556"/>
      <c r="T29" s="569"/>
      <c r="U29" s="238">
        <f>IF(OR(O29="",L29=Paramétrage!$C$10,L29=Paramétrage!$C$13,L29=Paramétrage!$C$16,L29=Paramétrage!$C$19,L29=Paramétrage!$C$23,L29=Paramétrage!$C$26,AND(L29&lt;&gt;Paramétrage!$C$9,P29="Mut+ext")),"",ROUNDUP(N29/O29,0))</f>
        <v>1</v>
      </c>
      <c r="V29" s="236">
        <f>IF(L29="",0,IF(OR(P29="Mut+ext",VLOOKUP(L29,Paramétrage!$C$6:$E$28,2,0)=0),0,IF(O29="","saisir capacité",M29*U29*VLOOKUP(L29,Paramétrage!$C$6:$E$28,2,0))))</f>
        <v>26</v>
      </c>
      <c r="W29" s="108"/>
      <c r="X29" s="237">
        <f t="shared" ref="X29:X36" si="7">IF(ISERROR(V29+W29)=TRUE,V29,V29+W29)</f>
        <v>26</v>
      </c>
      <c r="Y29" s="239">
        <f>IF(L29="",0,IF(ISERROR(W29+V29*VLOOKUP(L29,Paramétrage!$C$6:$E$28,3,0))=TRUE,X29,W29+V29*VLOOKUP(L29,Paramétrage!$C$6:$E$28,3,0)))</f>
        <v>39</v>
      </c>
      <c r="Z29" s="555"/>
      <c r="AA29" s="556"/>
      <c r="AB29" s="557"/>
      <c r="AC29" s="442" t="s">
        <v>286</v>
      </c>
      <c r="AD29" s="110" t="s">
        <v>211</v>
      </c>
      <c r="AE29" s="47">
        <f>IF(F29="",0,IF(J29="",0,IF(SUMIF(F29:F36,F29,N29:N36)=0,0,IF(J29="Obligatoire",AF29/N29,IF(K29="",AF29/SUMIF(F29:F36,F29,N29:N36),AF29/(SUMIF(F29:F36,F29,N29:N36)/K29))))))</f>
        <v>26</v>
      </c>
      <c r="AF29" s="43">
        <f t="shared" ref="AF29:AF36" si="8">M29*N29</f>
        <v>4680</v>
      </c>
      <c r="AH29" s="50">
        <f>IF(SUMIF(F29:F36,F29,N29:N36)=0,0,$M$3*N29/SUMIF(F29:F36,F29,N29:N36))</f>
        <v>0</v>
      </c>
      <c r="AI29" s="12">
        <f t="shared" ref="AI29:AI36" si="9">O29</f>
        <v>300</v>
      </c>
      <c r="AJ29" s="26">
        <f t="shared" ref="AJ29:AJ36" si="10">IF(AI29=0,"",ROUNDUP(AH29/AI29,0))</f>
        <v>0</v>
      </c>
      <c r="AK29" s="27">
        <f>IF(L29="",0,IF(OR(P29="Mut+ext",VLOOKUP(L29,Paramétrage!$C$6:$E$28,2,0)=0),0,IF(O29="","saisir capacité",IF(P29="Mut+ext",0,M29*AJ29*VLOOKUP(L29,Paramétrage!$C$6:$E$28,2,0)))))</f>
        <v>0</v>
      </c>
      <c r="AL29" s="95"/>
      <c r="AM29" s="27">
        <f t="shared" ref="AM29:AM36" si="11">IF(ISERROR(AK29+AL29)=TRUE,AK29,AK29+AL29)</f>
        <v>0</v>
      </c>
      <c r="AN29" s="27">
        <f>IF(L29="",0,IF(ISERROR(AL29+AK29*VLOOKUP(L29,Paramétrage!$C$6:$E$28,3,0))=TRUE,AM29,AL29+AK29*VLOOKUP(L29,Paramétrage!$C$6:$E$28,3,0)))</f>
        <v>0</v>
      </c>
      <c r="AO29" s="50">
        <f>IF(L29="",0,IF(OR(P29="oui",VLOOKUP(L29,Paramétrage!$C$6:$E$28,2,0)=0),0,IF(U29="",0,U29-AJ29)))</f>
        <v>1</v>
      </c>
      <c r="AP29" s="12">
        <f t="shared" ref="AP29:AP36" si="12">Y29-AN29-W29</f>
        <v>39</v>
      </c>
    </row>
    <row r="30" spans="1:42">
      <c r="A30" s="583"/>
      <c r="B30" s="607"/>
      <c r="C30" s="585"/>
      <c r="D30" s="587"/>
      <c r="E30" s="588"/>
      <c r="F30" s="446" t="s">
        <v>287</v>
      </c>
      <c r="G30" s="102" t="s">
        <v>16</v>
      </c>
      <c r="H30" s="103" t="s">
        <v>285</v>
      </c>
      <c r="I30" s="131" t="s">
        <v>97</v>
      </c>
      <c r="J30" s="130" t="s">
        <v>98</v>
      </c>
      <c r="K30" s="104">
        <v>1</v>
      </c>
      <c r="L30" s="105" t="s">
        <v>104</v>
      </c>
      <c r="M30" s="122">
        <v>22</v>
      </c>
      <c r="N30" s="119">
        <v>180</v>
      </c>
      <c r="O30" s="127">
        <v>40</v>
      </c>
      <c r="P30" s="111" t="s">
        <v>100</v>
      </c>
      <c r="Q30" s="568"/>
      <c r="R30" s="556"/>
      <c r="S30" s="556"/>
      <c r="T30" s="569"/>
      <c r="U30" s="238">
        <f>IF(OR(O30="",L30=Paramétrage!$C$10,L30=Paramétrage!$C$13,L30=Paramétrage!$C$16,L30=Paramétrage!$C$19,L30=Paramétrage!$C$23,L30=Paramétrage!$C$26,AND(L30&lt;&gt;Paramétrage!$C$9,P30="Mut+ext")),"",ROUNDUP(N30/O30,0))</f>
        <v>5</v>
      </c>
      <c r="V30" s="236">
        <f>IF(L30="",0,IF(OR(P30="Mut+ext",VLOOKUP(L30,Paramétrage!$C$6:$E$28,2,0)=0),0,IF(O30="","saisir capacité",M30*U30*VLOOKUP(L30,Paramétrage!$C$6:$E$28,2,0))))</f>
        <v>110</v>
      </c>
      <c r="W30" s="108"/>
      <c r="X30" s="237">
        <f t="shared" si="7"/>
        <v>110</v>
      </c>
      <c r="Y30" s="239">
        <f>IF(L30="",0,IF(ISERROR(W30+V30*VLOOKUP(L30,Paramétrage!$C$6:$E$28,3,0))=TRUE,X30,W30+V30*VLOOKUP(L30,Paramétrage!$C$6:$E$28,3,0)))</f>
        <v>110</v>
      </c>
      <c r="Z30" s="555"/>
      <c r="AA30" s="556"/>
      <c r="AB30" s="557"/>
      <c r="AC30" s="442" t="s">
        <v>286</v>
      </c>
      <c r="AD30" s="109" t="s">
        <v>211</v>
      </c>
      <c r="AE30" s="47">
        <f>IF(F30="",0,IF(J30="",0,IF(SUMIF(F29:F36,F30,N29:N36)=0,0,IF(J30="Obligatoire",AF30/N30,IF(K30="",AF30/SUMIF(F29:F36,F30,N29:N36),AF30/(SUMIF(F29:F36,F30,N29:N36)/K30))))))</f>
        <v>22</v>
      </c>
      <c r="AF30" s="24">
        <f t="shared" si="8"/>
        <v>3960</v>
      </c>
      <c r="AH30" s="50">
        <f>IF(SUMIF(F29:F36,F30,N29:N36)=0,0,$M$3*N30/SUMIF(F29:F36,F30,N29:N36))</f>
        <v>0</v>
      </c>
      <c r="AI30" s="12">
        <f t="shared" si="9"/>
        <v>40</v>
      </c>
      <c r="AJ30" s="26">
        <f t="shared" si="10"/>
        <v>0</v>
      </c>
      <c r="AK30" s="27">
        <f>IF(L30="",0,IF(OR(P30="Mut+ext",VLOOKUP(L30,Paramétrage!$C$6:$E$28,2,0)=0),0,IF(O30="","saisir capacité",IF(P30="Mut+ext",0,M30*AJ30*VLOOKUP(L30,Paramétrage!$C$6:$E$28,2,0)))))</f>
        <v>0</v>
      </c>
      <c r="AL30" s="95"/>
      <c r="AM30" s="27">
        <f t="shared" si="11"/>
        <v>0</v>
      </c>
      <c r="AN30" s="27">
        <f>IF(L30="",0,IF(ISERROR(AL30+AK30*VLOOKUP(L30,Paramétrage!$C$6:$E$28,3,0))=TRUE,AM30,AL30+AK30*VLOOKUP(L30,Paramétrage!$C$6:$E$28,3,0)))</f>
        <v>0</v>
      </c>
      <c r="AO30" s="50">
        <f>IF(L30="",0,IF(OR(P30="oui",VLOOKUP(L30,Paramétrage!$C$6:$E$28,2,0)=0),0,IF(U30="",0,U30-AJ30)))</f>
        <v>5</v>
      </c>
      <c r="AP30" s="12">
        <f t="shared" si="12"/>
        <v>110</v>
      </c>
    </row>
    <row r="31" spans="1:42">
      <c r="A31" s="583"/>
      <c r="B31" s="607"/>
      <c r="C31" s="585"/>
      <c r="D31" s="587"/>
      <c r="E31" s="588"/>
      <c r="F31" s="446"/>
      <c r="G31" s="102"/>
      <c r="H31" s="103"/>
      <c r="I31" s="131"/>
      <c r="J31" s="130"/>
      <c r="K31" s="104"/>
      <c r="L31" s="105"/>
      <c r="M31" s="122"/>
      <c r="N31" s="119"/>
      <c r="O31" s="127"/>
      <c r="P31" s="111"/>
      <c r="Q31" s="568"/>
      <c r="R31" s="556"/>
      <c r="S31" s="556"/>
      <c r="T31" s="569"/>
      <c r="U31" s="238" t="str">
        <f>IF(OR(O31="",L31=Paramétrage!$C$10,L31=Paramétrage!$C$13,L31=Paramétrage!$C$16,L31=Paramétrage!$C$19,L31=Paramétrage!$C$23,L31=Paramétrage!$C$26,AND(L31&lt;&gt;Paramétrage!$C$9,P31="Mut+ext")),"",ROUNDUP(N31/O31,0))</f>
        <v/>
      </c>
      <c r="V31" s="236">
        <f>IF(L31="",0,IF(OR(P31="Mut+ext",VLOOKUP(L31,Paramétrage!$C$6:$E$28,2,0)=0),0,IF(O31="","saisir capacité",M31*U31*VLOOKUP(L31,Paramétrage!$C$6:$E$28,2,0))))</f>
        <v>0</v>
      </c>
      <c r="W31" s="108"/>
      <c r="X31" s="237">
        <f t="shared" si="7"/>
        <v>0</v>
      </c>
      <c r="Y31" s="239">
        <f>IF(L31="",0,IF(ISERROR(W31+V31*VLOOKUP(L31,Paramétrage!$C$6:$E$28,3,0))=TRUE,X31,W31+V31*VLOOKUP(L31,Paramétrage!$C$6:$E$28,3,0)))</f>
        <v>0</v>
      </c>
      <c r="Z31" s="555"/>
      <c r="AA31" s="556"/>
      <c r="AB31" s="557"/>
      <c r="AC31" s="442"/>
      <c r="AD31" s="109"/>
      <c r="AE31" s="47">
        <f>IF(F31="",0,IF(J31="",0,IF(SUMIF(F29:F36,F31,N29:N36)=0,0,IF(J31="Obligatoire",AF31/N31,IF(K31="",AF31/SUMIF(F29:F36,F31,N29:N36),AF31/(SUMIF(F29:F36,F31,N29:N36)/K31))))))</f>
        <v>0</v>
      </c>
      <c r="AF31" s="24">
        <f t="shared" si="8"/>
        <v>0</v>
      </c>
      <c r="AH31" s="50">
        <f>IF(SUMIF(F29:F36,F31,N29:N36)=0,0,$M$3*N31/SUMIF(F29:F36,F31,N29:N36))</f>
        <v>0</v>
      </c>
      <c r="AI31" s="12">
        <f t="shared" si="9"/>
        <v>0</v>
      </c>
      <c r="AJ31" s="26" t="str">
        <f t="shared" si="10"/>
        <v/>
      </c>
      <c r="AK31" s="27">
        <f>IF(L31="",0,IF(OR(P31="Mut+ext",VLOOKUP(L31,Paramétrage!$C$6:$E$28,2,0)=0),0,IF(O31="","saisir capacité",IF(P31="Mut+ext",0,M31*AJ31*VLOOKUP(L31,Paramétrage!$C$6:$E$28,2,0)))))</f>
        <v>0</v>
      </c>
      <c r="AL31" s="95"/>
      <c r="AM31" s="27">
        <f t="shared" si="11"/>
        <v>0</v>
      </c>
      <c r="AN31" s="27">
        <f>IF(L31="",0,IF(ISERROR(AL31+AK31*VLOOKUP(L31,Paramétrage!$C$6:$E$28,3,0))=TRUE,AM31,AL31+AK31*VLOOKUP(L31,Paramétrage!$C$6:$E$28,3,0)))</f>
        <v>0</v>
      </c>
      <c r="AO31" s="50">
        <f>IF(L31="",0,IF(OR(P31="oui",VLOOKUP(L31,Paramétrage!$C$6:$E$28,2,0)=0),0,IF(U31="",0,U31-AJ31)))</f>
        <v>0</v>
      </c>
      <c r="AP31" s="12">
        <f t="shared" si="12"/>
        <v>0</v>
      </c>
    </row>
    <row r="32" spans="1:42">
      <c r="A32" s="583"/>
      <c r="B32" s="607"/>
      <c r="C32" s="585"/>
      <c r="D32" s="587"/>
      <c r="E32" s="588"/>
      <c r="F32" s="448"/>
      <c r="G32" s="102"/>
      <c r="H32" s="103"/>
      <c r="I32" s="131"/>
      <c r="J32" s="130"/>
      <c r="K32" s="104"/>
      <c r="L32" s="105"/>
      <c r="M32" s="122"/>
      <c r="N32" s="119"/>
      <c r="O32" s="127"/>
      <c r="P32" s="111"/>
      <c r="Q32" s="568"/>
      <c r="R32" s="556"/>
      <c r="S32" s="556"/>
      <c r="T32" s="569"/>
      <c r="U32" s="238" t="str">
        <f>IF(OR(O32="",L32=Paramétrage!$C$10,L32=Paramétrage!$C$13,L32=Paramétrage!$C$16,L32=Paramétrage!$C$19,L32=Paramétrage!$C$23,L32=Paramétrage!$C$26,AND(L32&lt;&gt;Paramétrage!$C$9,P32="Mut+ext")),"",ROUNDUP(N32/O32,0))</f>
        <v/>
      </c>
      <c r="V32" s="236">
        <f>IF(L32="",0,IF(OR(P32="Mut+ext",VLOOKUP(L32,Paramétrage!$C$6:$E$28,2,0)=0),0,IF(O32="","saisir capacité",M32*U32*VLOOKUP(L32,Paramétrage!$C$6:$E$28,2,0))))</f>
        <v>0</v>
      </c>
      <c r="W32" s="108"/>
      <c r="X32" s="237">
        <f t="shared" si="7"/>
        <v>0</v>
      </c>
      <c r="Y32" s="239">
        <f>IF(L32="",0,IF(ISERROR(W32+V32*VLOOKUP(L32,Paramétrage!$C$6:$E$28,3,0))=TRUE,X32,W32+V32*VLOOKUP(L32,Paramétrage!$C$6:$E$28,3,0)))</f>
        <v>0</v>
      </c>
      <c r="Z32" s="555"/>
      <c r="AA32" s="556"/>
      <c r="AB32" s="557"/>
      <c r="AC32" s="442"/>
      <c r="AD32" s="109"/>
      <c r="AE32" s="47">
        <f>IF(F32="",0,IF(J32="",0,IF(SUMIF(F29:F36,F32,N29:N36)=0,0,IF(J32="Obligatoire",AF32/N32,IF(K32="",AF32/SUMIF(F29:F36,F32,N29:N36),AF32/(SUMIF(F29:F36,F32,N29:N36)/K32))))))</f>
        <v>0</v>
      </c>
      <c r="AF32" s="24">
        <f t="shared" si="8"/>
        <v>0</v>
      </c>
      <c r="AH32" s="50">
        <f>IF(SUMIF(F29:F36,F32,N29:N36)=0,0,$M$3*N32/SUMIF(F29:F36,F32,N29:N36))</f>
        <v>0</v>
      </c>
      <c r="AI32" s="12">
        <f t="shared" si="9"/>
        <v>0</v>
      </c>
      <c r="AJ32" s="26" t="str">
        <f t="shared" si="10"/>
        <v/>
      </c>
      <c r="AK32" s="27">
        <f>IF(L32="",0,IF(OR(P32="Mut+ext",VLOOKUP(L32,Paramétrage!$C$6:$E$28,2,0)=0),0,IF(O32="","saisir capacité",IF(P32="Mut+ext",0,M32*AJ32*VLOOKUP(L32,Paramétrage!$C$6:$E$28,2,0)))))</f>
        <v>0</v>
      </c>
      <c r="AL32" s="95"/>
      <c r="AM32" s="27">
        <f t="shared" si="11"/>
        <v>0</v>
      </c>
      <c r="AN32" s="27">
        <f>IF(L32="",0,IF(ISERROR(AL32+AK32*VLOOKUP(L32,Paramétrage!$C$6:$E$28,3,0))=TRUE,AM32,AL32+AK32*VLOOKUP(L32,Paramétrage!$C$6:$E$28,3,0)))</f>
        <v>0</v>
      </c>
      <c r="AO32" s="50">
        <f>IF(L32="",0,IF(OR(P32="oui",VLOOKUP(L32,Paramétrage!$C$6:$E$28,2,0)=0),0,IF(U32="",0,U32-AJ32)))</f>
        <v>0</v>
      </c>
      <c r="AP32" s="12">
        <f t="shared" si="12"/>
        <v>0</v>
      </c>
    </row>
    <row r="33" spans="1:42">
      <c r="A33" s="583"/>
      <c r="B33" s="607"/>
      <c r="C33" s="585"/>
      <c r="D33" s="587"/>
      <c r="E33" s="588"/>
      <c r="F33" s="446"/>
      <c r="G33" s="449"/>
      <c r="H33" s="103"/>
      <c r="I33" s="131"/>
      <c r="J33" s="130"/>
      <c r="K33" s="104"/>
      <c r="L33" s="105"/>
      <c r="M33" s="122"/>
      <c r="N33" s="119"/>
      <c r="O33" s="127"/>
      <c r="P33" s="111"/>
      <c r="Q33" s="568"/>
      <c r="R33" s="556"/>
      <c r="S33" s="556"/>
      <c r="T33" s="569"/>
      <c r="U33" s="238" t="str">
        <f>IF(OR(O33="",L33=Paramétrage!$C$10,L33=Paramétrage!$C$13,L33=Paramétrage!$C$16,L33=Paramétrage!$C$19,L33=Paramétrage!$C$23,L33=Paramétrage!$C$26,AND(L33&lt;&gt;Paramétrage!$C$9,P33="Mut+ext")),"",ROUNDUP(N33/O33,0))</f>
        <v/>
      </c>
      <c r="V33" s="236">
        <f>IF(L33="",0,IF(OR(P33="Mut+ext",VLOOKUP(L33,Paramétrage!$C$6:$E$28,2,0)=0),0,IF(O33="","saisir capacité",M33*U33*VLOOKUP(L33,Paramétrage!$C$6:$E$28,2,0))))</f>
        <v>0</v>
      </c>
      <c r="W33" s="108"/>
      <c r="X33" s="237">
        <f t="shared" si="7"/>
        <v>0</v>
      </c>
      <c r="Y33" s="239">
        <f>IF(L33="",0,IF(ISERROR(W33+V33*VLOOKUP(L33,Paramétrage!$C$6:$E$28,3,0))=TRUE,X33,W33+V33*VLOOKUP(L33,Paramétrage!$C$6:$E$28,3,0)))</f>
        <v>0</v>
      </c>
      <c r="Z33" s="555"/>
      <c r="AA33" s="556"/>
      <c r="AB33" s="557"/>
      <c r="AC33" s="442"/>
      <c r="AD33" s="109"/>
      <c r="AE33" s="47">
        <f>IF(F33="",0,IF(J33="",0,IF(SUMIF(F29:F36,F33,N29:N36)=0,0,IF(J33="Obligatoire",AF33/N33,IF(K33="",AF33/SUMIF(F29:F36,F33,N29:N36),AF33/(SUMIF(F29:F36,F33,N29:N36)/K33))))))</f>
        <v>0</v>
      </c>
      <c r="AF33" s="24">
        <f t="shared" si="8"/>
        <v>0</v>
      </c>
      <c r="AH33" s="50">
        <f>IF(SUMIF(F29:F36,F33,N29:N36)=0,0,$M$3*N33/SUMIF(F29:F36,F33,N29:N36))</f>
        <v>0</v>
      </c>
      <c r="AI33" s="12">
        <f t="shared" si="9"/>
        <v>0</v>
      </c>
      <c r="AJ33" s="26" t="str">
        <f t="shared" si="10"/>
        <v/>
      </c>
      <c r="AK33" s="27">
        <f>IF(L33="",0,IF(OR(P33="Mut+ext",VLOOKUP(L33,Paramétrage!$C$6:$E$28,2,0)=0),0,IF(O33="","saisir capacité",IF(P33="Mut+ext",0,M33*AJ33*VLOOKUP(L33,Paramétrage!$C$6:$E$28,2,0)))))</f>
        <v>0</v>
      </c>
      <c r="AL33" s="95"/>
      <c r="AM33" s="27">
        <f t="shared" si="11"/>
        <v>0</v>
      </c>
      <c r="AN33" s="27">
        <f>IF(L33="",0,IF(ISERROR(AL33+AK33*VLOOKUP(L33,Paramétrage!$C$6:$E$28,3,0))=TRUE,AM33,AL33+AK33*VLOOKUP(L33,Paramétrage!$C$6:$E$28,3,0)))</f>
        <v>0</v>
      </c>
      <c r="AO33" s="50">
        <f>IF(L33="",0,IF(OR(P33="oui",VLOOKUP(L33,Paramétrage!$C$6:$E$28,2,0)=0),0,IF(U33="",0,U33-AJ33)))</f>
        <v>0</v>
      </c>
      <c r="AP33" s="12">
        <f t="shared" si="12"/>
        <v>0</v>
      </c>
    </row>
    <row r="34" spans="1:42">
      <c r="A34" s="583"/>
      <c r="B34" s="607"/>
      <c r="C34" s="585"/>
      <c r="D34" s="587"/>
      <c r="E34" s="588"/>
      <c r="F34" s="446"/>
      <c r="G34" s="449"/>
      <c r="H34" s="103"/>
      <c r="I34" s="131"/>
      <c r="J34" s="130"/>
      <c r="K34" s="104"/>
      <c r="L34" s="105"/>
      <c r="M34" s="122"/>
      <c r="N34" s="119"/>
      <c r="O34" s="127"/>
      <c r="P34" s="111"/>
      <c r="Q34" s="568"/>
      <c r="R34" s="556"/>
      <c r="S34" s="556"/>
      <c r="T34" s="569"/>
      <c r="U34" s="238" t="str">
        <f>IF(OR(O34="",L34=Paramétrage!$C$10,L34=Paramétrage!$C$13,L34=Paramétrage!$C$16,L34=Paramétrage!$C$19,L34=Paramétrage!$C$23,L34=Paramétrage!$C$26,AND(L34&lt;&gt;Paramétrage!$C$9,P34="Mut+ext")),"",ROUNDUP(N34/O34,0))</f>
        <v/>
      </c>
      <c r="V34" s="236">
        <f>IF(L34="",0,IF(OR(P34="Mut+ext",VLOOKUP(L34,Paramétrage!$C$6:$E$28,2,0)=0),0,IF(O34="","saisir capacité",M34*U34*VLOOKUP(L34,Paramétrage!$C$6:$E$28,2,0))))</f>
        <v>0</v>
      </c>
      <c r="W34" s="108"/>
      <c r="X34" s="237">
        <f t="shared" si="7"/>
        <v>0</v>
      </c>
      <c r="Y34" s="239">
        <f>IF(L34="",0,IF(ISERROR(W34+V34*VLOOKUP(L34,Paramétrage!$C$6:$E$28,3,0))=TRUE,X34,W34+V34*VLOOKUP(L34,Paramétrage!$C$6:$E$28,3,0)))</f>
        <v>0</v>
      </c>
      <c r="Z34" s="555"/>
      <c r="AA34" s="556"/>
      <c r="AB34" s="557"/>
      <c r="AC34" s="442"/>
      <c r="AD34" s="109"/>
      <c r="AE34" s="47">
        <f>IF(F34="",0,IF(J34="",0,IF(SUMIF(F29:F36,F34,N29:N36)=0,0,IF(J34="Obligatoire",AF34/N34,IF(K34="",AF34/SUMIF(F29:F36,F34,N29:N36),AF34/(SUMIF(F29:F36,F34,N29:N36)/K34))))))</f>
        <v>0</v>
      </c>
      <c r="AF34" s="24">
        <f t="shared" si="8"/>
        <v>0</v>
      </c>
      <c r="AH34" s="50">
        <f>IF(SUMIF(F29:F36,F34,N29:N36)=0,0,$M$3*N34/SUMIF(F29:F36,F34,N29:N36))</f>
        <v>0</v>
      </c>
      <c r="AI34" s="12">
        <f t="shared" si="9"/>
        <v>0</v>
      </c>
      <c r="AJ34" s="26" t="str">
        <f t="shared" si="10"/>
        <v/>
      </c>
      <c r="AK34" s="27">
        <f>IF(L34="",0,IF(OR(P34="Mut+ext",VLOOKUP(L34,Paramétrage!$C$6:$E$28,2,0)=0),0,IF(O34="","saisir capacité",IF(P34="Mut+ext",0,M34*AJ34*VLOOKUP(L34,Paramétrage!$C$6:$E$28,2,0)))))</f>
        <v>0</v>
      </c>
      <c r="AL34" s="95"/>
      <c r="AM34" s="27">
        <f t="shared" si="11"/>
        <v>0</v>
      </c>
      <c r="AN34" s="27">
        <f>IF(L34="",0,IF(ISERROR(AL34+AK34*VLOOKUP(L34,Paramétrage!$C$6:$E$28,3,0))=TRUE,AM34,AL34+AK34*VLOOKUP(L34,Paramétrage!$C$6:$E$28,3,0)))</f>
        <v>0</v>
      </c>
      <c r="AO34" s="50">
        <f>IF(L34="",0,IF(OR(P34="oui",VLOOKUP(L34,Paramétrage!$C$6:$E$28,2,0)=0),0,IF(U34="",0,U34-AJ34)))</f>
        <v>0</v>
      </c>
      <c r="AP34" s="12">
        <f t="shared" si="12"/>
        <v>0</v>
      </c>
    </row>
    <row r="35" spans="1:42">
      <c r="A35" s="583"/>
      <c r="B35" s="607"/>
      <c r="C35" s="585"/>
      <c r="D35" s="587"/>
      <c r="E35" s="588"/>
      <c r="F35" s="446"/>
      <c r="G35" s="449"/>
      <c r="H35" s="103"/>
      <c r="I35" s="131"/>
      <c r="J35" s="130"/>
      <c r="K35" s="104"/>
      <c r="L35" s="105"/>
      <c r="M35" s="122"/>
      <c r="N35" s="119"/>
      <c r="O35" s="127"/>
      <c r="P35" s="111"/>
      <c r="Q35" s="568"/>
      <c r="R35" s="556"/>
      <c r="S35" s="556"/>
      <c r="T35" s="569"/>
      <c r="U35" s="238" t="str">
        <f>IF(OR(O35="",L35=Paramétrage!$C$10,L35=Paramétrage!$C$13,L35=Paramétrage!$C$16,L35=Paramétrage!$C$19,L35=Paramétrage!$C$23,L35=Paramétrage!$C$26,AND(L35&lt;&gt;Paramétrage!$C$9,P35="Mut+ext")),"",ROUNDUP(N35/O35,0))</f>
        <v/>
      </c>
      <c r="V35" s="236">
        <f>IF(L35="",0,IF(OR(P35="Mut+ext",VLOOKUP(L35,Paramétrage!$C$6:$E$28,2,0)=0),0,IF(O35="","saisir capacité",M35*U35*VLOOKUP(L35,Paramétrage!$C$6:$E$28,2,0))))</f>
        <v>0</v>
      </c>
      <c r="W35" s="108"/>
      <c r="X35" s="237">
        <f t="shared" si="7"/>
        <v>0</v>
      </c>
      <c r="Y35" s="239">
        <f>IF(L35="",0,IF(ISERROR(W35+V35*VLOOKUP(L35,Paramétrage!$C$6:$E$28,3,0))=TRUE,X35,W35+V35*VLOOKUP(L35,Paramétrage!$C$6:$E$28,3,0)))</f>
        <v>0</v>
      </c>
      <c r="Z35" s="555"/>
      <c r="AA35" s="556"/>
      <c r="AB35" s="557"/>
      <c r="AC35" s="442"/>
      <c r="AD35" s="109"/>
      <c r="AE35" s="47">
        <f>IF(F35="",0,IF(J35="",0,IF(SUMIF(F29:F36,F35,N29:N36)=0,0,IF(J35="Obligatoire",AF35/N35,IF(K35="",AF35/SUMIF(F29:F36,F35,N29:N36),AF35/(SUMIF(F29:F36,F35,N29:N36)/K35))))))</f>
        <v>0</v>
      </c>
      <c r="AF35" s="24">
        <f t="shared" si="8"/>
        <v>0</v>
      </c>
      <c r="AH35" s="50">
        <f>IF(SUMIF(F29:F36,F35,N29:N36)=0,0,$M$3*N35/SUMIF(F29:F36,F35,N29:N36))</f>
        <v>0</v>
      </c>
      <c r="AI35" s="12">
        <f t="shared" si="9"/>
        <v>0</v>
      </c>
      <c r="AJ35" s="26" t="str">
        <f t="shared" si="10"/>
        <v/>
      </c>
      <c r="AK35" s="27">
        <f>IF(L35="",0,IF(OR(P35="Mut+ext",VLOOKUP(L35,Paramétrage!$C$6:$E$28,2,0)=0),0,IF(O35="","saisir capacité",IF(P35="Mut+ext",0,M35*AJ35*VLOOKUP(L35,Paramétrage!$C$6:$E$28,2,0)))))</f>
        <v>0</v>
      </c>
      <c r="AL35" s="95"/>
      <c r="AM35" s="27">
        <f t="shared" si="11"/>
        <v>0</v>
      </c>
      <c r="AN35" s="27">
        <f>IF(L35="",0,IF(ISERROR(AL35+AK35*VLOOKUP(L35,Paramétrage!$C$6:$E$28,3,0))=TRUE,AM35,AL35+AK35*VLOOKUP(L35,Paramétrage!$C$6:$E$28,3,0)))</f>
        <v>0</v>
      </c>
      <c r="AO35" s="50">
        <f>IF(L35="",0,IF(OR(P35="oui",VLOOKUP(L35,Paramétrage!$C$6:$E$28,2,0)=0),0,IF(U35="",0,U35-AJ35)))</f>
        <v>0</v>
      </c>
      <c r="AP35" s="12">
        <f t="shared" si="12"/>
        <v>0</v>
      </c>
    </row>
    <row r="36" spans="1:42">
      <c r="A36" s="583"/>
      <c r="B36" s="607"/>
      <c r="C36" s="585"/>
      <c r="D36" s="587"/>
      <c r="E36" s="589"/>
      <c r="F36" s="446"/>
      <c r="G36" s="449"/>
      <c r="H36" s="103"/>
      <c r="I36" s="131"/>
      <c r="J36" s="130"/>
      <c r="K36" s="104"/>
      <c r="L36" s="105"/>
      <c r="M36" s="122"/>
      <c r="N36" s="119"/>
      <c r="O36" s="127"/>
      <c r="P36" s="111"/>
      <c r="Q36" s="568"/>
      <c r="R36" s="556"/>
      <c r="S36" s="556"/>
      <c r="T36" s="569"/>
      <c r="U36" s="238" t="str">
        <f>IF(OR(O36="",L36=Paramétrage!$C$10,L36=Paramétrage!$C$13,L36=Paramétrage!$C$16,L36=Paramétrage!$C$19,L36=Paramétrage!$C$23,L36=Paramétrage!$C$26,AND(L36&lt;&gt;Paramétrage!$C$9,P36="Mut+ext")),"",ROUNDUP(N36/O36,0))</f>
        <v/>
      </c>
      <c r="V36" s="236">
        <f>IF(L36="",0,IF(OR(P36="Mut+ext",VLOOKUP(L36,Paramétrage!$C$6:$E$28,2,0)=0),0,IF(O36="","saisir capacité",M36*U36*VLOOKUP(L36,Paramétrage!$C$6:$E$28,2,0))))</f>
        <v>0</v>
      </c>
      <c r="W36" s="108"/>
      <c r="X36" s="237">
        <f t="shared" si="7"/>
        <v>0</v>
      </c>
      <c r="Y36" s="239">
        <f>IF(L36="",0,IF(ISERROR(W36+V36*VLOOKUP(L36,Paramétrage!$C$6:$E$28,3,0))=TRUE,X36,W36+V36*VLOOKUP(L36,Paramétrage!$C$6:$E$28,3,0)))</f>
        <v>0</v>
      </c>
      <c r="Z36" s="555"/>
      <c r="AA36" s="556"/>
      <c r="AB36" s="557"/>
      <c r="AC36" s="442"/>
      <c r="AD36" s="109"/>
      <c r="AE36" s="47">
        <f>IF(F36="",0,IF(J36="",0,IF(SUMIF(F29:F36,F36,N29:N36)=0,0,IF(J36="Obligatoire",AF36/N36,IF(K36="",AF36/SUMIF(F29:F36,F36,N29:N36),AF36/(SUMIF(F29:F36,F36,N29:N36)/K36))))))</f>
        <v>0</v>
      </c>
      <c r="AF36" s="24">
        <f t="shared" si="8"/>
        <v>0</v>
      </c>
      <c r="AH36" s="50">
        <f>IF(SUMIF(F29:F36,F36,N29:N36)=0,0,$M$3*N36/SUMIF(F29:F36,F36,N29:N36))</f>
        <v>0</v>
      </c>
      <c r="AI36" s="12">
        <f t="shared" si="9"/>
        <v>0</v>
      </c>
      <c r="AJ36" s="26" t="str">
        <f t="shared" si="10"/>
        <v/>
      </c>
      <c r="AK36" s="27">
        <f>IF(L36="",0,IF(OR(P36="Mut+ext",VLOOKUP(L36,Paramétrage!$C$6:$E$28,2,0)=0),0,IF(O36="","saisir capacité",IF(P36="Mut+ext",0,M36*AJ36*VLOOKUP(L36,Paramétrage!$C$6:$E$28,2,0)))))</f>
        <v>0</v>
      </c>
      <c r="AL36" s="95"/>
      <c r="AM36" s="27">
        <f t="shared" si="11"/>
        <v>0</v>
      </c>
      <c r="AN36" s="27">
        <f>IF(L36="",0,IF(ISERROR(AL36+AK36*VLOOKUP(L36,Paramétrage!$C$6:$E$28,3,0))=TRUE,AM36,AL36+AK36*VLOOKUP(L36,Paramétrage!$C$6:$E$28,3,0)))</f>
        <v>0</v>
      </c>
      <c r="AO36" s="50">
        <f>IF(L36="",0,IF(OR(P36="oui",VLOOKUP(L36,Paramétrage!$C$6:$E$28,2,0)=0),0,IF(U36="",0,U36-AJ36)))</f>
        <v>0</v>
      </c>
      <c r="AP36" s="12">
        <f t="shared" si="12"/>
        <v>0</v>
      </c>
    </row>
    <row r="37" spans="1:42">
      <c r="A37" s="583"/>
      <c r="B37" s="607"/>
      <c r="C37" s="585"/>
      <c r="D37" s="165"/>
      <c r="E37" s="165"/>
      <c r="F37" s="185"/>
      <c r="G37" s="186"/>
      <c r="H37" s="187"/>
      <c r="I37" s="187"/>
      <c r="J37" s="188"/>
      <c r="K37" s="169"/>
      <c r="L37" s="170"/>
      <c r="M37" s="171">
        <f>AE37</f>
        <v>48</v>
      </c>
      <c r="N37" s="172"/>
      <c r="O37" s="172"/>
      <c r="P37" s="173"/>
      <c r="Q37" s="174"/>
      <c r="R37" s="174"/>
      <c r="S37" s="174"/>
      <c r="T37" s="175"/>
      <c r="U37" s="176"/>
      <c r="V37" s="177">
        <f>SUM(V29:V36)</f>
        <v>136</v>
      </c>
      <c r="W37" s="178">
        <f>SUM(W29:W36)</f>
        <v>0</v>
      </c>
      <c r="X37" s="179">
        <f>V37+W37</f>
        <v>136</v>
      </c>
      <c r="Y37" s="189">
        <f>SUM(Y29:Y36)</f>
        <v>149</v>
      </c>
      <c r="Z37" s="182"/>
      <c r="AA37" s="182"/>
      <c r="AB37" s="190"/>
      <c r="AC37" s="184"/>
      <c r="AD37" s="175"/>
      <c r="AE37" s="46">
        <f>SUM(AE29:AE36)</f>
        <v>48</v>
      </c>
      <c r="AF37" s="44">
        <f>SUM(AF29:AF36)</f>
        <v>8640</v>
      </c>
    </row>
    <row r="38" spans="1:42" ht="14.85" customHeight="1">
      <c r="A38" s="583"/>
      <c r="B38" s="607"/>
      <c r="C38" s="585" t="s">
        <v>288</v>
      </c>
      <c r="D38" s="587" t="s">
        <v>289</v>
      </c>
      <c r="E38" s="588">
        <v>6</v>
      </c>
      <c r="F38" s="447" t="s">
        <v>290</v>
      </c>
      <c r="G38" s="112" t="s">
        <v>16</v>
      </c>
      <c r="H38" s="103" t="s">
        <v>291</v>
      </c>
      <c r="I38" s="131" t="s">
        <v>97</v>
      </c>
      <c r="J38" s="130" t="s">
        <v>98</v>
      </c>
      <c r="K38" s="104">
        <v>1</v>
      </c>
      <c r="L38" s="105" t="s">
        <v>99</v>
      </c>
      <c r="M38" s="122">
        <v>26</v>
      </c>
      <c r="N38" s="119">
        <v>210</v>
      </c>
      <c r="O38" s="127">
        <v>300</v>
      </c>
      <c r="P38" s="111" t="s">
        <v>148</v>
      </c>
      <c r="Q38" s="568" t="s">
        <v>292</v>
      </c>
      <c r="R38" s="556"/>
      <c r="S38" s="556"/>
      <c r="T38" s="569"/>
      <c r="U38" s="238">
        <f>IF(OR(O38="",L38=Paramétrage!$C$10,L38=Paramétrage!$C$13,L38=Paramétrage!$C$16,L38=Paramétrage!$C$19,L38=Paramétrage!$C$23,L38=Paramétrage!$C$26,AND(L38&lt;&gt;Paramétrage!$C$9,P38="Mut+ext")),"",ROUNDUP(N38/O38,0))</f>
        <v>1</v>
      </c>
      <c r="V38" s="236">
        <f>IF(L38="",0,IF(OR(P38="Mut+ext",VLOOKUP(L38,Paramétrage!$C$6:$E$28,2,0)=0),0,IF(O38="","saisir capacité",M38*U38*VLOOKUP(L38,Paramétrage!$C$6:$E$28,2,0))))</f>
        <v>26</v>
      </c>
      <c r="W38" s="108"/>
      <c r="X38" s="237">
        <f t="shared" ref="X38:X45" si="13">IF(ISERROR(V38+W38)=TRUE,V38,V38+W38)</f>
        <v>26</v>
      </c>
      <c r="Y38" s="239">
        <f>IF(L38="",0,IF(ISERROR(W38+V38*VLOOKUP(L38,Paramétrage!$C$6:$E$28,3,0))=TRUE,X38,W38+V38*VLOOKUP(L38,Paramétrage!$C$6:$E$28,3,0)))</f>
        <v>39</v>
      </c>
      <c r="Z38" s="555"/>
      <c r="AA38" s="556"/>
      <c r="AB38" s="557"/>
      <c r="AC38" s="442" t="s">
        <v>101</v>
      </c>
      <c r="AD38" s="110" t="s">
        <v>109</v>
      </c>
      <c r="AE38" s="47">
        <f>IF(F38="",0,IF(J38="",0,IF(SUMIF(F38:F45,F38,N38:N45)=0,0,IF(J38="Obligatoire",AF38/N38,IF(K38="",AF38/SUMIF(F38:F45,F38,N38:N45),AF38/(SUMIF(F38:F45,F38,N38:N45)/K38))))))</f>
        <v>26</v>
      </c>
      <c r="AF38" s="43">
        <f t="shared" ref="AF38:AF45" si="14">M38*N38</f>
        <v>5460</v>
      </c>
      <c r="AH38" s="50">
        <f>IF(SUMIF(F38:F45,F38,N38:N45)=0,0,$M$3*N38/SUMIF(F38:F45,F38,N38:N45))</f>
        <v>0</v>
      </c>
      <c r="AI38" s="12">
        <f t="shared" ref="AI38:AI45" si="15">O38</f>
        <v>300</v>
      </c>
      <c r="AJ38" s="26">
        <f t="shared" ref="AJ38:AJ45" si="16">IF(AI38=0,"",ROUNDUP(AH38/AI38,0))</f>
        <v>0</v>
      </c>
      <c r="AK38" s="27">
        <f>IF(L38="",0,IF(OR(P38="Mut+ext",VLOOKUP(L38,Paramétrage!$C$6:$E$28,2,0)=0),0,IF(O38="","saisir capacité",IF(P38="Mut+ext",0,M38*AJ38*VLOOKUP(L38,Paramétrage!$C$6:$E$28,2,0)))))</f>
        <v>0</v>
      </c>
      <c r="AL38" s="95"/>
      <c r="AM38" s="27">
        <f t="shared" ref="AM38:AM45" si="17">IF(ISERROR(AK38+AL38)=TRUE,AK38,AK38+AL38)</f>
        <v>0</v>
      </c>
      <c r="AN38" s="27">
        <f>IF(L38="",0,IF(ISERROR(AL38+AK38*VLOOKUP(L38,Paramétrage!$C$6:$E$28,3,0))=TRUE,AM38,AL38+AK38*VLOOKUP(L38,Paramétrage!$C$6:$E$28,3,0)))</f>
        <v>0</v>
      </c>
      <c r="AO38" s="50">
        <f>IF(L38="",0,IF(OR(P38="oui",VLOOKUP(L38,Paramétrage!$C$6:$E$28,2,0)=0),0,IF(U38="",0,U38-AJ38)))</f>
        <v>1</v>
      </c>
      <c r="AP38" s="12">
        <f t="shared" ref="AP38:AP45" si="18">Y38-AN38-W38</f>
        <v>39</v>
      </c>
    </row>
    <row r="39" spans="1:42">
      <c r="A39" s="583"/>
      <c r="B39" s="607"/>
      <c r="C39" s="585"/>
      <c r="D39" s="587"/>
      <c r="E39" s="588"/>
      <c r="F39" s="446" t="s">
        <v>293</v>
      </c>
      <c r="G39" s="102" t="s">
        <v>16</v>
      </c>
      <c r="H39" s="103" t="s">
        <v>291</v>
      </c>
      <c r="I39" s="131" t="s">
        <v>97</v>
      </c>
      <c r="J39" s="130" t="s">
        <v>98</v>
      </c>
      <c r="K39" s="104">
        <v>1</v>
      </c>
      <c r="L39" s="105" t="s">
        <v>104</v>
      </c>
      <c r="M39" s="122">
        <v>22</v>
      </c>
      <c r="N39" s="119">
        <v>210</v>
      </c>
      <c r="O39" s="127">
        <v>40</v>
      </c>
      <c r="P39" s="111" t="s">
        <v>148</v>
      </c>
      <c r="Q39" s="568" t="s">
        <v>292</v>
      </c>
      <c r="R39" s="556"/>
      <c r="S39" s="556"/>
      <c r="T39" s="569"/>
      <c r="U39" s="238">
        <f>IF(OR(O39="",L39=Paramétrage!$C$10,L39=Paramétrage!$C$13,L39=Paramétrage!$C$16,L39=Paramétrage!$C$19,L39=Paramétrage!$C$23,L39=Paramétrage!$C$26,AND(L39&lt;&gt;Paramétrage!$C$9,P39="Mut+ext")),"",ROUNDUP(N39/O39,0))</f>
        <v>6</v>
      </c>
      <c r="V39" s="236">
        <f>IF(L39="",0,IF(OR(P39="Mut+ext",VLOOKUP(L39,Paramétrage!$C$6:$E$28,2,0)=0),0,IF(O39="","saisir capacité",M39*U39*VLOOKUP(L39,Paramétrage!$C$6:$E$28,2,0))))</f>
        <v>132</v>
      </c>
      <c r="W39" s="108"/>
      <c r="X39" s="237">
        <f t="shared" si="13"/>
        <v>132</v>
      </c>
      <c r="Y39" s="239">
        <f>IF(L39="",0,IF(ISERROR(W39+V39*VLOOKUP(L39,Paramétrage!$C$6:$E$28,3,0))=TRUE,X39,W39+V39*VLOOKUP(L39,Paramétrage!$C$6:$E$28,3,0)))</f>
        <v>132</v>
      </c>
      <c r="Z39" s="555"/>
      <c r="AA39" s="556"/>
      <c r="AB39" s="557"/>
      <c r="AC39" s="442" t="s">
        <v>101</v>
      </c>
      <c r="AD39" s="109" t="s">
        <v>109</v>
      </c>
      <c r="AE39" s="47">
        <f>IF(F39="",0,IF(J39="",0,IF(SUMIF(F38:F45,F39,N38:N45)=0,0,IF(J39="Obligatoire",AF39/N39,IF(K39="",AF39/SUMIF(F38:F45,F39,N38:N45),AF39/(SUMIF(F38:F45,F39,N38:N45)/K39))))))</f>
        <v>22</v>
      </c>
      <c r="AF39" s="24">
        <f t="shared" si="14"/>
        <v>4620</v>
      </c>
      <c r="AH39" s="50">
        <f>IF(SUMIF(F38:F45,F39,N38:N45)=0,0,$M$3*N39/SUMIF(F38:F45,F39,N38:N45))</f>
        <v>0</v>
      </c>
      <c r="AI39" s="12">
        <f t="shared" si="15"/>
        <v>40</v>
      </c>
      <c r="AJ39" s="26">
        <f t="shared" si="16"/>
        <v>0</v>
      </c>
      <c r="AK39" s="27">
        <f>IF(L39="",0,IF(OR(P39="Mut+ext",VLOOKUP(L39,Paramétrage!$C$6:$E$28,2,0)=0),0,IF(O39="","saisir capacité",IF(P39="Mut+ext",0,M39*AJ39*VLOOKUP(L39,Paramétrage!$C$6:$E$28,2,0)))))</f>
        <v>0</v>
      </c>
      <c r="AL39" s="95"/>
      <c r="AM39" s="27">
        <f t="shared" si="17"/>
        <v>0</v>
      </c>
      <c r="AN39" s="27">
        <f>IF(L39="",0,IF(ISERROR(AL39+AK39*VLOOKUP(L39,Paramétrage!$C$6:$E$28,3,0))=TRUE,AM39,AL39+AK39*VLOOKUP(L39,Paramétrage!$C$6:$E$28,3,0)))</f>
        <v>0</v>
      </c>
      <c r="AO39" s="50">
        <f>IF(L39="",0,IF(OR(P39="oui",VLOOKUP(L39,Paramétrage!$C$6:$E$28,2,0)=0),0,IF(U39="",0,U39-AJ39)))</f>
        <v>6</v>
      </c>
      <c r="AP39" s="12">
        <f t="shared" si="18"/>
        <v>132</v>
      </c>
    </row>
    <row r="40" spans="1:42">
      <c r="A40" s="583"/>
      <c r="B40" s="607"/>
      <c r="C40" s="585"/>
      <c r="D40" s="587"/>
      <c r="E40" s="588"/>
      <c r="F40" s="446"/>
      <c r="G40" s="102"/>
      <c r="H40" s="103"/>
      <c r="I40" s="131"/>
      <c r="J40" s="130"/>
      <c r="K40" s="104"/>
      <c r="L40" s="105"/>
      <c r="M40" s="122"/>
      <c r="N40" s="119"/>
      <c r="O40" s="127"/>
      <c r="P40" s="111"/>
      <c r="Q40" s="568"/>
      <c r="R40" s="556"/>
      <c r="S40" s="556"/>
      <c r="T40" s="569"/>
      <c r="U40" s="238" t="str">
        <f>IF(OR(O40="",L40=Paramétrage!$C$10,L40=Paramétrage!$C$13,L40=Paramétrage!$C$16,L40=Paramétrage!$C$19,L40=Paramétrage!$C$23,L40=Paramétrage!$C$26,AND(L40&lt;&gt;Paramétrage!$C$9,P40="Mut+ext")),"",ROUNDUP(N40/O40,0))</f>
        <v/>
      </c>
      <c r="V40" s="236">
        <f>IF(L40="",0,IF(OR(P40="Mut+ext",VLOOKUP(L40,Paramétrage!$C$6:$E$28,2,0)=0),0,IF(O40="","saisir capacité",M40*U40*VLOOKUP(L40,Paramétrage!$C$6:$E$28,2,0))))</f>
        <v>0</v>
      </c>
      <c r="W40" s="108"/>
      <c r="X40" s="237">
        <f t="shared" si="13"/>
        <v>0</v>
      </c>
      <c r="Y40" s="239">
        <f>IF(L40="",0,IF(ISERROR(W40+V40*VLOOKUP(L40,Paramétrage!$C$6:$E$28,3,0))=TRUE,X40,W40+V40*VLOOKUP(L40,Paramétrage!$C$6:$E$28,3,0)))</f>
        <v>0</v>
      </c>
      <c r="Z40" s="555"/>
      <c r="AA40" s="556"/>
      <c r="AB40" s="557"/>
      <c r="AC40" s="442"/>
      <c r="AD40" s="109"/>
      <c r="AE40" s="47">
        <f>IF(F40="",0,IF(J40="",0,IF(SUMIF(F38:F45,F40,N38:N45)=0,0,IF(J40="Obligatoire",AF40/N40,IF(K40="",AF40/SUMIF(F38:F45,F40,N38:N45),AF40/(SUMIF(F38:F45,F40,N38:N45)/K40))))))</f>
        <v>0</v>
      </c>
      <c r="AF40" s="24">
        <f t="shared" si="14"/>
        <v>0</v>
      </c>
      <c r="AH40" s="50">
        <f>IF(SUMIF(F38:F45,F40,N38:N45)=0,0,$M$3*N40/SUMIF(F38:F45,F40,N38:N45))</f>
        <v>0</v>
      </c>
      <c r="AI40" s="12">
        <f t="shared" si="15"/>
        <v>0</v>
      </c>
      <c r="AJ40" s="26" t="str">
        <f t="shared" si="16"/>
        <v/>
      </c>
      <c r="AK40" s="27">
        <f>IF(L40="",0,IF(OR(P40="Mut+ext",VLOOKUP(L40,Paramétrage!$C$6:$E$28,2,0)=0),0,IF(O40="","saisir capacité",IF(P40="Mut+ext",0,M40*AJ40*VLOOKUP(L40,Paramétrage!$C$6:$E$28,2,0)))))</f>
        <v>0</v>
      </c>
      <c r="AL40" s="95"/>
      <c r="AM40" s="27">
        <f t="shared" si="17"/>
        <v>0</v>
      </c>
      <c r="AN40" s="27">
        <f>IF(L40="",0,IF(ISERROR(AL40+AK40*VLOOKUP(L40,Paramétrage!$C$6:$E$28,3,0))=TRUE,AM40,AL40+AK40*VLOOKUP(L40,Paramétrage!$C$6:$E$28,3,0)))</f>
        <v>0</v>
      </c>
      <c r="AO40" s="50">
        <f>IF(L40="",0,IF(OR(P40="oui",VLOOKUP(L40,Paramétrage!$C$6:$E$28,2,0)=0),0,IF(U40="",0,U40-AJ40)))</f>
        <v>0</v>
      </c>
      <c r="AP40" s="12">
        <f t="shared" si="18"/>
        <v>0</v>
      </c>
    </row>
    <row r="41" spans="1:42">
      <c r="A41" s="583"/>
      <c r="B41" s="607"/>
      <c r="C41" s="585"/>
      <c r="D41" s="587"/>
      <c r="E41" s="588"/>
      <c r="F41" s="448"/>
      <c r="G41" s="102"/>
      <c r="H41" s="103"/>
      <c r="I41" s="131"/>
      <c r="J41" s="130"/>
      <c r="K41" s="104"/>
      <c r="L41" s="105"/>
      <c r="M41" s="122"/>
      <c r="N41" s="119"/>
      <c r="O41" s="127"/>
      <c r="P41" s="111"/>
      <c r="Q41" s="568"/>
      <c r="R41" s="556"/>
      <c r="S41" s="556"/>
      <c r="T41" s="569"/>
      <c r="U41" s="238" t="str">
        <f>IF(OR(O41="",L41=Paramétrage!$C$10,L41=Paramétrage!$C$13,L41=Paramétrage!$C$16,L41=Paramétrage!$C$19,L41=Paramétrage!$C$23,L41=Paramétrage!$C$26,AND(L41&lt;&gt;Paramétrage!$C$9,P41="Mut+ext")),"",ROUNDUP(N41/O41,0))</f>
        <v/>
      </c>
      <c r="V41" s="236">
        <f>IF(L41="",0,IF(OR(P41="Mut+ext",VLOOKUP(L41,Paramétrage!$C$6:$E$28,2,0)=0),0,IF(O41="","saisir capacité",M41*U41*VLOOKUP(L41,Paramétrage!$C$6:$E$28,2,0))))</f>
        <v>0</v>
      </c>
      <c r="W41" s="108"/>
      <c r="X41" s="237">
        <f t="shared" si="13"/>
        <v>0</v>
      </c>
      <c r="Y41" s="239">
        <f>IF(L41="",0,IF(ISERROR(W41+V41*VLOOKUP(L41,Paramétrage!$C$6:$E$28,3,0))=TRUE,X41,W41+V41*VLOOKUP(L41,Paramétrage!$C$6:$E$28,3,0)))</f>
        <v>0</v>
      </c>
      <c r="Z41" s="555"/>
      <c r="AA41" s="556"/>
      <c r="AB41" s="557"/>
      <c r="AC41" s="442"/>
      <c r="AD41" s="109"/>
      <c r="AE41" s="47">
        <f>IF(F41="",0,IF(J41="",0,IF(SUMIF(F38:F45,F41,N38:N45)=0,0,IF(J41="Obligatoire",AF41/N41,IF(K41="",AF41/SUMIF(F38:F45,F41,N38:N45),AF41/(SUMIF(F38:F45,F41,N38:N45)/K41))))))</f>
        <v>0</v>
      </c>
      <c r="AF41" s="24">
        <f t="shared" si="14"/>
        <v>0</v>
      </c>
      <c r="AH41" s="50">
        <f>IF(SUMIF(F38:F45,F41,N38:N45)=0,0,$M$3*N41/SUMIF(F38:F45,F41,N38:N45))</f>
        <v>0</v>
      </c>
      <c r="AI41" s="12">
        <f t="shared" si="15"/>
        <v>0</v>
      </c>
      <c r="AJ41" s="26" t="str">
        <f t="shared" si="16"/>
        <v/>
      </c>
      <c r="AK41" s="27">
        <f>IF(L41="",0,IF(OR(P41="Mut+ext",VLOOKUP(L41,Paramétrage!$C$6:$E$28,2,0)=0),0,IF(O41="","saisir capacité",IF(P41="Mut+ext",0,M41*AJ41*VLOOKUP(L41,Paramétrage!$C$6:$E$28,2,0)))))</f>
        <v>0</v>
      </c>
      <c r="AL41" s="95"/>
      <c r="AM41" s="27">
        <f t="shared" si="17"/>
        <v>0</v>
      </c>
      <c r="AN41" s="27">
        <f>IF(L41="",0,IF(ISERROR(AL41+AK41*VLOOKUP(L41,Paramétrage!$C$6:$E$28,3,0))=TRUE,AM41,AL41+AK41*VLOOKUP(L41,Paramétrage!$C$6:$E$28,3,0)))</f>
        <v>0</v>
      </c>
      <c r="AO41" s="50">
        <f>IF(L41="",0,IF(OR(P41="oui",VLOOKUP(L41,Paramétrage!$C$6:$E$28,2,0)=0),0,IF(U41="",0,U41-AJ41)))</f>
        <v>0</v>
      </c>
      <c r="AP41" s="12">
        <f t="shared" si="18"/>
        <v>0</v>
      </c>
    </row>
    <row r="42" spans="1:42">
      <c r="A42" s="583"/>
      <c r="B42" s="607"/>
      <c r="C42" s="585"/>
      <c r="D42" s="587"/>
      <c r="E42" s="588"/>
      <c r="F42" s="446"/>
      <c r="G42" s="449"/>
      <c r="H42" s="103"/>
      <c r="I42" s="131"/>
      <c r="J42" s="130"/>
      <c r="K42" s="104"/>
      <c r="L42" s="105"/>
      <c r="M42" s="122"/>
      <c r="N42" s="119"/>
      <c r="O42" s="127"/>
      <c r="P42" s="111"/>
      <c r="Q42" s="568"/>
      <c r="R42" s="556"/>
      <c r="S42" s="556"/>
      <c r="T42" s="569"/>
      <c r="U42" s="238" t="str">
        <f>IF(OR(O42="",L42=Paramétrage!$C$10,L42=Paramétrage!$C$13,L42=Paramétrage!$C$16,L42=Paramétrage!$C$19,L42=Paramétrage!$C$23,L42=Paramétrage!$C$26,AND(L42&lt;&gt;Paramétrage!$C$9,P42="Mut+ext")),"",ROUNDUP(N42/O42,0))</f>
        <v/>
      </c>
      <c r="V42" s="236">
        <f>IF(L42="",0,IF(OR(P42="Mut+ext",VLOOKUP(L42,Paramétrage!$C$6:$E$28,2,0)=0),0,IF(O42="","saisir capacité",M42*U42*VLOOKUP(L42,Paramétrage!$C$6:$E$28,2,0))))</f>
        <v>0</v>
      </c>
      <c r="W42" s="108"/>
      <c r="X42" s="237">
        <f t="shared" si="13"/>
        <v>0</v>
      </c>
      <c r="Y42" s="239">
        <f>IF(L42="",0,IF(ISERROR(W42+V42*VLOOKUP(L42,Paramétrage!$C$6:$E$28,3,0))=TRUE,X42,W42+V42*VLOOKUP(L42,Paramétrage!$C$6:$E$28,3,0)))</f>
        <v>0</v>
      </c>
      <c r="Z42" s="555"/>
      <c r="AA42" s="556"/>
      <c r="AB42" s="557"/>
      <c r="AC42" s="442"/>
      <c r="AD42" s="109"/>
      <c r="AE42" s="47">
        <f>IF(F42="",0,IF(J42="",0,IF(SUMIF(F38:F45,F42,N38:N45)=0,0,IF(J42="Obligatoire",AF42/N42,IF(K42="",AF42/SUMIF(F38:F45,F42,N38:N45),AF42/(SUMIF(F38:F45,F42,N38:N45)/K42))))))</f>
        <v>0</v>
      </c>
      <c r="AF42" s="24">
        <f t="shared" si="14"/>
        <v>0</v>
      </c>
      <c r="AH42" s="50">
        <f>IF(SUMIF(F38:F45,F42,N38:N45)=0,0,$M$3*N42/SUMIF(F38:F45,F42,N38:N45))</f>
        <v>0</v>
      </c>
      <c r="AI42" s="12">
        <f t="shared" si="15"/>
        <v>0</v>
      </c>
      <c r="AJ42" s="26" t="str">
        <f t="shared" si="16"/>
        <v/>
      </c>
      <c r="AK42" s="27">
        <f>IF(L42="",0,IF(OR(P42="Mut+ext",VLOOKUP(L42,Paramétrage!$C$6:$E$28,2,0)=0),0,IF(O42="","saisir capacité",IF(P42="Mut+ext",0,M42*AJ42*VLOOKUP(L42,Paramétrage!$C$6:$E$28,2,0)))))</f>
        <v>0</v>
      </c>
      <c r="AL42" s="95"/>
      <c r="AM42" s="27">
        <f t="shared" si="17"/>
        <v>0</v>
      </c>
      <c r="AN42" s="27">
        <f>IF(L42="",0,IF(ISERROR(AL42+AK42*VLOOKUP(L42,Paramétrage!$C$6:$E$28,3,0))=TRUE,AM42,AL42+AK42*VLOOKUP(L42,Paramétrage!$C$6:$E$28,3,0)))</f>
        <v>0</v>
      </c>
      <c r="AO42" s="50">
        <f>IF(L42="",0,IF(OR(P42="oui",VLOOKUP(L42,Paramétrage!$C$6:$E$28,2,0)=0),0,IF(U42="",0,U42-AJ42)))</f>
        <v>0</v>
      </c>
      <c r="AP42" s="12">
        <f t="shared" si="18"/>
        <v>0</v>
      </c>
    </row>
    <row r="43" spans="1:42">
      <c r="A43" s="583"/>
      <c r="B43" s="607"/>
      <c r="C43" s="585"/>
      <c r="D43" s="587"/>
      <c r="E43" s="588"/>
      <c r="F43" s="446"/>
      <c r="G43" s="449"/>
      <c r="H43" s="103"/>
      <c r="I43" s="131"/>
      <c r="J43" s="130"/>
      <c r="K43" s="104"/>
      <c r="L43" s="105"/>
      <c r="M43" s="122"/>
      <c r="N43" s="119"/>
      <c r="O43" s="127"/>
      <c r="P43" s="111"/>
      <c r="Q43" s="568"/>
      <c r="R43" s="556"/>
      <c r="S43" s="556"/>
      <c r="T43" s="569"/>
      <c r="U43" s="238" t="str">
        <f>IF(OR(O43="",L43=Paramétrage!$C$10,L43=Paramétrage!$C$13,L43=Paramétrage!$C$16,L43=Paramétrage!$C$19,L43=Paramétrage!$C$23,L43=Paramétrage!$C$26,AND(L43&lt;&gt;Paramétrage!$C$9,P43="Mut+ext")),"",ROUNDUP(N43/O43,0))</f>
        <v/>
      </c>
      <c r="V43" s="236">
        <f>IF(L43="",0,IF(OR(P43="Mut+ext",VLOOKUP(L43,Paramétrage!$C$6:$E$28,2,0)=0),0,IF(O43="","saisir capacité",M43*U43*VLOOKUP(L43,Paramétrage!$C$6:$E$28,2,0))))</f>
        <v>0</v>
      </c>
      <c r="W43" s="108"/>
      <c r="X43" s="237">
        <f t="shared" si="13"/>
        <v>0</v>
      </c>
      <c r="Y43" s="239">
        <f>IF(L43="",0,IF(ISERROR(W43+V43*VLOOKUP(L43,Paramétrage!$C$6:$E$28,3,0))=TRUE,X43,W43+V43*VLOOKUP(L43,Paramétrage!$C$6:$E$28,3,0)))</f>
        <v>0</v>
      </c>
      <c r="Z43" s="555"/>
      <c r="AA43" s="556"/>
      <c r="AB43" s="557"/>
      <c r="AC43" s="442"/>
      <c r="AD43" s="109"/>
      <c r="AE43" s="47">
        <f>IF(F43="",0,IF(J43="",0,IF(SUMIF(F38:F45,F43,N38:N45)=0,0,IF(J43="Obligatoire",AF43/N43,IF(K43="",AF43/SUMIF(F38:F45,F43,N38:N45),AF43/(SUMIF(F38:F45,F43,N38:N45)/K43))))))</f>
        <v>0</v>
      </c>
      <c r="AF43" s="24">
        <f t="shared" si="14"/>
        <v>0</v>
      </c>
      <c r="AH43" s="50">
        <f>IF(SUMIF(F38:F45,F43,N38:N45)=0,0,$M$3*N43/SUMIF(F38:F45,F43,N38:N45))</f>
        <v>0</v>
      </c>
      <c r="AI43" s="12">
        <f t="shared" si="15"/>
        <v>0</v>
      </c>
      <c r="AJ43" s="26" t="str">
        <f t="shared" si="16"/>
        <v/>
      </c>
      <c r="AK43" s="27">
        <f>IF(L43="",0,IF(OR(P43="Mut+ext",VLOOKUP(L43,Paramétrage!$C$6:$E$28,2,0)=0),0,IF(O43="","saisir capacité",IF(P43="Mut+ext",0,M43*AJ43*VLOOKUP(L43,Paramétrage!$C$6:$E$28,2,0)))))</f>
        <v>0</v>
      </c>
      <c r="AL43" s="95"/>
      <c r="AM43" s="27">
        <f t="shared" si="17"/>
        <v>0</v>
      </c>
      <c r="AN43" s="27">
        <f>IF(L43="",0,IF(ISERROR(AL43+AK43*VLOOKUP(L43,Paramétrage!$C$6:$E$28,3,0))=TRUE,AM43,AL43+AK43*VLOOKUP(L43,Paramétrage!$C$6:$E$28,3,0)))</f>
        <v>0</v>
      </c>
      <c r="AO43" s="50">
        <f>IF(L43="",0,IF(OR(P43="oui",VLOOKUP(L43,Paramétrage!$C$6:$E$28,2,0)=0),0,IF(U43="",0,U43-AJ43)))</f>
        <v>0</v>
      </c>
      <c r="AP43" s="12">
        <f t="shared" si="18"/>
        <v>0</v>
      </c>
    </row>
    <row r="44" spans="1:42">
      <c r="A44" s="583"/>
      <c r="B44" s="607"/>
      <c r="C44" s="585"/>
      <c r="D44" s="587"/>
      <c r="E44" s="588"/>
      <c r="F44" s="446"/>
      <c r="G44" s="449"/>
      <c r="H44" s="103"/>
      <c r="I44" s="131"/>
      <c r="J44" s="130"/>
      <c r="K44" s="104"/>
      <c r="L44" s="105"/>
      <c r="M44" s="122"/>
      <c r="N44" s="119"/>
      <c r="O44" s="127"/>
      <c r="P44" s="111"/>
      <c r="Q44" s="568"/>
      <c r="R44" s="556"/>
      <c r="S44" s="556"/>
      <c r="T44" s="569"/>
      <c r="U44" s="238" t="str">
        <f>IF(OR(O44="",L44=Paramétrage!$C$10,L44=Paramétrage!$C$13,L44=Paramétrage!$C$16,L44=Paramétrage!$C$19,L44=Paramétrage!$C$23,L44=Paramétrage!$C$26,AND(L44&lt;&gt;Paramétrage!$C$9,P44="Mut+ext")),"",ROUNDUP(N44/O44,0))</f>
        <v/>
      </c>
      <c r="V44" s="236">
        <f>IF(L44="",0,IF(OR(P44="Mut+ext",VLOOKUP(L44,Paramétrage!$C$6:$E$28,2,0)=0),0,IF(O44="","saisir capacité",M44*U44*VLOOKUP(L44,Paramétrage!$C$6:$E$28,2,0))))</f>
        <v>0</v>
      </c>
      <c r="W44" s="108"/>
      <c r="X44" s="237">
        <f t="shared" si="13"/>
        <v>0</v>
      </c>
      <c r="Y44" s="239">
        <f>IF(L44="",0,IF(ISERROR(W44+V44*VLOOKUP(L44,Paramétrage!$C$6:$E$28,3,0))=TRUE,X44,W44+V44*VLOOKUP(L44,Paramétrage!$C$6:$E$28,3,0)))</f>
        <v>0</v>
      </c>
      <c r="Z44" s="555"/>
      <c r="AA44" s="556"/>
      <c r="AB44" s="557"/>
      <c r="AC44" s="442"/>
      <c r="AD44" s="109"/>
      <c r="AE44" s="47">
        <f>IF(F44="",0,IF(J44="",0,IF(SUMIF(F38:F45,F44,N38:N45)=0,0,IF(J44="Obligatoire",AF44/N44,IF(K44="",AF44/SUMIF(F38:F45,F44,N38:N45),AF44/(SUMIF(F38:F45,F44,N38:N45)/K44))))))</f>
        <v>0</v>
      </c>
      <c r="AF44" s="24">
        <f t="shared" si="14"/>
        <v>0</v>
      </c>
      <c r="AH44" s="50">
        <f>IF(SUMIF(F38:F45,F44,N38:N45)=0,0,$M$3*N44/SUMIF(F38:F45,F44,N38:N45))</f>
        <v>0</v>
      </c>
      <c r="AI44" s="12">
        <f t="shared" si="15"/>
        <v>0</v>
      </c>
      <c r="AJ44" s="26" t="str">
        <f t="shared" si="16"/>
        <v/>
      </c>
      <c r="AK44" s="27">
        <f>IF(L44="",0,IF(OR(P44="Mut+ext",VLOOKUP(L44,Paramétrage!$C$6:$E$28,2,0)=0),0,IF(O44="","saisir capacité",IF(P44="Mut+ext",0,M44*AJ44*VLOOKUP(L44,Paramétrage!$C$6:$E$28,2,0)))))</f>
        <v>0</v>
      </c>
      <c r="AL44" s="95"/>
      <c r="AM44" s="27">
        <f t="shared" si="17"/>
        <v>0</v>
      </c>
      <c r="AN44" s="27">
        <f>IF(L44="",0,IF(ISERROR(AL44+AK44*VLOOKUP(L44,Paramétrage!$C$6:$E$28,3,0))=TRUE,AM44,AL44+AK44*VLOOKUP(L44,Paramétrage!$C$6:$E$28,3,0)))</f>
        <v>0</v>
      </c>
      <c r="AO44" s="50">
        <f>IF(L44="",0,IF(OR(P44="oui",VLOOKUP(L44,Paramétrage!$C$6:$E$28,2,0)=0),0,IF(U44="",0,U44-AJ44)))</f>
        <v>0</v>
      </c>
      <c r="AP44" s="12">
        <f t="shared" si="18"/>
        <v>0</v>
      </c>
    </row>
    <row r="45" spans="1:42" ht="15.75" customHeight="1">
      <c r="A45" s="583"/>
      <c r="B45" s="607"/>
      <c r="C45" s="585"/>
      <c r="D45" s="587"/>
      <c r="E45" s="589"/>
      <c r="F45" s="446"/>
      <c r="G45" s="449"/>
      <c r="H45" s="103"/>
      <c r="I45" s="131"/>
      <c r="J45" s="130"/>
      <c r="K45" s="104"/>
      <c r="L45" s="105"/>
      <c r="M45" s="122"/>
      <c r="N45" s="119"/>
      <c r="O45" s="127"/>
      <c r="P45" s="111"/>
      <c r="Q45" s="568"/>
      <c r="R45" s="556"/>
      <c r="S45" s="556"/>
      <c r="T45" s="569"/>
      <c r="U45" s="238" t="str">
        <f>IF(OR(O45="",L45=Paramétrage!$C$10,L45=Paramétrage!$C$13,L45=Paramétrage!$C$16,L45=Paramétrage!$C$19,L45=Paramétrage!$C$23,L45=Paramétrage!$C$26,AND(L45&lt;&gt;Paramétrage!$C$9,P45="Mut+ext")),"",ROUNDUP(N45/O45,0))</f>
        <v/>
      </c>
      <c r="V45" s="236">
        <f>IF(L45="",0,IF(OR(P45="Mut+ext",VLOOKUP(L45,Paramétrage!$C$6:$E$28,2,0)=0),0,IF(O45="","saisir capacité",M45*U45*VLOOKUP(L45,Paramétrage!$C$6:$E$28,2,0))))</f>
        <v>0</v>
      </c>
      <c r="W45" s="108"/>
      <c r="X45" s="237">
        <f t="shared" si="13"/>
        <v>0</v>
      </c>
      <c r="Y45" s="239">
        <f>IF(L45="",0,IF(ISERROR(W45+V45*VLOOKUP(L45,Paramétrage!$C$6:$E$28,3,0))=TRUE,X45,W45+V45*VLOOKUP(L45,Paramétrage!$C$6:$E$28,3,0)))</f>
        <v>0</v>
      </c>
      <c r="Z45" s="555"/>
      <c r="AA45" s="556"/>
      <c r="AB45" s="557"/>
      <c r="AC45" s="442"/>
      <c r="AD45" s="109"/>
      <c r="AE45" s="47">
        <f>IF(F45="",0,IF(J45="",0,IF(SUMIF(F38:F45,F45,N38:N45)=0,0,IF(J45="Obligatoire",AF45/N45,IF(K45="",AF45/SUMIF(F38:F45,F45,N38:N45),AF45/(SUMIF(F38:F45,F45,N38:N45)/K45))))))</f>
        <v>0</v>
      </c>
      <c r="AF45" s="24">
        <f t="shared" si="14"/>
        <v>0</v>
      </c>
      <c r="AH45" s="50">
        <f>IF(SUMIF(F38:F45,F45,N38:N45)=0,0,$M$3*N45/SUMIF(F38:F45,F45,N38:N45))</f>
        <v>0</v>
      </c>
      <c r="AI45" s="12">
        <f t="shared" si="15"/>
        <v>0</v>
      </c>
      <c r="AJ45" s="26" t="str">
        <f t="shared" si="16"/>
        <v/>
      </c>
      <c r="AK45" s="27">
        <f>IF(L45="",0,IF(OR(P45="Mut+ext",VLOOKUP(L45,Paramétrage!$C$6:$E$28,2,0)=0),0,IF(O45="","saisir capacité",IF(P45="Mut+ext",0,M45*AJ45*VLOOKUP(L45,Paramétrage!$C$6:$E$28,2,0)))))</f>
        <v>0</v>
      </c>
      <c r="AL45" s="95"/>
      <c r="AM45" s="27">
        <f t="shared" si="17"/>
        <v>0</v>
      </c>
      <c r="AN45" s="27">
        <f>IF(L45="",0,IF(ISERROR(AL45+AK45*VLOOKUP(L45,Paramétrage!$C$6:$E$28,3,0))=TRUE,AM45,AL45+AK45*VLOOKUP(L45,Paramétrage!$C$6:$E$28,3,0)))</f>
        <v>0</v>
      </c>
      <c r="AO45" s="50">
        <f>IF(L45="",0,IF(OR(P45="oui",VLOOKUP(L45,Paramétrage!$C$6:$E$28,2,0)=0),0,IF(U45="",0,U45-AJ45)))</f>
        <v>0</v>
      </c>
      <c r="AP45" s="12">
        <f t="shared" si="18"/>
        <v>0</v>
      </c>
    </row>
    <row r="46" spans="1:42" ht="15.75" customHeight="1">
      <c r="A46" s="583"/>
      <c r="B46" s="608"/>
      <c r="C46" s="585"/>
      <c r="D46" s="165"/>
      <c r="E46" s="165"/>
      <c r="F46" s="185"/>
      <c r="G46" s="186"/>
      <c r="H46" s="187"/>
      <c r="I46" s="187"/>
      <c r="J46" s="188"/>
      <c r="K46" s="169"/>
      <c r="L46" s="170"/>
      <c r="M46" s="171">
        <f>AE46</f>
        <v>48</v>
      </c>
      <c r="N46" s="172"/>
      <c r="O46" s="172"/>
      <c r="P46" s="173"/>
      <c r="Q46" s="174"/>
      <c r="R46" s="174"/>
      <c r="S46" s="174"/>
      <c r="T46" s="175"/>
      <c r="U46" s="176"/>
      <c r="V46" s="177">
        <f>SUM(V38:V45)</f>
        <v>158</v>
      </c>
      <c r="W46" s="178">
        <v>0</v>
      </c>
      <c r="X46" s="179">
        <f>V46+W46</f>
        <v>158</v>
      </c>
      <c r="Y46" s="189">
        <f>SUM(Y38:Y45)</f>
        <v>171</v>
      </c>
      <c r="Z46" s="182"/>
      <c r="AA46" s="182"/>
      <c r="AB46" s="190"/>
      <c r="AC46" s="184"/>
      <c r="AD46" s="175"/>
      <c r="AE46" s="46">
        <f>SUM(AE38:AE45)</f>
        <v>48</v>
      </c>
      <c r="AF46" s="44">
        <f>SUM(AF38:AF45)</f>
        <v>10080</v>
      </c>
    </row>
    <row r="47" spans="1:42" ht="14.85" customHeight="1">
      <c r="A47" s="583"/>
      <c r="B47" s="591" t="s">
        <v>124</v>
      </c>
      <c r="C47" s="585" t="s">
        <v>294</v>
      </c>
      <c r="D47" s="587" t="s">
        <v>161</v>
      </c>
      <c r="E47" s="588">
        <v>6</v>
      </c>
      <c r="F47" s="447" t="s">
        <v>295</v>
      </c>
      <c r="G47" s="112" t="s">
        <v>19</v>
      </c>
      <c r="H47" s="150" t="s">
        <v>296</v>
      </c>
      <c r="I47" s="131" t="s">
        <v>97</v>
      </c>
      <c r="J47" s="130" t="s">
        <v>164</v>
      </c>
      <c r="K47" s="104">
        <v>2</v>
      </c>
      <c r="L47" s="105" t="s">
        <v>99</v>
      </c>
      <c r="M47" s="122">
        <v>22</v>
      </c>
      <c r="N47" s="119">
        <v>30</v>
      </c>
      <c r="O47" s="127">
        <v>30</v>
      </c>
      <c r="P47" s="111" t="s">
        <v>100</v>
      </c>
      <c r="Q47" s="568" t="s">
        <v>297</v>
      </c>
      <c r="R47" s="556"/>
      <c r="S47" s="556"/>
      <c r="T47" s="569"/>
      <c r="U47" s="243">
        <f>IF(OR(O47="",L47=Paramétrage!$C$10,L47=Paramétrage!$C$13,L47=Paramétrage!$C$16,L47=Paramétrage!$C$19,L47=Paramétrage!$C$23,L47=Paramétrage!$C$26,AND(L47&lt;&gt;Paramétrage!$C$9,P47="Mut+ext")),"",ROUNDUP(N47/O47,0))</f>
        <v>1</v>
      </c>
      <c r="V47" s="244">
        <f>IF(L47="",0,IF(OR(P47="Mut+ext",VLOOKUP(L47,Paramétrage!$C$6:$E$28,2,0)=0),0,IF(O47="","saisir capacité",M47*U47*VLOOKUP(L47,Paramétrage!$C$6:$E$28,2,0))))</f>
        <v>22</v>
      </c>
      <c r="W47" s="108"/>
      <c r="X47" s="245">
        <f t="shared" ref="X47:X53" si="19">IF(ISERROR(V47+W47)=TRUE,V47,V47+W47)</f>
        <v>22</v>
      </c>
      <c r="Y47" s="246">
        <f>IF(L47="",0,IF(ISERROR(W47+V47*VLOOKUP(L47,Paramétrage!$C$6:$E$28,3,0))=TRUE,X47,W47+V47*VLOOKUP(L47,Paramétrage!$C$6:$E$28,3,0)))</f>
        <v>33</v>
      </c>
      <c r="Z47" s="555"/>
      <c r="AA47" s="556"/>
      <c r="AB47" s="557"/>
      <c r="AC47" s="442"/>
      <c r="AD47" s="110"/>
      <c r="AE47" s="47">
        <f t="shared" ref="AE47:AE57" si="20">IF(F47="",0,IF(J47="",0,IF(SUMIF($F$47:$F$57,F47,$N$47:$N$57)=0,0,IF(J47="Obligatoire",AF47/N47,IF(K47="",AF47/SUMIF($F$47:$F$57,F47,$N$47:$N$57),AF47/(SUMIF($F$47:$F$57,F47,$N$47:$N$57)/K47))))))</f>
        <v>5.5</v>
      </c>
      <c r="AF47" s="24">
        <f t="shared" ref="AF47:AF57" si="21">M47*N47</f>
        <v>660</v>
      </c>
      <c r="AH47" s="50">
        <f>IF(SUMIF(F47:F57,F47,N47:N57)=0,0,$M$3*N47/SUMIF(F47:F57,F47,N47:N57))</f>
        <v>0</v>
      </c>
      <c r="AI47" s="12">
        <f t="shared" ref="AI47:AI57" si="22">O47</f>
        <v>30</v>
      </c>
      <c r="AJ47" s="26">
        <f t="shared" ref="AJ47:AJ49" si="23">IF(AI47=0,"",ROUNDUP(AH47/AI47,0))</f>
        <v>0</v>
      </c>
      <c r="AK47" s="27">
        <f>IF(L47="",0,IF(OR(P47="Mut+ext",VLOOKUP(L47,Paramétrage!$C$6:$E$28,2,0)=0),0,IF(O47="","saisir capacité",IF(P47="Mut+ext",0,M47*AJ47*VLOOKUP(L47,Paramétrage!$C$6:$E$28,2,0)))))</f>
        <v>0</v>
      </c>
      <c r="AL47" s="95"/>
      <c r="AM47" s="27">
        <f t="shared" ref="AM47:AM57" si="24">IF(ISERROR(AK47+AL47)=TRUE,AK47,AK47+AL47)</f>
        <v>0</v>
      </c>
      <c r="AN47" s="27">
        <f>IF(L47="",0,IF(ISERROR(AL47+AK47*VLOOKUP(L47,Paramétrage!$C$6:$E$28,3,0))=TRUE,AM47,AL47+AK47*VLOOKUP(L47,Paramétrage!$C$6:$E$28,3,0)))</f>
        <v>0</v>
      </c>
      <c r="AO47" s="50">
        <f>IF(L47="",0,IF(OR(P47="oui",VLOOKUP(L47,Paramétrage!$C$6:$E$28,2,0)=0),0,IF(U47="",0,U47-AJ47)))</f>
        <v>1</v>
      </c>
      <c r="AP47" s="12">
        <f t="shared" ref="AP47:AP57" si="25">Y47-AN47-W47</f>
        <v>33</v>
      </c>
    </row>
    <row r="48" spans="1:42">
      <c r="A48" s="583"/>
      <c r="B48" s="592"/>
      <c r="C48" s="585"/>
      <c r="D48" s="587"/>
      <c r="E48" s="588"/>
      <c r="F48" s="463" t="s">
        <v>295</v>
      </c>
      <c r="G48" s="461" t="s">
        <v>19</v>
      </c>
      <c r="H48" s="462" t="s">
        <v>298</v>
      </c>
      <c r="I48" s="131" t="s">
        <v>97</v>
      </c>
      <c r="J48" s="130" t="s">
        <v>164</v>
      </c>
      <c r="K48" s="104">
        <v>2</v>
      </c>
      <c r="L48" s="105" t="s">
        <v>104</v>
      </c>
      <c r="M48" s="122">
        <v>18</v>
      </c>
      <c r="N48" s="119">
        <v>30</v>
      </c>
      <c r="O48" s="127">
        <v>30</v>
      </c>
      <c r="P48" s="111" t="s">
        <v>100</v>
      </c>
      <c r="Q48" s="568" t="s">
        <v>297</v>
      </c>
      <c r="R48" s="556"/>
      <c r="S48" s="556"/>
      <c r="T48" s="569"/>
      <c r="U48" s="243">
        <f>IF(OR(O48="",L48=Paramétrage!$C$10,L48=Paramétrage!$C$13,L48=Paramétrage!$C$16,L48=Paramétrage!$C$19,L48=Paramétrage!$C$23,L48=Paramétrage!$C$26,AND(L48&lt;&gt;Paramétrage!$C$9,P48="Mut+ext")),"",ROUNDUP(N48/O48,0))</f>
        <v>1</v>
      </c>
      <c r="V48" s="244">
        <f>IF(L48="",0,IF(OR(P48="Mut+ext",VLOOKUP(L48,Paramétrage!$C$6:$E$28,2,0)=0),0,IF(O48="","saisir capacité",M48*U48*VLOOKUP(L48,Paramétrage!$C$6:$E$28,2,0))))</f>
        <v>18</v>
      </c>
      <c r="W48" s="108"/>
      <c r="X48" s="245">
        <f t="shared" si="19"/>
        <v>18</v>
      </c>
      <c r="Y48" s="246">
        <f>IF(L48="",0,IF(ISERROR(W48+V48*VLOOKUP(L48,Paramétrage!$C$6:$E$28,3,0))=TRUE,X48,W48+V48*VLOOKUP(L48,Paramétrage!$C$6:$E$28,3,0)))</f>
        <v>18</v>
      </c>
      <c r="Z48" s="555"/>
      <c r="AA48" s="556"/>
      <c r="AB48" s="557"/>
      <c r="AC48" s="442"/>
      <c r="AD48" s="109"/>
      <c r="AE48" s="47">
        <f t="shared" si="20"/>
        <v>4.5</v>
      </c>
      <c r="AF48" s="24">
        <f t="shared" si="21"/>
        <v>540</v>
      </c>
      <c r="AH48" s="50">
        <f>IF(SUMIF(F47:F57,F48,N47:N57)=0,0,$M$3*N48/SUMIF(F47:F57,F48,N47:N57))</f>
        <v>0</v>
      </c>
      <c r="AI48" s="12">
        <f t="shared" si="22"/>
        <v>30</v>
      </c>
      <c r="AJ48" s="26">
        <f>IF(AI48=0,"",ROUNDUP(AH48/AI48,0))</f>
        <v>0</v>
      </c>
      <c r="AK48" s="27">
        <f>IF(L48="",0,IF(VLOOKUP(L48,Paramétrage!$C$6:$E$28,2,0)=0,0,IF(O48="","saisir capacité",IF(P48="Mut+ext",0,M48*AJ48*VLOOKUP(L48,Paramétrage!$C$6:$E$28,2,0)))))</f>
        <v>0</v>
      </c>
      <c r="AL48" s="95"/>
      <c r="AM48" s="27">
        <f t="shared" si="24"/>
        <v>0</v>
      </c>
      <c r="AN48" s="27">
        <f>IF(L48="",0,IF(ISERROR(AL48+AK48*VLOOKUP(L48,Paramétrage!$C$6:$E$28,3,0))=TRUE,AM48,AL48+AK48*VLOOKUP(L48,Paramétrage!$C$6:$E$28,3,0)))</f>
        <v>0</v>
      </c>
      <c r="AO48" s="50">
        <f>IF(L48="",0,IF(OR(P48="oui",VLOOKUP(L48,Paramétrage!$C$6:$E$28,2,0)=0),0,IF(U48="",0,U48-AJ48)))</f>
        <v>1</v>
      </c>
      <c r="AP48" s="12">
        <f t="shared" si="25"/>
        <v>18</v>
      </c>
    </row>
    <row r="49" spans="1:42">
      <c r="A49" s="583"/>
      <c r="B49" s="592"/>
      <c r="C49" s="585"/>
      <c r="D49" s="587"/>
      <c r="E49" s="588"/>
      <c r="F49" s="446" t="s">
        <v>295</v>
      </c>
      <c r="G49" s="102" t="s">
        <v>27</v>
      </c>
      <c r="H49" s="150" t="s">
        <v>299</v>
      </c>
      <c r="I49" s="131"/>
      <c r="J49" s="130" t="s">
        <v>164</v>
      </c>
      <c r="K49" s="104">
        <v>2</v>
      </c>
      <c r="L49" s="105" t="s">
        <v>129</v>
      </c>
      <c r="M49" s="122">
        <v>25</v>
      </c>
      <c r="N49" s="119"/>
      <c r="O49" s="127">
        <v>300</v>
      </c>
      <c r="P49" s="111" t="s">
        <v>116</v>
      </c>
      <c r="Q49" s="568" t="s">
        <v>130</v>
      </c>
      <c r="R49" s="556"/>
      <c r="S49" s="556"/>
      <c r="T49" s="569"/>
      <c r="U49" s="243">
        <f>IF(OR(O49="",L49=Paramétrage!$C$10,L49=Paramétrage!$C$13,L49=Paramétrage!$C$16,L49=Paramétrage!$C$19,L49=Paramétrage!$C$23,L49=Paramétrage!$C$26,AND(L49&lt;&gt;Paramétrage!$C$9,P49="Mut+ext")),"",ROUNDUP(N49/O49,0))</f>
        <v>0</v>
      </c>
      <c r="V49" s="244">
        <f>IF(L49="",0,IF(OR(P49="Mut+ext",VLOOKUP(L49,Paramétrage!$C$6:$E$28,2,0)=0),0,IF(O49="","saisir capacité",M49*U49*VLOOKUP(L49,Paramétrage!$C$6:$E$28,2,0))))</f>
        <v>0</v>
      </c>
      <c r="W49" s="108"/>
      <c r="X49" s="245">
        <f t="shared" si="19"/>
        <v>0</v>
      </c>
      <c r="Y49" s="246">
        <f>IF(L49="",0,IF(ISERROR(W49+V49*VLOOKUP(L49,Paramétrage!$C$6:$E$28,3,0))=TRUE,X49,W49+V49*VLOOKUP(L49,Paramétrage!$C$6:$E$28,3,0)))</f>
        <v>0</v>
      </c>
      <c r="Z49" s="555"/>
      <c r="AA49" s="556"/>
      <c r="AB49" s="557"/>
      <c r="AC49" s="442"/>
      <c r="AD49" s="109"/>
      <c r="AE49" s="47">
        <f t="shared" si="20"/>
        <v>0</v>
      </c>
      <c r="AF49" s="24">
        <f t="shared" si="21"/>
        <v>0</v>
      </c>
      <c r="AH49" s="50">
        <f>IF(SUMIF(F47:F57,F49,N47:N57)=0,0,$M$3*N49/SUMIF(F47:F57,F49,N47:N57))</f>
        <v>0</v>
      </c>
      <c r="AI49" s="12">
        <f t="shared" si="22"/>
        <v>300</v>
      </c>
      <c r="AJ49" s="26">
        <f t="shared" si="23"/>
        <v>0</v>
      </c>
      <c r="AK49" s="27">
        <f>IF(L49="",0,IF(OR(P49="Mut+ext",VLOOKUP(L49,Paramétrage!$C$6:$E$28,2,0)=0),0,IF(O49="","saisir capacité",IF(P49="Mut+ext",0,M49*AJ49*VLOOKUP(L49,Paramétrage!$C$6:$E$28,2,0)))))</f>
        <v>0</v>
      </c>
      <c r="AL49" s="95"/>
      <c r="AM49" s="27">
        <f t="shared" si="24"/>
        <v>0</v>
      </c>
      <c r="AN49" s="27">
        <f>IF(L49="",0,IF(ISERROR(AL49+AK49*VLOOKUP(L49,Paramétrage!$C$6:$E$28,3,0))=TRUE,AM49,AL49+AK49*VLOOKUP(L49,Paramétrage!$C$6:$E$28,3,0)))</f>
        <v>0</v>
      </c>
      <c r="AO49" s="50">
        <f>IF(L49="",0,IF(OR(P49="oui",VLOOKUP(L49,Paramétrage!$C$6:$E$28,2,0)=0),0,IF(U49="",0,U49-AJ49)))</f>
        <v>0</v>
      </c>
      <c r="AP49" s="12">
        <f t="shared" si="25"/>
        <v>0</v>
      </c>
    </row>
    <row r="50" spans="1:42">
      <c r="A50" s="583"/>
      <c r="B50" s="592"/>
      <c r="C50" s="585"/>
      <c r="D50" s="587"/>
      <c r="E50" s="588"/>
      <c r="F50" s="448" t="s">
        <v>295</v>
      </c>
      <c r="G50" s="102" t="s">
        <v>23</v>
      </c>
      <c r="H50" s="150" t="s">
        <v>166</v>
      </c>
      <c r="I50" s="131"/>
      <c r="J50" s="130" t="s">
        <v>164</v>
      </c>
      <c r="K50" s="104">
        <v>2</v>
      </c>
      <c r="L50" s="105" t="s">
        <v>129</v>
      </c>
      <c r="M50" s="122">
        <v>25</v>
      </c>
      <c r="N50" s="119"/>
      <c r="O50" s="127">
        <v>24</v>
      </c>
      <c r="P50" s="111" t="s">
        <v>116</v>
      </c>
      <c r="Q50" s="568" t="s">
        <v>130</v>
      </c>
      <c r="R50" s="556"/>
      <c r="S50" s="556"/>
      <c r="T50" s="569"/>
      <c r="U50" s="243">
        <f>IF(OR(O50="",L50=Paramétrage!$C$10,L50=Paramétrage!$C$13,L50=Paramétrage!$C$16,L50=Paramétrage!$C$19,L50=Paramétrage!$C$23,L50=Paramétrage!$C$26,AND(L50&lt;&gt;Paramétrage!$C$9,P50="Mut+ext")),"",ROUNDUP(N50/O50,0))</f>
        <v>0</v>
      </c>
      <c r="V50" s="244">
        <f>IF(L50="",0,IF(OR(P50="Mut+ext",VLOOKUP(L50,Paramétrage!$C$6:$E$28,2,0)=0),0,IF(O50="","saisir capacité",M50*U50*VLOOKUP(L50,Paramétrage!$C$6:$E$28,2,0))))</f>
        <v>0</v>
      </c>
      <c r="W50" s="108"/>
      <c r="X50" s="245">
        <f t="shared" si="19"/>
        <v>0</v>
      </c>
      <c r="Y50" s="246">
        <f>IF(L50="",0,IF(ISERROR(W50+V50*VLOOKUP(L50,Paramétrage!$C$6:$E$28,3,0))=TRUE,X50,W50+V50*VLOOKUP(L50,Paramétrage!$C$6:$E$28,3,0)))</f>
        <v>0</v>
      </c>
      <c r="Z50" s="555"/>
      <c r="AA50" s="556"/>
      <c r="AB50" s="557"/>
      <c r="AC50" s="442"/>
      <c r="AD50" s="109"/>
      <c r="AE50" s="47">
        <f t="shared" si="20"/>
        <v>0</v>
      </c>
      <c r="AF50" s="24">
        <f t="shared" si="21"/>
        <v>0</v>
      </c>
      <c r="AH50" s="50">
        <f>IF(SUMIF(F47:F57,F50,N47:N57)=0,0,$M$3*N50/SUMIF(F47:F57,F50,N47:N57))</f>
        <v>0</v>
      </c>
      <c r="AI50" s="12">
        <f t="shared" si="22"/>
        <v>24</v>
      </c>
      <c r="AJ50" s="26">
        <f>IF(AI50=0,"",ROUNDUP(AH50/AI50,0))</f>
        <v>0</v>
      </c>
      <c r="AK50" s="27">
        <f>IF(L50="",0,IF(OR(P50="Mut+ext",VLOOKUP(L50,Paramétrage!$C$6:$E$28,2,0)=0),0,IF(O50="","saisir capacité",IF(P50="Mut+ext",0,M50*AJ50*VLOOKUP(L50,Paramétrage!$C$6:$E$28,2,0)))))</f>
        <v>0</v>
      </c>
      <c r="AL50" s="95"/>
      <c r="AM50" s="27">
        <f t="shared" si="24"/>
        <v>0</v>
      </c>
      <c r="AN50" s="27">
        <f>IF(L50="",0,IF(ISERROR(AL50+AK50*VLOOKUP(L50,Paramétrage!$C$6:$E$28,3,0))=TRUE,AM50,AL50+AK50*VLOOKUP(L50,Paramétrage!$C$6:$E$28,3,0)))</f>
        <v>0</v>
      </c>
      <c r="AO50" s="50">
        <f>IF(L50="",0,IF(OR(P50="oui",VLOOKUP(L50,Paramétrage!$C$6:$E$28,2,0)=0),0,IF(U50="",0,U50-AJ50)))</f>
        <v>0</v>
      </c>
      <c r="AP50" s="12">
        <f t="shared" si="25"/>
        <v>0</v>
      </c>
    </row>
    <row r="51" spans="1:42">
      <c r="A51" s="583"/>
      <c r="B51" s="592"/>
      <c r="C51" s="585"/>
      <c r="D51" s="587"/>
      <c r="E51" s="588"/>
      <c r="F51" s="446" t="s">
        <v>295</v>
      </c>
      <c r="G51" s="148" t="s">
        <v>28</v>
      </c>
      <c r="H51" s="150" t="s">
        <v>167</v>
      </c>
      <c r="I51" s="131"/>
      <c r="J51" s="130" t="s">
        <v>164</v>
      </c>
      <c r="K51" s="104">
        <v>2</v>
      </c>
      <c r="L51" s="105" t="s">
        <v>129</v>
      </c>
      <c r="M51" s="122">
        <v>25</v>
      </c>
      <c r="N51" s="119"/>
      <c r="O51" s="127">
        <v>40</v>
      </c>
      <c r="P51" s="111" t="s">
        <v>116</v>
      </c>
      <c r="Q51" s="568" t="s">
        <v>130</v>
      </c>
      <c r="R51" s="556"/>
      <c r="S51" s="556"/>
      <c r="T51" s="569"/>
      <c r="U51" s="243">
        <f>IF(OR(O51="",L51=Paramétrage!$C$10,L51=Paramétrage!$C$13,L51=Paramétrage!$C$16,L51=Paramétrage!$C$19,L51=Paramétrage!$C$23,L51=Paramétrage!$C$26,AND(L51&lt;&gt;Paramétrage!$C$9,P51="Mut+ext")),"",ROUNDUP(N51/O51,0))</f>
        <v>0</v>
      </c>
      <c r="V51" s="244">
        <f>IF(L51="",0,IF(OR(P51="Mut+ext",VLOOKUP(L51,Paramétrage!$C$6:$E$28,2,0)=0),0,IF(O51="","saisir capacité",M51*U51*VLOOKUP(L51,Paramétrage!$C$6:$E$28,2,0))))</f>
        <v>0</v>
      </c>
      <c r="W51" s="108"/>
      <c r="X51" s="245">
        <f t="shared" si="19"/>
        <v>0</v>
      </c>
      <c r="Y51" s="246">
        <f>IF(L51="",0,IF(ISERROR(W51+V51*VLOOKUP(L51,Paramétrage!$C$6:$E$28,3,0))=TRUE,X51,W51+V51*VLOOKUP(L51,Paramétrage!$C$6:$E$28,3,0)))</f>
        <v>0</v>
      </c>
      <c r="Z51" s="555"/>
      <c r="AA51" s="556"/>
      <c r="AB51" s="557"/>
      <c r="AC51" s="442"/>
      <c r="AD51" s="109"/>
      <c r="AE51" s="47">
        <f t="shared" si="20"/>
        <v>0</v>
      </c>
      <c r="AF51" s="24">
        <f t="shared" si="21"/>
        <v>0</v>
      </c>
      <c r="AH51" s="50">
        <f>IF(SUMIF(F47:F57,F51,N47:N57)=0,0,$M$3*N51/SUMIF(F47:F57,F51,N47:N57))</f>
        <v>0</v>
      </c>
      <c r="AI51" s="12">
        <f t="shared" si="22"/>
        <v>40</v>
      </c>
      <c r="AJ51" s="26">
        <f t="shared" ref="AJ51:AJ53" si="26">IF(AI51=0,"",ROUNDUP(AH51/AI51,0))</f>
        <v>0</v>
      </c>
      <c r="AK51" s="27">
        <f>IF(L51="",0,IF(OR(P51="Mut+ext",VLOOKUP(L51,Paramétrage!$C$6:$E$28,2,0)=0),0,IF(O51="","saisir capacité",IF(P51="Mut+ext",0,M51*AJ51*VLOOKUP(L51,Paramétrage!$C$6:$E$28,2,0)))))</f>
        <v>0</v>
      </c>
      <c r="AL51" s="95"/>
      <c r="AM51" s="27">
        <f t="shared" si="24"/>
        <v>0</v>
      </c>
      <c r="AN51" s="27">
        <f>IF(L51="",0,IF(ISERROR(AL51+AK51*VLOOKUP(L51,Paramétrage!$C$6:$E$28,3,0))=TRUE,AM51,AL51+AK51*VLOOKUP(L51,Paramétrage!$C$6:$E$28,3,0)))</f>
        <v>0</v>
      </c>
      <c r="AO51" s="50">
        <f>IF(L51="",0,IF(OR(P51="oui",VLOOKUP(L51,Paramétrage!$C$6:$E$28,2,0)=0),0,IF(U51="",0,U51-AJ51)))</f>
        <v>0</v>
      </c>
      <c r="AP51" s="12">
        <f t="shared" si="25"/>
        <v>0</v>
      </c>
    </row>
    <row r="52" spans="1:42">
      <c r="A52" s="583"/>
      <c r="B52" s="592"/>
      <c r="C52" s="585"/>
      <c r="D52" s="587"/>
      <c r="E52" s="588"/>
      <c r="F52" s="446" t="s">
        <v>295</v>
      </c>
      <c r="G52" s="148" t="s">
        <v>19</v>
      </c>
      <c r="H52" s="497" t="s">
        <v>300</v>
      </c>
      <c r="I52" s="131" t="s">
        <v>97</v>
      </c>
      <c r="J52" s="130" t="s">
        <v>164</v>
      </c>
      <c r="K52" s="498">
        <v>2</v>
      </c>
      <c r="L52" s="105" t="s">
        <v>99</v>
      </c>
      <c r="M52" s="122">
        <v>22</v>
      </c>
      <c r="N52" s="119">
        <v>30</v>
      </c>
      <c r="O52" s="127">
        <v>30</v>
      </c>
      <c r="P52" s="111" t="s">
        <v>100</v>
      </c>
      <c r="Q52" s="568" t="s">
        <v>301</v>
      </c>
      <c r="R52" s="556"/>
      <c r="S52" s="556"/>
      <c r="T52" s="569"/>
      <c r="U52" s="243">
        <f>IF(OR(O52="",L52=Paramétrage!$C$10,L52=Paramétrage!$C$13,L52=Paramétrage!$C$16,L52=Paramétrage!$C$19,L52=Paramétrage!$C$23,L52=Paramétrage!$C$26,AND(L52&lt;&gt;Paramétrage!$C$9,P52="Mut+ext")),"",ROUNDUP(N52/O52,0))</f>
        <v>1</v>
      </c>
      <c r="V52" s="244">
        <f>IF(L52="",0,IF(OR(P52="Mut+ext",VLOOKUP(L52,Paramétrage!$C$6:$E$28,2,0)=0),0,IF(O52="","saisir capacité",M52*U52*VLOOKUP(L52,Paramétrage!$C$6:$E$28,2,0))))</f>
        <v>22</v>
      </c>
      <c r="W52" s="108"/>
      <c r="X52" s="245">
        <f t="shared" si="19"/>
        <v>22</v>
      </c>
      <c r="Y52" s="246">
        <f>IF(L52="",0,IF(ISERROR(W52+V52*VLOOKUP(L52,Paramétrage!$C$6:$E$28,3,0))=TRUE,X52,W52+V52*VLOOKUP(L52,Paramétrage!$C$6:$E$28,3,0)))</f>
        <v>33</v>
      </c>
      <c r="Z52" s="555"/>
      <c r="AA52" s="556"/>
      <c r="AB52" s="557"/>
      <c r="AC52" s="442"/>
      <c r="AD52" s="109"/>
      <c r="AE52" s="47">
        <f t="shared" si="20"/>
        <v>5.5</v>
      </c>
      <c r="AF52" s="24">
        <f t="shared" si="21"/>
        <v>660</v>
      </c>
      <c r="AH52" s="50">
        <f>IF(SUMIF(F47:F57,F52,N47:N57)=0,0,$M$3*N52/SUMIF(F47:F57,F52,N47:N57))</f>
        <v>0</v>
      </c>
      <c r="AI52" s="12">
        <f t="shared" si="22"/>
        <v>30</v>
      </c>
      <c r="AJ52" s="26">
        <f t="shared" si="26"/>
        <v>0</v>
      </c>
      <c r="AK52" s="27">
        <f>IF(L52="",0,IF(OR(P52="Mut+ext",VLOOKUP(L52,Paramétrage!$C$6:$E$28,2,0)=0),0,IF(O52="","saisir capacité",IF(P52="Mut+ext",0,M52*AJ52*VLOOKUP(L52,Paramétrage!$C$6:$E$28,2,0)))))</f>
        <v>0</v>
      </c>
      <c r="AL52" s="95"/>
      <c r="AM52" s="27">
        <f t="shared" si="24"/>
        <v>0</v>
      </c>
      <c r="AN52" s="27">
        <f>IF(L52="",0,IF(ISERROR(AL52+AK52*VLOOKUP(L52,Paramétrage!$C$6:$E$28,3,0))=TRUE,AM52,AL52+AK52*VLOOKUP(L52,Paramétrage!$C$6:$E$28,3,0)))</f>
        <v>0</v>
      </c>
      <c r="AO52" s="50">
        <f>IF(L52="",0,IF(OR(P52="oui",VLOOKUP(L52,Paramétrage!$C$6:$E$28,2,0)=0),0,IF(U52="",0,U52-AJ52)))</f>
        <v>1</v>
      </c>
      <c r="AP52" s="12">
        <f t="shared" si="25"/>
        <v>33</v>
      </c>
    </row>
    <row r="53" spans="1:42">
      <c r="A53" s="583"/>
      <c r="B53" s="592"/>
      <c r="C53" s="585"/>
      <c r="D53" s="587"/>
      <c r="E53" s="588"/>
      <c r="F53" s="446" t="s">
        <v>295</v>
      </c>
      <c r="G53" s="148" t="s">
        <v>19</v>
      </c>
      <c r="H53" s="150" t="s">
        <v>302</v>
      </c>
      <c r="I53" s="131" t="s">
        <v>97</v>
      </c>
      <c r="J53" s="130" t="s">
        <v>164</v>
      </c>
      <c r="K53" s="104">
        <v>2</v>
      </c>
      <c r="L53" s="105" t="s">
        <v>104</v>
      </c>
      <c r="M53" s="122">
        <v>18</v>
      </c>
      <c r="N53" s="119">
        <v>30</v>
      </c>
      <c r="O53" s="127">
        <v>30</v>
      </c>
      <c r="P53" s="111" t="s">
        <v>100</v>
      </c>
      <c r="Q53" s="568" t="s">
        <v>301</v>
      </c>
      <c r="R53" s="556"/>
      <c r="S53" s="556"/>
      <c r="T53" s="569"/>
      <c r="U53" s="243">
        <f>IF(OR(O53="",L53=Paramétrage!$C$10,L53=Paramétrage!$C$13,L53=Paramétrage!$C$16,L53=Paramétrage!$C$19,L53=Paramétrage!$C$23,L53=Paramétrage!$C$26,AND(L53&lt;&gt;Paramétrage!$C$9,P53="Mut+ext")),"",ROUNDUP(N53/O53,0))</f>
        <v>1</v>
      </c>
      <c r="V53" s="244">
        <f>IF(L53="",0,IF(OR(P53="Mut+ext",VLOOKUP(L53,Paramétrage!$C$6:$E$28,2,0)=0),0,IF(O53="","saisir capacité",M53*U53*VLOOKUP(L53,Paramétrage!$C$6:$E$28,2,0))))</f>
        <v>18</v>
      </c>
      <c r="W53" s="108"/>
      <c r="X53" s="245">
        <f t="shared" si="19"/>
        <v>18</v>
      </c>
      <c r="Y53" s="246">
        <f>IF(L53="",0,IF(ISERROR(W53+V53*VLOOKUP(L53,Paramétrage!$C$6:$E$28,3,0))=TRUE,X53,W53+V53*VLOOKUP(L53,Paramétrage!$C$6:$E$28,3,0)))</f>
        <v>18</v>
      </c>
      <c r="Z53" s="555"/>
      <c r="AA53" s="556"/>
      <c r="AB53" s="557"/>
      <c r="AC53" s="442"/>
      <c r="AD53" s="109"/>
      <c r="AE53" s="47">
        <f t="shared" si="20"/>
        <v>4.5</v>
      </c>
      <c r="AF53" s="24">
        <f t="shared" si="21"/>
        <v>540</v>
      </c>
      <c r="AH53" s="50">
        <f>IF(SUMIF(F47:F57,F53,N47:N57)=0,0,$M$3*N53/SUMIF(F47:F57,F53,N47:N57))</f>
        <v>0</v>
      </c>
      <c r="AI53" s="12">
        <f t="shared" si="22"/>
        <v>30</v>
      </c>
      <c r="AJ53" s="26">
        <f t="shared" si="26"/>
        <v>0</v>
      </c>
      <c r="AK53" s="27">
        <f>IF(L53="",0,IF(OR(P53="Mut+ext",VLOOKUP(L53,Paramétrage!$C$6:$E$28,2,0)=0),0,IF(O53="","saisir capacité",IF(P53="Mut+ext",0,M53*AJ53*VLOOKUP(L53,Paramétrage!$C$6:$E$28,2,0)))))</f>
        <v>0</v>
      </c>
      <c r="AL53" s="95"/>
      <c r="AM53" s="27">
        <f t="shared" si="24"/>
        <v>0</v>
      </c>
      <c r="AN53" s="27">
        <f>IF(L53="",0,IF(ISERROR(AL53+AK53*VLOOKUP(L53,Paramétrage!$C$6:$E$28,3,0))=TRUE,AM53,AL53+AK53*VLOOKUP(L53,Paramétrage!$C$6:$E$28,3,0)))</f>
        <v>0</v>
      </c>
      <c r="AO53" s="50">
        <f>IF(L53="",0,IF(OR(P53="oui",VLOOKUP(L53,Paramétrage!$C$6:$E$28,2,0)=0),0,IF(U53="",0,U53-AJ53)))</f>
        <v>1</v>
      </c>
      <c r="AP53" s="12">
        <f t="shared" si="25"/>
        <v>18</v>
      </c>
    </row>
    <row r="54" spans="1:42">
      <c r="A54" s="583"/>
      <c r="B54" s="592"/>
      <c r="C54" s="585"/>
      <c r="D54" s="587"/>
      <c r="E54" s="588"/>
      <c r="F54" s="446" t="s">
        <v>295</v>
      </c>
      <c r="G54" s="148" t="s">
        <v>19</v>
      </c>
      <c r="H54" s="150" t="s">
        <v>303</v>
      </c>
      <c r="I54" s="131" t="s">
        <v>97</v>
      </c>
      <c r="J54" s="130" t="s">
        <v>164</v>
      </c>
      <c r="K54" s="104">
        <v>2</v>
      </c>
      <c r="L54" s="105" t="s">
        <v>99</v>
      </c>
      <c r="M54" s="122">
        <v>26</v>
      </c>
      <c r="N54" s="119">
        <v>30</v>
      </c>
      <c r="O54" s="127">
        <v>30</v>
      </c>
      <c r="P54" s="111" t="s">
        <v>100</v>
      </c>
      <c r="Q54" s="650" t="s">
        <v>304</v>
      </c>
      <c r="R54" s="651"/>
      <c r="S54" s="651"/>
      <c r="T54" s="652"/>
      <c r="U54" s="243">
        <f>IF(OR(O54="",L54=Paramétrage!$C$10,L54=Paramétrage!$C$13,L54=Paramétrage!$C$16,L54=Paramétrage!$C$19,L54=Paramétrage!$C$23,L54=Paramétrage!$C$26,AND(L54&lt;&gt;Paramétrage!$C$9,P54="Mut+ext")),"",ROUNDUP(N54/O54,0))</f>
        <v>1</v>
      </c>
      <c r="V54" s="244">
        <f>IF(L54="",0,IF(OR(P54="Mut+ext",VLOOKUP(L54,Paramétrage!$C$6:$E$28,2,0)=0),0,IF(O54="","saisir capacité",M54*U54*VLOOKUP(L54,Paramétrage!$C$6:$E$28,2,0))))</f>
        <v>26</v>
      </c>
      <c r="W54" s="108"/>
      <c r="X54" s="245">
        <f t="shared" ref="X54:X57" si="27">IF(ISERROR(V54+W54)=TRUE,V54,V54+W54)</f>
        <v>26</v>
      </c>
      <c r="Y54" s="246">
        <f>IF(L54="",0,IF(ISERROR(W54+V54*VLOOKUP(L54,Paramétrage!$C$6:$E$28,3,0))=TRUE,X54,W54+V54*VLOOKUP(L54,Paramétrage!$C$6:$E$28,3,0)))</f>
        <v>39</v>
      </c>
      <c r="Z54" s="555"/>
      <c r="AA54" s="556"/>
      <c r="AB54" s="557"/>
      <c r="AC54" s="442"/>
      <c r="AD54" s="109"/>
      <c r="AE54" s="47">
        <f t="shared" si="20"/>
        <v>6.5</v>
      </c>
      <c r="AF54" s="24">
        <f t="shared" ref="AF54:AF55" si="28">M54*N54</f>
        <v>780</v>
      </c>
      <c r="AH54" s="50">
        <f>IF(SUMIF(F48:F58,F54,N48:N58)=0,0,$M$3*N54/SUMIF(F48:F58,F54,N48:N58))</f>
        <v>0</v>
      </c>
      <c r="AI54" s="12">
        <f t="shared" ref="AI54:AI55" si="29">O54</f>
        <v>30</v>
      </c>
      <c r="AJ54" s="26">
        <f t="shared" ref="AJ54:AJ55" si="30">IF(AI54=0,"",ROUNDUP(AH54/AI54,0))</f>
        <v>0</v>
      </c>
      <c r="AK54" s="27">
        <f>IF(L54="",0,IF(OR(P54="Mut+ext",VLOOKUP(L54,Paramétrage!$C$6:$E$28,2,0)=0),0,IF(O54="","saisir capacité",IF(P54="Mut+ext",0,M54*AJ54*VLOOKUP(L54,Paramétrage!$C$6:$E$28,2,0)))))</f>
        <v>0</v>
      </c>
      <c r="AL54" s="95"/>
      <c r="AM54" s="27">
        <f t="shared" ref="AM54:AM55" si="31">IF(ISERROR(AK54+AL54)=TRUE,AK54,AK54+AL54)</f>
        <v>0</v>
      </c>
      <c r="AN54" s="27">
        <f>IF(L54="",0,IF(ISERROR(AL54+AK54*VLOOKUP(L54,Paramétrage!$C$6:$E$28,3,0))=TRUE,AM54,AL54+AK54*VLOOKUP(L54,Paramétrage!$C$6:$E$28,3,0)))</f>
        <v>0</v>
      </c>
      <c r="AO54" s="50">
        <f>IF(L54="",0,IF(OR(P54="oui",VLOOKUP(L54,Paramétrage!$C$6:$E$28,2,0)=0),0,IF(U54="",0,U54-AJ54)))</f>
        <v>1</v>
      </c>
      <c r="AP54" s="12">
        <f t="shared" ref="AP54:AP55" si="32">Y54-AN54-W54</f>
        <v>39</v>
      </c>
    </row>
    <row r="55" spans="1:42">
      <c r="A55" s="583"/>
      <c r="B55" s="592"/>
      <c r="C55" s="585"/>
      <c r="D55" s="587"/>
      <c r="E55" s="588"/>
      <c r="F55" s="446" t="s">
        <v>295</v>
      </c>
      <c r="G55" s="148" t="s">
        <v>19</v>
      </c>
      <c r="H55" s="150" t="s">
        <v>303</v>
      </c>
      <c r="I55" s="131" t="s">
        <v>97</v>
      </c>
      <c r="J55" s="130" t="s">
        <v>164</v>
      </c>
      <c r="K55" s="104">
        <v>2</v>
      </c>
      <c r="L55" s="105" t="s">
        <v>104</v>
      </c>
      <c r="M55" s="122">
        <v>24</v>
      </c>
      <c r="N55" s="119">
        <v>30</v>
      </c>
      <c r="O55" s="127">
        <v>30</v>
      </c>
      <c r="P55" s="111" t="s">
        <v>100</v>
      </c>
      <c r="Q55" s="650" t="s">
        <v>304</v>
      </c>
      <c r="R55" s="651"/>
      <c r="S55" s="651"/>
      <c r="T55" s="652"/>
      <c r="U55" s="243">
        <f>IF(OR(O55="",L55=Paramétrage!$C$10,L55=Paramétrage!$C$13,L55=Paramétrage!$C$16,L55=Paramétrage!$C$19,L55=Paramétrage!$C$23,L55=Paramétrage!$C$26,AND(L55&lt;&gt;Paramétrage!$C$9,P55="Mut+ext")),"",ROUNDUP(N55/O55,0))</f>
        <v>1</v>
      </c>
      <c r="V55" s="244">
        <f>IF(L55="",0,IF(OR(P55="Mut+ext",VLOOKUP(L55,Paramétrage!$C$6:$E$28,2,0)=0),0,IF(O55="","saisir capacité",M55*U55*VLOOKUP(L55,Paramétrage!$C$6:$E$28,2,0))))</f>
        <v>24</v>
      </c>
      <c r="W55" s="108"/>
      <c r="X55" s="245">
        <f t="shared" si="27"/>
        <v>24</v>
      </c>
      <c r="Y55" s="246">
        <f>IF(L55="",0,IF(ISERROR(W55+V55*VLOOKUP(L55,Paramétrage!$C$6:$E$28,3,0))=TRUE,X55,W55+V55*VLOOKUP(L55,Paramétrage!$C$6:$E$28,3,0)))</f>
        <v>24</v>
      </c>
      <c r="Z55" s="555"/>
      <c r="AA55" s="556"/>
      <c r="AB55" s="557"/>
      <c r="AC55" s="442"/>
      <c r="AD55" s="109"/>
      <c r="AE55" s="47">
        <f t="shared" si="20"/>
        <v>6</v>
      </c>
      <c r="AF55" s="24">
        <f t="shared" si="28"/>
        <v>720</v>
      </c>
      <c r="AH55" s="50">
        <f>IF(SUMIF(F49:F59,F55,N49:N59)=0,0,$M$3*N55/SUMIF(F49:F59,F55,N49:N59))</f>
        <v>0</v>
      </c>
      <c r="AI55" s="12">
        <f t="shared" si="29"/>
        <v>30</v>
      </c>
      <c r="AJ55" s="26">
        <f t="shared" si="30"/>
        <v>0</v>
      </c>
      <c r="AK55" s="27">
        <f>IF(L55="",0,IF(OR(P55="Mut+ext",VLOOKUP(L55,Paramétrage!$C$6:$E$28,2,0)=0),0,IF(O55="","saisir capacité",IF(P55="Mut+ext",0,M55*AJ55*VLOOKUP(L55,Paramétrage!$C$6:$E$28,2,0)))))</f>
        <v>0</v>
      </c>
      <c r="AL55" s="95"/>
      <c r="AM55" s="27">
        <f t="shared" si="31"/>
        <v>0</v>
      </c>
      <c r="AN55" s="27">
        <f>IF(L55="",0,IF(ISERROR(AL55+AK55*VLOOKUP(L55,Paramétrage!$C$6:$E$28,3,0))=TRUE,AM55,AL55+AK55*VLOOKUP(L55,Paramétrage!$C$6:$E$28,3,0)))</f>
        <v>0</v>
      </c>
      <c r="AO55" s="50">
        <f>IF(L55="",0,IF(OR(P55="oui",VLOOKUP(L55,Paramétrage!$C$6:$E$28,2,0)=0),0,IF(U55="",0,U55-AJ55)))</f>
        <v>1</v>
      </c>
      <c r="AP55" s="12">
        <f t="shared" si="32"/>
        <v>24</v>
      </c>
    </row>
    <row r="56" spans="1:42">
      <c r="A56" s="583"/>
      <c r="B56" s="592"/>
      <c r="C56" s="585"/>
      <c r="D56" s="587"/>
      <c r="E56" s="588"/>
      <c r="F56" s="446" t="s">
        <v>295</v>
      </c>
      <c r="G56" s="148" t="s">
        <v>19</v>
      </c>
      <c r="H56" s="150" t="s">
        <v>305</v>
      </c>
      <c r="I56" s="131" t="s">
        <v>97</v>
      </c>
      <c r="J56" s="130" t="s">
        <v>164</v>
      </c>
      <c r="K56" s="104">
        <v>2</v>
      </c>
      <c r="L56" s="105" t="s">
        <v>99</v>
      </c>
      <c r="M56" s="122">
        <v>25</v>
      </c>
      <c r="N56" s="119">
        <v>30</v>
      </c>
      <c r="O56" s="127">
        <v>30</v>
      </c>
      <c r="P56" s="111" t="s">
        <v>100</v>
      </c>
      <c r="Q56" s="650" t="s">
        <v>306</v>
      </c>
      <c r="R56" s="651"/>
      <c r="S56" s="651"/>
      <c r="T56" s="652"/>
      <c r="U56" s="243">
        <f>IF(OR(O56="",L56=Paramétrage!$C$10,L56=Paramétrage!$C$13,L56=Paramétrage!$C$16,L56=Paramétrage!$C$19,L56=Paramétrage!$C$23,L56=Paramétrage!$C$26,AND(L56&lt;&gt;Paramétrage!$C$9,P56="Mut+ext")),"",ROUNDUP(N56/O56,0))</f>
        <v>1</v>
      </c>
      <c r="V56" s="244">
        <f>IF(L56="",0,IF(OR(P56="Mut+ext",VLOOKUP(L56,Paramétrage!$C$6:$E$28,2,0)=0),0,IF(O56="","saisir capacité",M56*U56*VLOOKUP(L56,Paramétrage!$C$6:$E$28,2,0))))</f>
        <v>25</v>
      </c>
      <c r="W56" s="108"/>
      <c r="X56" s="245">
        <f t="shared" ref="X56" si="33">IF(ISERROR(V56+W56)=TRUE,V56,V56+W56)</f>
        <v>25</v>
      </c>
      <c r="Y56" s="246">
        <f>IF(L56="",0,IF(ISERROR(W56+V56*VLOOKUP(L56,Paramétrage!$C$6:$E$28,3,0))=TRUE,X56,W56+V56*VLOOKUP(L56,Paramétrage!$C$6:$E$28,3,0)))</f>
        <v>37.5</v>
      </c>
      <c r="Z56" s="555"/>
      <c r="AA56" s="556"/>
      <c r="AB56" s="557"/>
      <c r="AC56" s="442"/>
      <c r="AD56" s="109"/>
      <c r="AE56" s="47">
        <f t="shared" si="20"/>
        <v>6.25</v>
      </c>
      <c r="AF56" s="24">
        <f t="shared" ref="AF56" si="34">M56*N56</f>
        <v>750</v>
      </c>
      <c r="AH56" s="50"/>
      <c r="AI56" s="12"/>
      <c r="AJ56" s="26"/>
      <c r="AK56" s="27"/>
      <c r="AL56" s="95"/>
      <c r="AM56" s="27"/>
      <c r="AN56" s="27"/>
      <c r="AO56" s="50"/>
      <c r="AP56" s="12"/>
    </row>
    <row r="57" spans="1:42">
      <c r="A57" s="583"/>
      <c r="B57" s="592"/>
      <c r="C57" s="585"/>
      <c r="D57" s="587"/>
      <c r="E57" s="589"/>
      <c r="F57" s="446" t="s">
        <v>295</v>
      </c>
      <c r="G57" s="148" t="s">
        <v>19</v>
      </c>
      <c r="H57" s="150" t="s">
        <v>307</v>
      </c>
      <c r="I57" s="131" t="s">
        <v>97</v>
      </c>
      <c r="J57" s="130" t="s">
        <v>164</v>
      </c>
      <c r="K57" s="104">
        <v>2</v>
      </c>
      <c r="L57" s="105" t="s">
        <v>99</v>
      </c>
      <c r="M57" s="122">
        <v>25</v>
      </c>
      <c r="N57" s="119">
        <v>30</v>
      </c>
      <c r="O57" s="127">
        <v>30</v>
      </c>
      <c r="P57" s="111" t="s">
        <v>100</v>
      </c>
      <c r="Q57" s="650" t="s">
        <v>306</v>
      </c>
      <c r="R57" s="651"/>
      <c r="S57" s="651"/>
      <c r="T57" s="652"/>
      <c r="U57" s="243">
        <f>IF(OR(O57="",L57=Paramétrage!$C$10,L57=Paramétrage!$C$13,L57=Paramétrage!$C$16,L57=Paramétrage!$C$19,L57=Paramétrage!$C$23,L57=Paramétrage!$C$26,AND(L57&lt;&gt;Paramétrage!$C$9,P57="Mut+ext")),"",ROUNDUP(N57/O57,0))</f>
        <v>1</v>
      </c>
      <c r="V57" s="244">
        <f>IF(L57="",0,IF(OR(P57="Mut+ext",VLOOKUP(L57,Paramétrage!$C$6:$E$28,2,0)=0),0,IF(O57="","saisir capacité",M57*U57*VLOOKUP(L57,Paramétrage!$C$6:$E$28,2,0))))</f>
        <v>25</v>
      </c>
      <c r="W57" s="108"/>
      <c r="X57" s="245">
        <f t="shared" si="27"/>
        <v>25</v>
      </c>
      <c r="Y57" s="246">
        <f>IF(L57="",0,IF(ISERROR(W57+V57*VLOOKUP(L57,Paramétrage!$C$6:$E$28,3,0))=TRUE,X57,W57+V57*VLOOKUP(L57,Paramétrage!$C$6:$E$28,3,0)))</f>
        <v>37.5</v>
      </c>
      <c r="Z57" s="555"/>
      <c r="AA57" s="556"/>
      <c r="AB57" s="557"/>
      <c r="AC57" s="442"/>
      <c r="AD57" s="109"/>
      <c r="AE57" s="47">
        <f t="shared" si="20"/>
        <v>6.25</v>
      </c>
      <c r="AF57" s="24">
        <f t="shared" si="21"/>
        <v>750</v>
      </c>
      <c r="AH57" s="50">
        <f>IF(SUMIF(F47:F57,F57,N47:N57)=0,0,$M$3*N57/SUMIF(F47:F57,F57,N47:N57))</f>
        <v>0</v>
      </c>
      <c r="AI57" s="12">
        <f t="shared" si="22"/>
        <v>30</v>
      </c>
      <c r="AJ57" s="26">
        <f>IF(AI57=0,"",ROUNDUP(AH57/AI57,0))</f>
        <v>0</v>
      </c>
      <c r="AK57" s="27">
        <f>IF(L57="",0,IF(OR(P57="Mut+ext",VLOOKUP(L57,Paramétrage!$C$6:$E$28,2,0)=0),0,IF(O57="","saisir capacité",IF(P57="Mut+ext",0,M57*AJ57*VLOOKUP(L57,Paramétrage!$C$6:$E$28,2,0)))))</f>
        <v>0</v>
      </c>
      <c r="AL57" s="95"/>
      <c r="AM57" s="27">
        <f t="shared" si="24"/>
        <v>0</v>
      </c>
      <c r="AN57" s="27">
        <f>IF(L57="",0,IF(ISERROR(AL57+AK57*VLOOKUP(L57,Paramétrage!$C$6:$E$28,3,0))=TRUE,AM57,AL57+AK57*VLOOKUP(L57,Paramétrage!$C$6:$E$28,3,0)))</f>
        <v>0</v>
      </c>
      <c r="AO57" s="50">
        <f>IF(L57="",0,IF(OR(P57="oui",VLOOKUP(L57,Paramétrage!$C$6:$E$28,2,0)=0),0,IF(U57="",0,U57-AJ57)))</f>
        <v>1</v>
      </c>
      <c r="AP57" s="12">
        <f t="shared" si="25"/>
        <v>37.5</v>
      </c>
    </row>
    <row r="58" spans="1:42">
      <c r="A58" s="583"/>
      <c r="B58" s="592"/>
      <c r="C58" s="585"/>
      <c r="D58" s="214"/>
      <c r="E58" s="214"/>
      <c r="F58" s="215"/>
      <c r="G58" s="216"/>
      <c r="H58" s="217"/>
      <c r="I58" s="218"/>
      <c r="J58" s="217"/>
      <c r="K58" s="219"/>
      <c r="L58" s="220"/>
      <c r="M58" s="221">
        <f>AE58</f>
        <v>45</v>
      </c>
      <c r="N58" s="222">
        <f>SUM(N47:N57)</f>
        <v>240</v>
      </c>
      <c r="O58" s="220"/>
      <c r="P58" s="223"/>
      <c r="Q58" s="224"/>
      <c r="R58" s="224"/>
      <c r="S58" s="224"/>
      <c r="T58" s="225"/>
      <c r="U58" s="226"/>
      <c r="V58" s="227">
        <f>SUM(V47:V57)</f>
        <v>180</v>
      </c>
      <c r="W58" s="220">
        <v>0</v>
      </c>
      <c r="X58" s="228">
        <f>V58+W58</f>
        <v>180</v>
      </c>
      <c r="Y58" s="229">
        <f>SUM(Y47:Y57)</f>
        <v>240</v>
      </c>
      <c r="Z58" s="230"/>
      <c r="AA58" s="231"/>
      <c r="AB58" s="232"/>
      <c r="AC58" s="233"/>
      <c r="AD58" s="225"/>
      <c r="AE58" s="46">
        <f>SUM(AE47:AE57)</f>
        <v>45</v>
      </c>
      <c r="AF58" s="44">
        <f>SUM(AF47:AF57)</f>
        <v>5400</v>
      </c>
    </row>
    <row r="59" spans="1:42" ht="15.75" customHeight="1">
      <c r="A59" s="583"/>
      <c r="B59" s="592"/>
      <c r="C59" s="585" t="s">
        <v>308</v>
      </c>
      <c r="D59" s="587" t="s">
        <v>224</v>
      </c>
      <c r="E59" s="588">
        <v>0</v>
      </c>
      <c r="F59" s="447"/>
      <c r="G59" s="112"/>
      <c r="H59" s="103"/>
      <c r="I59" s="131"/>
      <c r="J59" s="130"/>
      <c r="K59" s="104"/>
      <c r="L59" s="105"/>
      <c r="M59" s="122"/>
      <c r="N59" s="119"/>
      <c r="O59" s="127"/>
      <c r="P59" s="111"/>
      <c r="Q59" s="568"/>
      <c r="R59" s="556"/>
      <c r="S59" s="556"/>
      <c r="T59" s="569"/>
      <c r="U59" s="243" t="str">
        <f>IF(OR(O59="",L59=Paramétrage!$C$10,L59=Paramétrage!$C$13,L59=Paramétrage!$C$16,L59=Paramétrage!$C$19,L59=Paramétrage!$C$23,L59=Paramétrage!$C$26,AND(L59&lt;&gt;Paramétrage!$C$9,P59="Mut+ext")),"",ROUNDUP(N59/O59,0))</f>
        <v/>
      </c>
      <c r="V59" s="244">
        <f>IF(L59="",0,IF(OR(P59="Mut+ext",VLOOKUP(L59,Paramétrage!$C$6:$E$28,2,0)=0),0,IF(O59="","saisir capacité",M59*U59*VLOOKUP(L59,Paramétrage!$C$6:$E$28,2,0))))</f>
        <v>0</v>
      </c>
      <c r="W59" s="108"/>
      <c r="X59" s="245">
        <f t="shared" ref="X59:X66" si="35">IF(ISERROR(V59+W59)=TRUE,V59,V59+W59)</f>
        <v>0</v>
      </c>
      <c r="Y59" s="246">
        <f>IF(L59="",0,IF(ISERROR(W59+V59*VLOOKUP(L59,Paramétrage!$C$6:$E$28,3,0))=TRUE,X59,W59+V59*VLOOKUP(L59,Paramétrage!$C$6:$E$28,3,0)))</f>
        <v>0</v>
      </c>
      <c r="Z59" s="555"/>
      <c r="AA59" s="556"/>
      <c r="AB59" s="557"/>
      <c r="AC59" s="442"/>
      <c r="AD59" s="110"/>
      <c r="AE59" s="47">
        <f>IF(F59="",0,IF(J59="",0,IF(SUMIF(F59:F66,F59,N59:N66)=0,0,IF(J59="Obligatoire",AF59/N59,IF(K59="",AF59/SUMIF(F59:F66,F59,N59:N66),AF59/(SUMIF(F59:F66,F59,N59:N66)/K59))))))</f>
        <v>0</v>
      </c>
      <c r="AF59" s="24">
        <f t="shared" ref="AF59:AF66" si="36">M59*N59</f>
        <v>0</v>
      </c>
      <c r="AH59" s="50">
        <f>IF(SUMIF(F59:F66,F59,N59:N66)=0,0,$M$3*N59/SUMIF(F59:F66,F59,N59:N66))</f>
        <v>0</v>
      </c>
      <c r="AI59" s="12">
        <f t="shared" ref="AI59:AI66" si="37">O59</f>
        <v>0</v>
      </c>
      <c r="AJ59" s="26" t="str">
        <f t="shared" ref="AJ59:AJ66" si="38">IF(AI59=0,"",ROUNDUP(AH59/AI59,0))</f>
        <v/>
      </c>
      <c r="AK59" s="27">
        <f>IF(L59="",0,IF(OR(P59="Mut+ext",VLOOKUP(L59,Paramétrage!$C$6:$E$28,2,0)=0),0,IF(O59="","saisir capacité",IF(P59="Mut+ext",0,M59*AJ59*VLOOKUP(L59,Paramétrage!$C$6:$E$28,2,0)))))</f>
        <v>0</v>
      </c>
      <c r="AL59" s="95"/>
      <c r="AM59" s="27">
        <f t="shared" ref="AM59:AM66" si="39">IF(ISERROR(AK59+AL59)=TRUE,AK59,AK59+AL59)</f>
        <v>0</v>
      </c>
      <c r="AN59" s="27">
        <f>IF(L59="",0,IF(ISERROR(AL59+AK59*VLOOKUP(L59,Paramétrage!$C$6:$E$28,3,0))=TRUE,AM59,AL59+AK59*VLOOKUP(L59,Paramétrage!$C$6:$E$28,3,0)))</f>
        <v>0</v>
      </c>
      <c r="AO59" s="50">
        <f>IF(L59="",0,IF(OR(P59="oui",VLOOKUP(L59,Paramétrage!$C$6:$E$28,2,0)=0),0,IF(U59="",0,U59-AJ59)))</f>
        <v>0</v>
      </c>
      <c r="AP59" s="12">
        <f t="shared" ref="AP59:AP66" si="40">Y59-AN59-W59</f>
        <v>0</v>
      </c>
    </row>
    <row r="60" spans="1:42">
      <c r="A60" s="583"/>
      <c r="B60" s="592"/>
      <c r="C60" s="585"/>
      <c r="D60" s="587"/>
      <c r="E60" s="588"/>
      <c r="F60" s="446"/>
      <c r="G60" s="102"/>
      <c r="H60" s="103"/>
      <c r="I60" s="131"/>
      <c r="J60" s="130"/>
      <c r="K60" s="104"/>
      <c r="L60" s="105"/>
      <c r="M60" s="122"/>
      <c r="N60" s="119"/>
      <c r="O60" s="127"/>
      <c r="P60" s="111"/>
      <c r="Q60" s="568"/>
      <c r="R60" s="556"/>
      <c r="S60" s="556"/>
      <c r="T60" s="569"/>
      <c r="U60" s="243" t="str">
        <f>IF(OR(O60="",L60=Paramétrage!$C$10,L60=Paramétrage!$C$13,L60=Paramétrage!$C$16,L60=Paramétrage!$C$19,L60=Paramétrage!$C$23,L60=Paramétrage!$C$26,AND(L60&lt;&gt;Paramétrage!$C$9,P60="Mut+ext")),"",ROUNDUP(N60/O60,0))</f>
        <v/>
      </c>
      <c r="V60" s="244">
        <f>IF(L60="",0,IF(OR(P60="Mut+ext",VLOOKUP(L60,Paramétrage!$C$6:$E$28,2,0)=0),0,IF(O60="","saisir capacité",M60*U60*VLOOKUP(L60,Paramétrage!$C$6:$E$28,2,0))))</f>
        <v>0</v>
      </c>
      <c r="W60" s="108"/>
      <c r="X60" s="245">
        <f t="shared" si="35"/>
        <v>0</v>
      </c>
      <c r="Y60" s="246">
        <f>IF(L60="",0,IF(ISERROR(W60+V60*VLOOKUP(L60,Paramétrage!$C$6:$E$28,3,0))=TRUE,X60,W60+V60*VLOOKUP(L60,Paramétrage!$C$6:$E$28,3,0)))</f>
        <v>0</v>
      </c>
      <c r="Z60" s="555"/>
      <c r="AA60" s="556"/>
      <c r="AB60" s="557"/>
      <c r="AC60" s="442"/>
      <c r="AD60" s="109"/>
      <c r="AE60" s="47">
        <f>IF(F60="",0,IF(J60="",0,IF(SUMIF(F59:F66,F60,N59:N66)=0,0,IF(J60="Obligatoire",AF60/N60,IF(K60="",AF60/SUMIF(F59:F66,F60,N59:N66),AF60/(SUMIF(F59:F66,F60,N59:N66)/K60))))))</f>
        <v>0</v>
      </c>
      <c r="AF60" s="24">
        <f t="shared" si="36"/>
        <v>0</v>
      </c>
      <c r="AH60" s="50">
        <f>IF(SUMIF(F59:F66,F60,N59:N66)=0,0,$M$3*N60/SUMIF(F59:F66,F60,N59:N66))</f>
        <v>0</v>
      </c>
      <c r="AI60" s="12">
        <f t="shared" si="37"/>
        <v>0</v>
      </c>
      <c r="AJ60" s="26" t="str">
        <f t="shared" si="38"/>
        <v/>
      </c>
      <c r="AK60" s="27">
        <f>IF(L60="",0,IF(OR(P60="Mut+ext",VLOOKUP(L60,Paramétrage!$C$6:$E$28,2,0)=0),0,IF(O60="","saisir capacité",IF(P60="Mut+ext",0,M60*AJ60*VLOOKUP(L60,Paramétrage!$C$6:$E$28,2,0)))))</f>
        <v>0</v>
      </c>
      <c r="AL60" s="95"/>
      <c r="AM60" s="27">
        <f t="shared" si="39"/>
        <v>0</v>
      </c>
      <c r="AN60" s="27">
        <f>IF(L60="",0,IF(ISERROR(AL60+AK60*VLOOKUP(L60,Paramétrage!$C$6:$E$28,3,0))=TRUE,AM60,AL60+AK60*VLOOKUP(L60,Paramétrage!$C$6:$E$28,3,0)))</f>
        <v>0</v>
      </c>
      <c r="AO60" s="50">
        <f>IF(L60="",0,IF(OR(P60="oui",VLOOKUP(L60,Paramétrage!$C$6:$E$28,2,0)=0),0,IF(U60="",0,U60-AJ60)))</f>
        <v>0</v>
      </c>
      <c r="AP60" s="12">
        <f t="shared" si="40"/>
        <v>0</v>
      </c>
    </row>
    <row r="61" spans="1:42">
      <c r="A61" s="583"/>
      <c r="B61" s="592"/>
      <c r="C61" s="585"/>
      <c r="D61" s="587"/>
      <c r="E61" s="588"/>
      <c r="F61" s="446"/>
      <c r="G61" s="102"/>
      <c r="H61" s="103"/>
      <c r="I61" s="131"/>
      <c r="J61" s="130"/>
      <c r="K61" s="104"/>
      <c r="L61" s="105"/>
      <c r="M61" s="122"/>
      <c r="N61" s="119"/>
      <c r="O61" s="127"/>
      <c r="P61" s="111"/>
      <c r="Q61" s="568"/>
      <c r="R61" s="556"/>
      <c r="S61" s="556"/>
      <c r="T61" s="569"/>
      <c r="U61" s="243" t="str">
        <f>IF(OR(O61="",L61=Paramétrage!$C$10,L61=Paramétrage!$C$13,L61=Paramétrage!$C$16,L61=Paramétrage!$C$19,L61=Paramétrage!$C$23,L61=Paramétrage!$C$26,AND(L61&lt;&gt;Paramétrage!$C$9,P61="Mut+ext")),"",ROUNDUP(N61/O61,0))</f>
        <v/>
      </c>
      <c r="V61" s="244">
        <f>IF(L61="",0,IF(OR(P61="Mut+ext",VLOOKUP(L61,Paramétrage!$C$6:$E$28,2,0)=0),0,IF(O61="","saisir capacité",M61*U61*VLOOKUP(L61,Paramétrage!$C$6:$E$28,2,0))))</f>
        <v>0</v>
      </c>
      <c r="W61" s="108"/>
      <c r="X61" s="245">
        <f t="shared" si="35"/>
        <v>0</v>
      </c>
      <c r="Y61" s="246">
        <f>IF(L61="",0,IF(ISERROR(W61+V61*VLOOKUP(L61,Paramétrage!$C$6:$E$28,3,0))=TRUE,X61,W61+V61*VLOOKUP(L61,Paramétrage!$C$6:$E$28,3,0)))</f>
        <v>0</v>
      </c>
      <c r="Z61" s="555"/>
      <c r="AA61" s="556"/>
      <c r="AB61" s="557"/>
      <c r="AC61" s="442"/>
      <c r="AD61" s="109"/>
      <c r="AE61" s="47">
        <f>IF(F61="",0,IF(J61="",0,IF(SUMIF(F59:F66,F61,N59:N66)=0,0,IF(J61="Obligatoire",AF61/N61,IF(K61="",AF61/SUMIF(F59:F66,F61,N59:N66),AF61/(SUMIF(F59:F66,F61,N59:N66)/K61))))))</f>
        <v>0</v>
      </c>
      <c r="AF61" s="24">
        <f t="shared" si="36"/>
        <v>0</v>
      </c>
      <c r="AH61" s="50">
        <f>IF(SUMIF(F59:F66,F61,N59:N66)=0,0,$M$3*N61/SUMIF(F59:F66,F61,N59:N66))</f>
        <v>0</v>
      </c>
      <c r="AI61" s="12">
        <f t="shared" si="37"/>
        <v>0</v>
      </c>
      <c r="AJ61" s="26" t="str">
        <f t="shared" si="38"/>
        <v/>
      </c>
      <c r="AK61" s="27">
        <f>IF(L61="",0,IF(OR(P61="Mut+ext",VLOOKUP(L61,Paramétrage!$C$6:$E$28,2,0)=0),0,IF(O61="","saisir capacité",IF(P61="Mut+ext",0,M61*AJ61*VLOOKUP(L61,Paramétrage!$C$6:$E$28,2,0)))))</f>
        <v>0</v>
      </c>
      <c r="AL61" s="95"/>
      <c r="AM61" s="27">
        <f t="shared" si="39"/>
        <v>0</v>
      </c>
      <c r="AN61" s="27">
        <f>IF(L61="",0,IF(ISERROR(AL61+AK61*VLOOKUP(L61,Paramétrage!$C$6:$E$28,3,0))=TRUE,AM61,AL61+AK61*VLOOKUP(L61,Paramétrage!$C$6:$E$28,3,0)))</f>
        <v>0</v>
      </c>
      <c r="AO61" s="50">
        <f>IF(L61="",0,IF(OR(P61="oui",VLOOKUP(L61,Paramétrage!$C$6:$E$28,2,0)=0),0,IF(U61="",0,U61-AJ61)))</f>
        <v>0</v>
      </c>
      <c r="AP61" s="12">
        <f t="shared" si="40"/>
        <v>0</v>
      </c>
    </row>
    <row r="62" spans="1:42">
      <c r="A62" s="583"/>
      <c r="B62" s="592"/>
      <c r="C62" s="585"/>
      <c r="D62" s="587"/>
      <c r="E62" s="588"/>
      <c r="F62" s="448"/>
      <c r="G62" s="102"/>
      <c r="H62" s="103"/>
      <c r="I62" s="131"/>
      <c r="J62" s="130"/>
      <c r="K62" s="104"/>
      <c r="L62" s="105"/>
      <c r="M62" s="122"/>
      <c r="N62" s="119"/>
      <c r="O62" s="127"/>
      <c r="P62" s="111"/>
      <c r="Q62" s="568"/>
      <c r="R62" s="556"/>
      <c r="S62" s="556"/>
      <c r="T62" s="569"/>
      <c r="U62" s="243" t="str">
        <f>IF(OR(O62="",L62=Paramétrage!$C$10,L62=Paramétrage!$C$13,L62=Paramétrage!$C$16,L62=Paramétrage!$C$19,L62=Paramétrage!$C$23,L62=Paramétrage!$C$26,AND(L62&lt;&gt;Paramétrage!$C$9,P62="Mut+ext")),"",ROUNDUP(N62/O62,0))</f>
        <v/>
      </c>
      <c r="V62" s="244">
        <f>IF(L62="",0,IF(OR(P62="Mut+ext",VLOOKUP(L62,Paramétrage!$C$6:$E$28,2,0)=0),0,IF(O62="","saisir capacité",M62*U62*VLOOKUP(L62,Paramétrage!$C$6:$E$28,2,0))))</f>
        <v>0</v>
      </c>
      <c r="W62" s="108"/>
      <c r="X62" s="245">
        <f t="shared" si="35"/>
        <v>0</v>
      </c>
      <c r="Y62" s="246">
        <f>IF(L62="",0,IF(ISERROR(W62+V62*VLOOKUP(L62,Paramétrage!$C$6:$E$28,3,0))=TRUE,X62,W62+V62*VLOOKUP(L62,Paramétrage!$C$6:$E$28,3,0)))</f>
        <v>0</v>
      </c>
      <c r="Z62" s="555"/>
      <c r="AA62" s="556"/>
      <c r="AB62" s="557"/>
      <c r="AC62" s="442"/>
      <c r="AD62" s="109"/>
      <c r="AE62" s="47">
        <f>IF(F62="",0,IF(J62="",0,IF(SUMIF(F59:F66,F62,N59:N66)=0,0,IF(J62="Obligatoire",AF62/N62,IF(K62="",AF62/SUMIF(F59:F66,F62,N59:N66),AF62/(SUMIF(F59:F66,F62,N59:N66)/K62))))))</f>
        <v>0</v>
      </c>
      <c r="AF62" s="24">
        <f t="shared" si="36"/>
        <v>0</v>
      </c>
      <c r="AH62" s="50">
        <f>IF(SUMIF(F59:F66,F62,N59:N66)=0,0,$M$3*N62/SUMIF(F59:F66,F62,N59:N66))</f>
        <v>0</v>
      </c>
      <c r="AI62" s="12">
        <f t="shared" si="37"/>
        <v>0</v>
      </c>
      <c r="AJ62" s="26" t="str">
        <f t="shared" si="38"/>
        <v/>
      </c>
      <c r="AK62" s="27">
        <f>IF(L62="",0,IF(OR(P62="Mut+ext",VLOOKUP(L62,Paramétrage!$C$6:$E$28,2,0)=0),0,IF(O62="","saisir capacité",IF(P62="Mut+ext",0,M62*AJ62*VLOOKUP(L62,Paramétrage!$C$6:$E$28,2,0)))))</f>
        <v>0</v>
      </c>
      <c r="AL62" s="95"/>
      <c r="AM62" s="27">
        <f t="shared" si="39"/>
        <v>0</v>
      </c>
      <c r="AN62" s="27">
        <f>IF(L62="",0,IF(ISERROR(AL62+AK62*VLOOKUP(L62,Paramétrage!$C$6:$E$28,3,0))=TRUE,AM62,AL62+AK62*VLOOKUP(L62,Paramétrage!$C$6:$E$28,3,0)))</f>
        <v>0</v>
      </c>
      <c r="AO62" s="50">
        <f>IF(L62="",0,IF(OR(P62="oui",VLOOKUP(L62,Paramétrage!$C$6:$E$28,2,0)=0),0,IF(U62="",0,U62-AJ62)))</f>
        <v>0</v>
      </c>
      <c r="AP62" s="12">
        <f t="shared" si="40"/>
        <v>0</v>
      </c>
    </row>
    <row r="63" spans="1:42">
      <c r="A63" s="583"/>
      <c r="B63" s="592"/>
      <c r="C63" s="585"/>
      <c r="D63" s="587"/>
      <c r="E63" s="588"/>
      <c r="F63" s="446"/>
      <c r="G63" s="449"/>
      <c r="H63" s="103"/>
      <c r="I63" s="131"/>
      <c r="J63" s="130"/>
      <c r="K63" s="104"/>
      <c r="L63" s="105"/>
      <c r="M63" s="122"/>
      <c r="N63" s="119"/>
      <c r="O63" s="127"/>
      <c r="P63" s="111"/>
      <c r="Q63" s="568"/>
      <c r="R63" s="556"/>
      <c r="S63" s="556"/>
      <c r="T63" s="569"/>
      <c r="U63" s="243" t="str">
        <f>IF(OR(O63="",L63=Paramétrage!$C$10,L63=Paramétrage!$C$13,L63=Paramétrage!$C$16,L63=Paramétrage!$C$19,L63=Paramétrage!$C$23,L63=Paramétrage!$C$26,AND(L63&lt;&gt;Paramétrage!$C$9,P63="Mut+ext")),"",ROUNDUP(N63/O63,0))</f>
        <v/>
      </c>
      <c r="V63" s="244">
        <f>IF(L63="",0,IF(OR(P63="Mut+ext",VLOOKUP(L63,Paramétrage!$C$6:$E$28,2,0)=0),0,IF(O63="","saisir capacité",M63*U63*VLOOKUP(L63,Paramétrage!$C$6:$E$28,2,0))))</f>
        <v>0</v>
      </c>
      <c r="W63" s="108"/>
      <c r="X63" s="245">
        <f t="shared" si="35"/>
        <v>0</v>
      </c>
      <c r="Y63" s="246">
        <f>IF(L63="",0,IF(ISERROR(W63+V63*VLOOKUP(L63,Paramétrage!$C$6:$E$28,3,0))=TRUE,X63,W63+V63*VLOOKUP(L63,Paramétrage!$C$6:$E$28,3,0)))</f>
        <v>0</v>
      </c>
      <c r="Z63" s="555"/>
      <c r="AA63" s="556"/>
      <c r="AB63" s="557"/>
      <c r="AC63" s="442"/>
      <c r="AD63" s="109"/>
      <c r="AE63" s="47">
        <f>IF(F63="",0,IF(J63="",0,IF(SUMIF(F59:F66,F63,N59:N66)=0,0,IF(J63="Obligatoire",AF63/N63,IF(K63="",AF63/SUMIF(F59:F66,F63,N59:N66),AF63/(SUMIF(F59:F66,F63,N59:N66)/K63))))))</f>
        <v>0</v>
      </c>
      <c r="AF63" s="24">
        <f t="shared" si="36"/>
        <v>0</v>
      </c>
      <c r="AH63" s="50">
        <f>IF(SUMIF(F59:F66,F63,N59:N66)=0,0,$M$3*N63/SUMIF(F59:F66,F63,N59:N66))</f>
        <v>0</v>
      </c>
      <c r="AI63" s="12">
        <f t="shared" si="37"/>
        <v>0</v>
      </c>
      <c r="AJ63" s="26" t="str">
        <f t="shared" si="38"/>
        <v/>
      </c>
      <c r="AK63" s="27">
        <f>IF(L63="",0,IF(OR(P63="Mut+ext",VLOOKUP(L63,Paramétrage!$C$6:$E$28,2,0)=0),0,IF(O63="","saisir capacité",IF(P63="Mut+ext",0,M63*AJ63*VLOOKUP(L63,Paramétrage!$C$6:$E$28,2,0)))))</f>
        <v>0</v>
      </c>
      <c r="AL63" s="95"/>
      <c r="AM63" s="27">
        <f t="shared" si="39"/>
        <v>0</v>
      </c>
      <c r="AN63" s="27">
        <f>IF(L63="",0,IF(ISERROR(AL63+AK63*VLOOKUP(L63,Paramétrage!$C$6:$E$28,3,0))=TRUE,AM63,AL63+AK63*VLOOKUP(L63,Paramétrage!$C$6:$E$28,3,0)))</f>
        <v>0</v>
      </c>
      <c r="AO63" s="50">
        <f>IF(L63="",0,IF(OR(P63="oui",VLOOKUP(L63,Paramétrage!$C$6:$E$28,2,0)=0),0,IF(U63="",0,U63-AJ63)))</f>
        <v>0</v>
      </c>
      <c r="AP63" s="12">
        <f t="shared" si="40"/>
        <v>0</v>
      </c>
    </row>
    <row r="64" spans="1:42">
      <c r="A64" s="583"/>
      <c r="B64" s="592"/>
      <c r="C64" s="585"/>
      <c r="D64" s="587"/>
      <c r="E64" s="588"/>
      <c r="F64" s="446"/>
      <c r="G64" s="449"/>
      <c r="H64" s="103"/>
      <c r="I64" s="131"/>
      <c r="J64" s="130"/>
      <c r="K64" s="104"/>
      <c r="L64" s="105"/>
      <c r="M64" s="122"/>
      <c r="N64" s="119"/>
      <c r="O64" s="127"/>
      <c r="P64" s="111"/>
      <c r="Q64" s="568"/>
      <c r="R64" s="556"/>
      <c r="S64" s="556"/>
      <c r="T64" s="569"/>
      <c r="U64" s="243" t="str">
        <f>IF(OR(O64="",L64=Paramétrage!$C$10,L64=Paramétrage!$C$13,L64=Paramétrage!$C$16,L64=Paramétrage!$C$19,L64=Paramétrage!$C$23,L64=Paramétrage!$C$26,AND(L64&lt;&gt;Paramétrage!$C$9,P64="Mut+ext")),"",ROUNDUP(N64/O64,0))</f>
        <v/>
      </c>
      <c r="V64" s="244">
        <f>IF(L64="",0,IF(OR(P64="Mut+ext",VLOOKUP(L64,Paramétrage!$C$6:$E$28,2,0)=0),0,IF(O64="","saisir capacité",M64*U64*VLOOKUP(L64,Paramétrage!$C$6:$E$28,2,0))))</f>
        <v>0</v>
      </c>
      <c r="W64" s="108"/>
      <c r="X64" s="245">
        <f t="shared" si="35"/>
        <v>0</v>
      </c>
      <c r="Y64" s="246">
        <f>IF(L64="",0,IF(ISERROR(W64+V64*VLOOKUP(L64,Paramétrage!$C$6:$E$28,3,0))=TRUE,X64,W64+V64*VLOOKUP(L64,Paramétrage!$C$6:$E$28,3,0)))</f>
        <v>0</v>
      </c>
      <c r="Z64" s="555"/>
      <c r="AA64" s="556"/>
      <c r="AB64" s="557"/>
      <c r="AC64" s="442"/>
      <c r="AD64" s="109"/>
      <c r="AE64" s="47">
        <f>IF(F64="",0,IF(J64="",0,IF(SUMIF(F59:F66,F64,N59:N66)=0,0,IF(J64="Obligatoire",AF64/N64,IF(K64="",AF64/SUMIF(F59:F66,F64,N59:N66),AF64/(SUMIF(F59:F66,F64,N59:N66)/K64))))))</f>
        <v>0</v>
      </c>
      <c r="AF64" s="24">
        <f t="shared" si="36"/>
        <v>0</v>
      </c>
      <c r="AH64" s="50">
        <f>IF(SUMIF(F59:F66,F64,N59:N66)=0,0,$M$3*N64/SUMIF(F59:F66,F64,N59:N66))</f>
        <v>0</v>
      </c>
      <c r="AI64" s="12">
        <f t="shared" si="37"/>
        <v>0</v>
      </c>
      <c r="AJ64" s="26" t="str">
        <f t="shared" si="38"/>
        <v/>
      </c>
      <c r="AK64" s="27">
        <f>IF(L64="",0,IF(OR(P64="Mut+ext",VLOOKUP(L64,Paramétrage!$C$6:$E$28,2,0)=0),0,IF(O64="","saisir capacité",IF(P64="Mut+ext",0,M64*AJ64*VLOOKUP(L64,Paramétrage!$C$6:$E$28,2,0)))))</f>
        <v>0</v>
      </c>
      <c r="AL64" s="95"/>
      <c r="AM64" s="27">
        <f t="shared" si="39"/>
        <v>0</v>
      </c>
      <c r="AN64" s="27">
        <f>IF(L64="",0,IF(ISERROR(AL64+AK64*VLOOKUP(L64,Paramétrage!$C$6:$E$28,3,0))=TRUE,AM64,AL64+AK64*VLOOKUP(L64,Paramétrage!$C$6:$E$28,3,0)))</f>
        <v>0</v>
      </c>
      <c r="AO64" s="50">
        <f>IF(L64="",0,IF(OR(P64="oui",VLOOKUP(L64,Paramétrage!$C$6:$E$28,2,0)=0),0,IF(U64="",0,U64-AJ64)))</f>
        <v>0</v>
      </c>
      <c r="AP64" s="12">
        <f t="shared" si="40"/>
        <v>0</v>
      </c>
    </row>
    <row r="65" spans="1:42">
      <c r="A65" s="583"/>
      <c r="B65" s="592"/>
      <c r="C65" s="585"/>
      <c r="D65" s="587"/>
      <c r="E65" s="588"/>
      <c r="F65" s="446"/>
      <c r="G65" s="449"/>
      <c r="H65" s="103"/>
      <c r="I65" s="131"/>
      <c r="J65" s="130"/>
      <c r="K65" s="104"/>
      <c r="L65" s="105"/>
      <c r="M65" s="122"/>
      <c r="N65" s="119"/>
      <c r="O65" s="127"/>
      <c r="P65" s="111"/>
      <c r="Q65" s="568"/>
      <c r="R65" s="556"/>
      <c r="S65" s="556"/>
      <c r="T65" s="569"/>
      <c r="U65" s="243" t="str">
        <f>IF(OR(O65="",L65=Paramétrage!$C$10,L65=Paramétrage!$C$13,L65=Paramétrage!$C$16,L65=Paramétrage!$C$19,L65=Paramétrage!$C$23,L65=Paramétrage!$C$26,AND(L65&lt;&gt;Paramétrage!$C$9,P65="Mut+ext")),"",ROUNDUP(N65/O65,0))</f>
        <v/>
      </c>
      <c r="V65" s="244">
        <f>IF(L65="",0,IF(OR(P65="Mut+ext",VLOOKUP(L65,Paramétrage!$C$6:$E$28,2,0)=0),0,IF(O65="","saisir capacité",M65*U65*VLOOKUP(L65,Paramétrage!$C$6:$E$28,2,0))))</f>
        <v>0</v>
      </c>
      <c r="W65" s="108"/>
      <c r="X65" s="245">
        <f t="shared" si="35"/>
        <v>0</v>
      </c>
      <c r="Y65" s="246">
        <f>IF(L65="",0,IF(ISERROR(W65+V65*VLOOKUP(L65,Paramétrage!$C$6:$E$28,3,0))=TRUE,X65,W65+V65*VLOOKUP(L65,Paramétrage!$C$6:$E$28,3,0)))</f>
        <v>0</v>
      </c>
      <c r="Z65" s="555"/>
      <c r="AA65" s="556"/>
      <c r="AB65" s="557"/>
      <c r="AC65" s="442"/>
      <c r="AD65" s="109"/>
      <c r="AE65" s="47">
        <f>IF(F65="",0,IF(J65="",0,IF(SUMIF(F59:F66,F65,N59:N66)=0,0,IF(J65="Obligatoire",AF65/N65,IF(K65="",AF65/SUMIF(F59:F66,F65,N59:N66),AF65/(SUMIF(F59:F66,F65,N59:N66)/K65))))))</f>
        <v>0</v>
      </c>
      <c r="AF65" s="24">
        <f t="shared" si="36"/>
        <v>0</v>
      </c>
      <c r="AH65" s="50">
        <f>IF(SUMIF(F59:F66,F65,N59:N66)=0,0,$M$3*N65/SUMIF(F59:F66,F65,N59:N66))</f>
        <v>0</v>
      </c>
      <c r="AI65" s="12">
        <f t="shared" si="37"/>
        <v>0</v>
      </c>
      <c r="AJ65" s="26" t="str">
        <f t="shared" si="38"/>
        <v/>
      </c>
      <c r="AK65" s="27">
        <f>IF(L65="",0,IF(OR(P65="Mut+ext",VLOOKUP(L65,Paramétrage!$C$6:$E$28,2,0)=0),0,IF(O65="","saisir capacité",IF(P65="Mut+ext",0,M65*AJ65*VLOOKUP(L65,Paramétrage!$C$6:$E$28,2,0)))))</f>
        <v>0</v>
      </c>
      <c r="AL65" s="95"/>
      <c r="AM65" s="27">
        <f t="shared" si="39"/>
        <v>0</v>
      </c>
      <c r="AN65" s="27">
        <f>IF(L65="",0,IF(ISERROR(AL65+AK65*VLOOKUP(L65,Paramétrage!$C$6:$E$28,3,0))=TRUE,AM65,AL65+AK65*VLOOKUP(L65,Paramétrage!$C$6:$E$28,3,0)))</f>
        <v>0</v>
      </c>
      <c r="AO65" s="50">
        <f>IF(L65="",0,IF(OR(P65="oui",VLOOKUP(L65,Paramétrage!$C$6:$E$28,2,0)=0),0,IF(U65="",0,U65-AJ65)))</f>
        <v>0</v>
      </c>
      <c r="AP65" s="12">
        <f t="shared" si="40"/>
        <v>0</v>
      </c>
    </row>
    <row r="66" spans="1:42">
      <c r="A66" s="583"/>
      <c r="B66" s="592"/>
      <c r="C66" s="585"/>
      <c r="D66" s="587"/>
      <c r="E66" s="589"/>
      <c r="F66" s="446"/>
      <c r="G66" s="449"/>
      <c r="H66" s="103"/>
      <c r="I66" s="131"/>
      <c r="J66" s="130"/>
      <c r="K66" s="104"/>
      <c r="L66" s="105"/>
      <c r="M66" s="122"/>
      <c r="N66" s="119"/>
      <c r="O66" s="127"/>
      <c r="P66" s="111"/>
      <c r="Q66" s="568"/>
      <c r="R66" s="556"/>
      <c r="S66" s="556"/>
      <c r="T66" s="569"/>
      <c r="U66" s="243" t="str">
        <f>IF(OR(O66="",L66=Paramétrage!$C$10,L66=Paramétrage!$C$13,L66=Paramétrage!$C$16,L66=Paramétrage!$C$19,L66=Paramétrage!$C$23,L66=Paramétrage!$C$26,AND(L66&lt;&gt;Paramétrage!$C$9,P66="Mut+ext")),"",ROUNDUP(N66/O66,0))</f>
        <v/>
      </c>
      <c r="V66" s="244">
        <f>IF(L66="",0,IF(OR(P66="Mut+ext",VLOOKUP(L66,Paramétrage!$C$6:$E$28,2,0)=0),0,IF(O66="","saisir capacité",M66*U66*VLOOKUP(L66,Paramétrage!$C$6:$E$28,2,0))))</f>
        <v>0</v>
      </c>
      <c r="W66" s="108"/>
      <c r="X66" s="245">
        <f t="shared" si="35"/>
        <v>0</v>
      </c>
      <c r="Y66" s="246">
        <f>IF(L66="",0,IF(ISERROR(W66+V66*VLOOKUP(L66,Paramétrage!$C$6:$E$28,3,0))=TRUE,X66,W66+V66*VLOOKUP(L66,Paramétrage!$C$6:$E$28,3,0)))</f>
        <v>0</v>
      </c>
      <c r="Z66" s="555"/>
      <c r="AA66" s="556"/>
      <c r="AB66" s="557"/>
      <c r="AC66" s="442"/>
      <c r="AD66" s="109"/>
      <c r="AE66" s="47">
        <f>IF(F66="",0,IF(J66="",0,IF(SUMIF(F59:F66,F66,N59:N66)=0,0,IF(J66="Obligatoire",AF66/N66,IF(K66="",AF66/SUMIF(F59:F66,F66,N59:N66),AF66/(SUMIF(F59:F66,F66,N59:N66)/K66))))))</f>
        <v>0</v>
      </c>
      <c r="AF66" s="24">
        <f t="shared" si="36"/>
        <v>0</v>
      </c>
      <c r="AH66" s="50">
        <f>IF(SUMIF(F59:F66,F66,N59:N66)=0,0,$M$3*N66/SUMIF(F59:F66,F66,N59:N66))</f>
        <v>0</v>
      </c>
      <c r="AI66" s="12">
        <f t="shared" si="37"/>
        <v>0</v>
      </c>
      <c r="AJ66" s="26" t="str">
        <f t="shared" si="38"/>
        <v/>
      </c>
      <c r="AK66" s="27">
        <f>IF(L66="",0,IF(OR(P66="Mut+ext",VLOOKUP(L66,Paramétrage!$C$6:$E$28,2,0)=0),0,IF(O66="","saisir capacité",IF(P66="Mut+ext",0,M66*AJ66*VLOOKUP(L66,Paramétrage!$C$6:$E$28,2,0)))))</f>
        <v>0</v>
      </c>
      <c r="AL66" s="95"/>
      <c r="AM66" s="27">
        <f t="shared" si="39"/>
        <v>0</v>
      </c>
      <c r="AN66" s="27">
        <f>IF(L66="",0,IF(ISERROR(AL66+AK66*VLOOKUP(L66,Paramétrage!$C$6:$E$28,3,0))=TRUE,AM66,AL66+AK66*VLOOKUP(L66,Paramétrage!$C$6:$E$28,3,0)))</f>
        <v>0</v>
      </c>
      <c r="AO66" s="50">
        <f>IF(L66="",0,IF(OR(P66="oui",VLOOKUP(L66,Paramétrage!$C$6:$E$28,2,0)=0),0,IF(U66="",0,U66-AJ66)))</f>
        <v>0</v>
      </c>
      <c r="AP66" s="12">
        <f t="shared" si="40"/>
        <v>0</v>
      </c>
    </row>
    <row r="67" spans="1:42">
      <c r="A67" s="583"/>
      <c r="B67" s="592"/>
      <c r="C67" s="585"/>
      <c r="D67" s="214"/>
      <c r="E67" s="214"/>
      <c r="F67" s="215"/>
      <c r="G67" s="216"/>
      <c r="H67" s="217"/>
      <c r="I67" s="218"/>
      <c r="J67" s="217"/>
      <c r="K67" s="219"/>
      <c r="L67" s="220"/>
      <c r="M67" s="221">
        <f>AE67</f>
        <v>0</v>
      </c>
      <c r="N67" s="222">
        <f>SUM(N59:N66)</f>
        <v>0</v>
      </c>
      <c r="O67" s="220"/>
      <c r="P67" s="223"/>
      <c r="Q67" s="224"/>
      <c r="R67" s="224"/>
      <c r="S67" s="224"/>
      <c r="T67" s="225"/>
      <c r="U67" s="226"/>
      <c r="V67" s="227">
        <f>SUM(V59:V66)</f>
        <v>0</v>
      </c>
      <c r="W67" s="220">
        <f>SUM(W59:W66)</f>
        <v>0</v>
      </c>
      <c r="X67" s="228">
        <f>V67+W67</f>
        <v>0</v>
      </c>
      <c r="Y67" s="234">
        <f>SUM(Y59:Y66)</f>
        <v>0</v>
      </c>
      <c r="Z67" s="230"/>
      <c r="AA67" s="231"/>
      <c r="AB67" s="232"/>
      <c r="AC67" s="235"/>
      <c r="AD67" s="225"/>
      <c r="AE67" s="46">
        <f>SUM(AE59:AE66)</f>
        <v>0</v>
      </c>
      <c r="AF67" s="44">
        <f>SUM(AF59:AF66)</f>
        <v>0</v>
      </c>
    </row>
    <row r="68" spans="1:42" ht="15.75" customHeight="1">
      <c r="A68" s="583"/>
      <c r="B68" s="592"/>
      <c r="C68" s="585" t="s">
        <v>309</v>
      </c>
      <c r="D68" s="586" t="s">
        <v>254</v>
      </c>
      <c r="E68" s="586">
        <v>6</v>
      </c>
      <c r="F68" s="428" t="s">
        <v>310</v>
      </c>
      <c r="G68" s="112" t="s">
        <v>16</v>
      </c>
      <c r="H68" s="472" t="s">
        <v>311</v>
      </c>
      <c r="I68" s="410" t="s">
        <v>175</v>
      </c>
      <c r="J68" s="411" t="s">
        <v>164</v>
      </c>
      <c r="K68" s="412">
        <v>2</v>
      </c>
      <c r="L68" s="413" t="s">
        <v>99</v>
      </c>
      <c r="M68" s="122">
        <v>30</v>
      </c>
      <c r="N68" s="418">
        <v>30</v>
      </c>
      <c r="O68" s="414">
        <v>30</v>
      </c>
      <c r="P68" s="415" t="s">
        <v>116</v>
      </c>
      <c r="Q68" s="556" t="s">
        <v>227</v>
      </c>
      <c r="R68" s="556"/>
      <c r="S68" s="556"/>
      <c r="T68" s="569"/>
      <c r="U68" s="249"/>
      <c r="V68" s="244"/>
      <c r="W68" s="250"/>
      <c r="X68" s="245"/>
      <c r="Y68" s="251"/>
      <c r="Z68" s="646"/>
      <c r="AA68" s="646"/>
      <c r="AB68" s="647"/>
      <c r="AC68" s="29"/>
      <c r="AD68" s="419"/>
      <c r="AE68" s="47">
        <f>IF(F68="",0,IF(J68="",0,IF(SUMIF($F$68:$F$75,F68,$N$68:$N$75)=0,0,IF(K68="",AF68/SUMIF($F$68:$F$75,F68,$N$68:$N$75),AF68/(SUMIF($F$68:$F$75,F68,$N$68:$N$75)/K68)))))</f>
        <v>15</v>
      </c>
      <c r="AF68" s="43">
        <f>M68*N68</f>
        <v>900</v>
      </c>
    </row>
    <row r="69" spans="1:42">
      <c r="A69" s="583"/>
      <c r="B69" s="592"/>
      <c r="C69" s="585"/>
      <c r="D69" s="614"/>
      <c r="E69" s="614"/>
      <c r="F69" s="428" t="s">
        <v>310</v>
      </c>
      <c r="G69" s="112" t="s">
        <v>16</v>
      </c>
      <c r="H69" s="472" t="s">
        <v>311</v>
      </c>
      <c r="I69" s="410" t="s">
        <v>175</v>
      </c>
      <c r="J69" s="411" t="s">
        <v>164</v>
      </c>
      <c r="K69" s="412">
        <v>2</v>
      </c>
      <c r="L69" s="413" t="s">
        <v>104</v>
      </c>
      <c r="M69" s="122">
        <v>15</v>
      </c>
      <c r="N69" s="418">
        <v>30</v>
      </c>
      <c r="O69" s="414">
        <v>30</v>
      </c>
      <c r="P69" s="415" t="s">
        <v>116</v>
      </c>
      <c r="Q69" s="556" t="s">
        <v>229</v>
      </c>
      <c r="R69" s="556"/>
      <c r="S69" s="556"/>
      <c r="T69" s="569"/>
      <c r="U69" s="249"/>
      <c r="V69" s="244"/>
      <c r="W69" s="250"/>
      <c r="X69" s="245"/>
      <c r="Y69" s="251"/>
      <c r="Z69" s="646"/>
      <c r="AA69" s="646"/>
      <c r="AB69" s="647"/>
      <c r="AC69" s="29"/>
      <c r="AD69" s="419"/>
      <c r="AE69" s="47">
        <f>IF(F69="",0,IF(J69="",0,IF(SUMIF($F$68:$F$75,F69,$N$68:$N$75)=0,0,IF(K69="",AF69/SUMIF($F$68:$F$75,F69,$N$68:$N$75),AF69/(SUMIF($F$68:$F$75,F69,$N$68:$N$75)/K69)))))</f>
        <v>7.5</v>
      </c>
      <c r="AF69" s="43">
        <f t="shared" ref="AF69:AF75" si="41">M69*N69</f>
        <v>450</v>
      </c>
    </row>
    <row r="70" spans="1:42">
      <c r="A70" s="583"/>
      <c r="B70" s="592"/>
      <c r="C70" s="585"/>
      <c r="D70" s="614"/>
      <c r="E70" s="614"/>
      <c r="F70" s="428" t="s">
        <v>310</v>
      </c>
      <c r="G70" s="112" t="s">
        <v>16</v>
      </c>
      <c r="H70" s="472" t="s">
        <v>312</v>
      </c>
      <c r="I70" s="410" t="s">
        <v>175</v>
      </c>
      <c r="J70" s="411" t="s">
        <v>164</v>
      </c>
      <c r="K70" s="412">
        <v>2</v>
      </c>
      <c r="L70" s="413" t="s">
        <v>99</v>
      </c>
      <c r="M70" s="122">
        <v>30</v>
      </c>
      <c r="N70" s="418">
        <v>30</v>
      </c>
      <c r="O70" s="414">
        <v>30</v>
      </c>
      <c r="P70" s="415" t="s">
        <v>116</v>
      </c>
      <c r="Q70" s="556" t="s">
        <v>227</v>
      </c>
      <c r="R70" s="556"/>
      <c r="S70" s="556"/>
      <c r="T70" s="569"/>
      <c r="U70" s="249"/>
      <c r="V70" s="244"/>
      <c r="W70" s="250"/>
      <c r="X70" s="245"/>
      <c r="Y70" s="251"/>
      <c r="Z70" s="646"/>
      <c r="AA70" s="646"/>
      <c r="AB70" s="647"/>
      <c r="AC70" s="29"/>
      <c r="AD70" s="419"/>
      <c r="AE70" s="47">
        <f>IF(F70="",0,IF(J70="",0,IF(SUMIF($F$68:$F$75,F70,$N$68:$N$75)=0,0,IF(K70="",AF70/SUMIF($F$68:$F$75,F70,$N$68:$N$75),AF70/(SUMIF($F$68:$F$75,F70,$N$68:$N$75)/K70)))))</f>
        <v>15</v>
      </c>
      <c r="AF70" s="43">
        <f t="shared" si="41"/>
        <v>900</v>
      </c>
    </row>
    <row r="71" spans="1:42">
      <c r="A71" s="583"/>
      <c r="B71" s="592"/>
      <c r="C71" s="585"/>
      <c r="D71" s="614"/>
      <c r="E71" s="614"/>
      <c r="F71" s="428" t="s">
        <v>310</v>
      </c>
      <c r="G71" s="112" t="s">
        <v>16</v>
      </c>
      <c r="H71" s="472" t="s">
        <v>312</v>
      </c>
      <c r="I71" s="410" t="s">
        <v>175</v>
      </c>
      <c r="J71" s="411" t="s">
        <v>164</v>
      </c>
      <c r="K71" s="412">
        <v>2</v>
      </c>
      <c r="L71" s="413" t="s">
        <v>104</v>
      </c>
      <c r="M71" s="122">
        <v>15</v>
      </c>
      <c r="N71" s="418">
        <v>30</v>
      </c>
      <c r="O71" s="414">
        <v>30</v>
      </c>
      <c r="P71" s="415" t="s">
        <v>116</v>
      </c>
      <c r="Q71" s="556" t="s">
        <v>229</v>
      </c>
      <c r="R71" s="556"/>
      <c r="S71" s="556"/>
      <c r="T71" s="569"/>
      <c r="U71" s="249"/>
      <c r="V71" s="244"/>
      <c r="W71" s="250"/>
      <c r="X71" s="245"/>
      <c r="Y71" s="251"/>
      <c r="Z71" s="646"/>
      <c r="AA71" s="646"/>
      <c r="AB71" s="647"/>
      <c r="AC71" s="29"/>
      <c r="AD71" s="419"/>
      <c r="AE71" s="47">
        <f>IF(F71="",0,IF(J71="",0,IF(SUMIF($F$68:$F$75,F71,$N$68:$N$75)=0,0,IF(K71="",AF71/SUMIF($F$68:$F$75,F71,$N$68:$N$75),AF71/(SUMIF($F$68:$F$75,F71,$N$68:$N$75)/K71)))))</f>
        <v>7.5</v>
      </c>
      <c r="AF71" s="43">
        <f t="shared" si="41"/>
        <v>450</v>
      </c>
    </row>
    <row r="72" spans="1:42">
      <c r="A72" s="583"/>
      <c r="B72" s="592"/>
      <c r="C72" s="585"/>
      <c r="D72" s="614"/>
      <c r="E72" s="614"/>
      <c r="F72" s="428" t="s">
        <v>313</v>
      </c>
      <c r="G72" s="112" t="s">
        <v>16</v>
      </c>
      <c r="H72" s="460" t="s">
        <v>179</v>
      </c>
      <c r="I72" s="473">
        <v>11</v>
      </c>
      <c r="J72" s="474" t="s">
        <v>98</v>
      </c>
      <c r="K72" s="475"/>
      <c r="L72" s="475" t="s">
        <v>99</v>
      </c>
      <c r="M72" s="122">
        <v>12</v>
      </c>
      <c r="N72" s="120">
        <v>30</v>
      </c>
      <c r="O72" s="476">
        <v>30</v>
      </c>
      <c r="P72" s="408" t="s">
        <v>116</v>
      </c>
      <c r="Q72" s="556" t="s">
        <v>180</v>
      </c>
      <c r="R72" s="556"/>
      <c r="S72" s="556"/>
      <c r="T72" s="569"/>
      <c r="U72" s="249"/>
      <c r="V72" s="244"/>
      <c r="W72" s="250"/>
      <c r="X72" s="245"/>
      <c r="Y72" s="251"/>
      <c r="Z72" s="470"/>
      <c r="AA72" s="470"/>
      <c r="AB72" s="471"/>
      <c r="AC72" s="29"/>
      <c r="AD72" s="419"/>
      <c r="AE72" s="47">
        <f t="shared" ref="AE72:AE74" si="42">IF(F72="",0,IF(J72="",0,IF(SUMIF($F$68:$F$75,F72,$N$68:$N$75)=0,0,IF(K72="",AF72/SUMIF($F$68:$F$75,F72,$N$68:$N$75),AF72/(SUMIF($F$68:$F$75,F72,$N$68:$N$75)/K72)))))</f>
        <v>4</v>
      </c>
      <c r="AF72" s="43">
        <f t="shared" ref="AF72:AF74" si="43">M72*N72</f>
        <v>360</v>
      </c>
    </row>
    <row r="73" spans="1:42">
      <c r="A73" s="583"/>
      <c r="B73" s="592"/>
      <c r="C73" s="585"/>
      <c r="D73" s="614"/>
      <c r="E73" s="614"/>
      <c r="F73" s="428" t="s">
        <v>313</v>
      </c>
      <c r="G73" s="112" t="s">
        <v>16</v>
      </c>
      <c r="H73" s="460" t="s">
        <v>183</v>
      </c>
      <c r="I73" s="473">
        <v>11</v>
      </c>
      <c r="J73" s="474" t="s">
        <v>98</v>
      </c>
      <c r="K73" s="475"/>
      <c r="L73" s="475" t="s">
        <v>99</v>
      </c>
      <c r="M73" s="122">
        <v>12</v>
      </c>
      <c r="N73" s="120">
        <v>30</v>
      </c>
      <c r="O73" s="476">
        <v>30</v>
      </c>
      <c r="P73" s="408" t="s">
        <v>116</v>
      </c>
      <c r="Q73" s="556" t="s">
        <v>180</v>
      </c>
      <c r="R73" s="556"/>
      <c r="S73" s="556"/>
      <c r="T73" s="569"/>
      <c r="U73" s="249"/>
      <c r="V73" s="244"/>
      <c r="W73" s="250"/>
      <c r="X73" s="245"/>
      <c r="Y73" s="251"/>
      <c r="Z73" s="470"/>
      <c r="AA73" s="470"/>
      <c r="AB73" s="471"/>
      <c r="AC73" s="29"/>
      <c r="AD73" s="419"/>
      <c r="AE73" s="47">
        <f t="shared" si="42"/>
        <v>4</v>
      </c>
      <c r="AF73" s="43">
        <f t="shared" si="43"/>
        <v>360</v>
      </c>
    </row>
    <row r="74" spans="1:42">
      <c r="A74" s="583"/>
      <c r="B74" s="592"/>
      <c r="C74" s="585"/>
      <c r="D74" s="614"/>
      <c r="E74" s="614"/>
      <c r="F74" s="428" t="s">
        <v>313</v>
      </c>
      <c r="G74" s="112" t="s">
        <v>16</v>
      </c>
      <c r="H74" s="488" t="s">
        <v>182</v>
      </c>
      <c r="I74" s="473">
        <v>11</v>
      </c>
      <c r="J74" s="474" t="s">
        <v>98</v>
      </c>
      <c r="K74" s="475"/>
      <c r="L74" s="475" t="s">
        <v>104</v>
      </c>
      <c r="M74" s="122">
        <v>24</v>
      </c>
      <c r="N74" s="120">
        <v>30</v>
      </c>
      <c r="O74" s="476">
        <v>30</v>
      </c>
      <c r="P74" s="408" t="s">
        <v>116</v>
      </c>
      <c r="Q74" s="556" t="s">
        <v>180</v>
      </c>
      <c r="R74" s="556"/>
      <c r="S74" s="556"/>
      <c r="T74" s="569"/>
      <c r="U74" s="249"/>
      <c r="V74" s="244"/>
      <c r="W74" s="250"/>
      <c r="X74" s="245"/>
      <c r="Y74" s="251"/>
      <c r="Z74" s="470"/>
      <c r="AA74" s="470"/>
      <c r="AB74" s="471"/>
      <c r="AC74" s="29"/>
      <c r="AD74" s="419"/>
      <c r="AE74" s="47">
        <f t="shared" si="42"/>
        <v>8</v>
      </c>
      <c r="AF74" s="43">
        <f t="shared" si="43"/>
        <v>720</v>
      </c>
    </row>
    <row r="75" spans="1:42">
      <c r="A75" s="583"/>
      <c r="B75" s="592"/>
      <c r="C75" s="585"/>
      <c r="D75" s="614"/>
      <c r="E75" s="614"/>
      <c r="F75" s="428"/>
      <c r="G75" s="112"/>
      <c r="H75" s="130"/>
      <c r="I75" s="410"/>
      <c r="J75" s="411"/>
      <c r="K75" s="412"/>
      <c r="L75" s="413"/>
      <c r="M75" s="122"/>
      <c r="N75" s="418"/>
      <c r="O75" s="414"/>
      <c r="P75" s="415"/>
      <c r="Q75" s="568"/>
      <c r="R75" s="556"/>
      <c r="S75" s="556"/>
      <c r="T75" s="569"/>
      <c r="U75" s="249"/>
      <c r="V75" s="244"/>
      <c r="W75" s="250"/>
      <c r="X75" s="245"/>
      <c r="Y75" s="251"/>
      <c r="Z75" s="646"/>
      <c r="AA75" s="646"/>
      <c r="AB75" s="647"/>
      <c r="AC75" s="29"/>
      <c r="AD75" s="419"/>
      <c r="AE75" s="47">
        <f>IF(F75="",0,IF(J75="",0,IF(SUMIF($F$68:$F$75,F75,$N$68:$N$75)=0,0,IF(K75="",AF75/SUMIF($F$68:$F$75,F75,$N$68:$N$75),AF75/(SUMIF($F$68:$F$75,F75,$N$68:$N$75)/K75)))))</f>
        <v>0</v>
      </c>
      <c r="AF75" s="43">
        <f t="shared" si="41"/>
        <v>0</v>
      </c>
    </row>
    <row r="76" spans="1:42">
      <c r="A76" s="583"/>
      <c r="B76" s="592"/>
      <c r="C76" s="585"/>
      <c r="D76" s="214"/>
      <c r="E76" s="214"/>
      <c r="F76" s="215"/>
      <c r="G76" s="216"/>
      <c r="H76" s="217"/>
      <c r="I76" s="218"/>
      <c r="J76" s="217"/>
      <c r="K76" s="219"/>
      <c r="L76" s="220"/>
      <c r="M76" s="221">
        <f>AE76</f>
        <v>61</v>
      </c>
      <c r="N76" s="222"/>
      <c r="O76" s="220"/>
      <c r="P76" s="223"/>
      <c r="Q76" s="224"/>
      <c r="R76" s="224"/>
      <c r="S76" s="224"/>
      <c r="T76" s="225"/>
      <c r="U76" s="226"/>
      <c r="V76" s="227">
        <f>SUM(V68:V75)</f>
        <v>0</v>
      </c>
      <c r="W76" s="220">
        <f>SUM(W68:W75)</f>
        <v>0</v>
      </c>
      <c r="X76" s="228">
        <f>V76+W76</f>
        <v>0</v>
      </c>
      <c r="Y76" s="234">
        <f>SUM(Y68:Y75)</f>
        <v>0</v>
      </c>
      <c r="Z76" s="230"/>
      <c r="AA76" s="231"/>
      <c r="AB76" s="232"/>
      <c r="AC76" s="235"/>
      <c r="AD76" s="225"/>
      <c r="AE76" s="46">
        <f>SUM(AE68:AE75)</f>
        <v>61</v>
      </c>
      <c r="AF76" s="44">
        <f>SUM(AF68:AF75)</f>
        <v>4140</v>
      </c>
    </row>
    <row r="77" spans="1:42">
      <c r="A77" s="583"/>
      <c r="B77" s="592"/>
      <c r="C77" s="585" t="s">
        <v>314</v>
      </c>
      <c r="D77" s="585" t="s">
        <v>126</v>
      </c>
      <c r="E77" s="614">
        <v>3</v>
      </c>
      <c r="F77" s="447" t="s">
        <v>315</v>
      </c>
      <c r="G77" s="112" t="s">
        <v>23</v>
      </c>
      <c r="H77" s="103" t="s">
        <v>128</v>
      </c>
      <c r="I77" s="131"/>
      <c r="J77" s="130" t="s">
        <v>98</v>
      </c>
      <c r="K77" s="104"/>
      <c r="L77" s="105" t="s">
        <v>129</v>
      </c>
      <c r="M77" s="122">
        <v>25</v>
      </c>
      <c r="N77" s="119">
        <f>N4</f>
        <v>180</v>
      </c>
      <c r="O77" s="127">
        <v>24</v>
      </c>
      <c r="P77" s="111" t="s">
        <v>116</v>
      </c>
      <c r="Q77" s="568" t="s">
        <v>130</v>
      </c>
      <c r="R77" s="556"/>
      <c r="S77" s="556"/>
      <c r="T77" s="569"/>
      <c r="U77" s="243">
        <f>IF(OR(O77="",L77=Paramétrage!$C$10,L77=Paramétrage!$C$13,L77=Paramétrage!$C$16,L77=Paramétrage!$C$19,L77=Paramétrage!$C$23,L77=Paramétrage!$C$26,AND(L77&lt;&gt;Paramétrage!$C$9,P77="Mut+ext")),"",ROUNDUP(N77/O77,0))</f>
        <v>8</v>
      </c>
      <c r="V77" s="244">
        <f>IF(L77="",0,IF(OR(P77="Mut+ext",VLOOKUP(L77,Paramétrage!$C$6:$E$28,2,0)=0),0,IF(O77="","saisir capacité",M77*U77*VLOOKUP(L77,Paramétrage!$C$6:$E$28,2,0))))</f>
        <v>0</v>
      </c>
      <c r="W77" s="108"/>
      <c r="X77" s="245">
        <f t="shared" ref="X77:X84" si="44">IF(ISERROR(V77+W77)=TRUE,V77,V77+W77)</f>
        <v>0</v>
      </c>
      <c r="Y77" s="246">
        <f>IF(L77="",0,IF(ISERROR(W77+V77*VLOOKUP(L77,Paramétrage!$C$6:$E$28,3,0))=TRUE,X77,W77+V77*VLOOKUP(L77,Paramétrage!$C$6:$E$28,3,0)))</f>
        <v>0</v>
      </c>
      <c r="Z77" s="555"/>
      <c r="AA77" s="556"/>
      <c r="AB77" s="557"/>
      <c r="AC77" s="442"/>
      <c r="AD77" s="110"/>
      <c r="AE77" s="47">
        <f>IF(F77="",0,IF(J77="",0,IF(SUMIF(F77:F84,F77,N77:N84)=0,0,IF(J77="Obligatoire",AF77/N77,IF(K77="",AF77/SUMIF(F77:F84,F77,N77:N84),AF77/(SUMIF(F77:F84,F77,N77:N84)/K77))))))</f>
        <v>25</v>
      </c>
      <c r="AF77" s="24">
        <f t="shared" ref="AF77:AF84" si="45">M77*N77</f>
        <v>4500</v>
      </c>
    </row>
    <row r="78" spans="1:42" ht="15.75" hidden="1" customHeight="1">
      <c r="A78" s="583"/>
      <c r="B78" s="592"/>
      <c r="C78" s="585"/>
      <c r="D78" s="585"/>
      <c r="E78" s="614"/>
      <c r="F78" s="446"/>
      <c r="G78" s="112"/>
      <c r="H78" s="103"/>
      <c r="I78" s="131"/>
      <c r="J78" s="130"/>
      <c r="K78" s="104"/>
      <c r="L78" s="105"/>
      <c r="M78" s="122"/>
      <c r="N78" s="119"/>
      <c r="O78" s="127"/>
      <c r="P78" s="111"/>
      <c r="Q78" s="568"/>
      <c r="R78" s="556"/>
      <c r="S78" s="556"/>
      <c r="T78" s="569"/>
      <c r="U78" s="243" t="str">
        <f>IF(OR(O78="",L78=Paramétrage!$C$10,L78=Paramétrage!$C$13,L78=Paramétrage!$C$16,L78=Paramétrage!$C$19,L78=Paramétrage!$C$23,L78=Paramétrage!$C$26,AND(L78&lt;&gt;Paramétrage!$C$9,P78="Mut+ext")),"",ROUNDUP(N78/O78,0))</f>
        <v/>
      </c>
      <c r="V78" s="244">
        <f>IF(L78="",0,IF(OR(P78="Mut+ext",VLOOKUP(L78,Paramétrage!$C$6:$E$28,2,0)=0),0,IF(O78="","saisir capacité",M78*U78*VLOOKUP(L78,Paramétrage!$C$6:$E$28,2,0))))</f>
        <v>0</v>
      </c>
      <c r="W78" s="108"/>
      <c r="X78" s="245">
        <f t="shared" si="44"/>
        <v>0</v>
      </c>
      <c r="Y78" s="246">
        <f>IF(L78="",0,IF(ISERROR(W78+V78*VLOOKUP(L78,Paramétrage!$C$6:$E$28,3,0))=TRUE,X78,W78+V78*VLOOKUP(L78,Paramétrage!$C$6:$E$28,3,0)))</f>
        <v>0</v>
      </c>
      <c r="Z78" s="555"/>
      <c r="AA78" s="556"/>
      <c r="AB78" s="557"/>
      <c r="AC78" s="442"/>
      <c r="AD78" s="109"/>
      <c r="AE78" s="47">
        <f>IF(F78="",0,IF(J78="",0,IF(SUMIF(F77:F84,F78,N77:N84)=0,0,IF(J78="Obligatoire",AF78/N78,IF(K78="",AF78/SUMIF(F77:F84,F78,N77:N84),AF78/(SUMIF(F77:F84,F78,N77:N84)/K78))))))</f>
        <v>0</v>
      </c>
      <c r="AF78" s="24">
        <f t="shared" si="45"/>
        <v>0</v>
      </c>
    </row>
    <row r="79" spans="1:42" ht="15.75" hidden="1" customHeight="1">
      <c r="A79" s="583"/>
      <c r="B79" s="592"/>
      <c r="C79" s="585"/>
      <c r="D79" s="585"/>
      <c r="E79" s="614"/>
      <c r="F79" s="446"/>
      <c r="G79" s="112"/>
      <c r="H79" s="103"/>
      <c r="I79" s="131"/>
      <c r="J79" s="130"/>
      <c r="K79" s="104"/>
      <c r="L79" s="105"/>
      <c r="M79" s="122"/>
      <c r="N79" s="119"/>
      <c r="O79" s="127"/>
      <c r="P79" s="111"/>
      <c r="Q79" s="568"/>
      <c r="R79" s="556"/>
      <c r="S79" s="556"/>
      <c r="T79" s="569"/>
      <c r="U79" s="243" t="str">
        <f>IF(OR(O79="",L79=Paramétrage!$C$10,L79=Paramétrage!$C$13,L79=Paramétrage!$C$16,L79=Paramétrage!$C$19,L79=Paramétrage!$C$23,L79=Paramétrage!$C$26,AND(L79&lt;&gt;Paramétrage!$C$9,P79="Mut+ext")),"",ROUNDUP(N79/O79,0))</f>
        <v/>
      </c>
      <c r="V79" s="244">
        <f>IF(L79="",0,IF(OR(P79="Mut+ext",VLOOKUP(L79,Paramétrage!$C$6:$E$28,2,0)=0),0,IF(O79="","saisir capacité",M79*U79*VLOOKUP(L79,Paramétrage!$C$6:$E$28,2,0))))</f>
        <v>0</v>
      </c>
      <c r="W79" s="108"/>
      <c r="X79" s="245">
        <f t="shared" si="44"/>
        <v>0</v>
      </c>
      <c r="Y79" s="246">
        <f>IF(L79="",0,IF(ISERROR(W79+V79*VLOOKUP(L79,Paramétrage!$C$6:$E$28,3,0))=TRUE,X79,W79+V79*VLOOKUP(L79,Paramétrage!$C$6:$E$28,3,0)))</f>
        <v>0</v>
      </c>
      <c r="Z79" s="555"/>
      <c r="AA79" s="556"/>
      <c r="AB79" s="557"/>
      <c r="AC79" s="442"/>
      <c r="AD79" s="109"/>
      <c r="AE79" s="47">
        <f>IF(F79="",0,IF(J79="",0,IF(SUMIF(F77:F84,F79,N77:N84)=0,0,IF(J79="Obligatoire",AF79/N79,IF(K79="",AF79/SUMIF(F77:F84,F79,N77:N84),AF79/(SUMIF(F77:F84,F79,N77:N84)/K79))))))</f>
        <v>0</v>
      </c>
      <c r="AF79" s="24">
        <f t="shared" si="45"/>
        <v>0</v>
      </c>
    </row>
    <row r="80" spans="1:42" ht="15.75" hidden="1" customHeight="1">
      <c r="A80" s="583"/>
      <c r="B80" s="592"/>
      <c r="C80" s="585"/>
      <c r="D80" s="585"/>
      <c r="E80" s="614"/>
      <c r="F80" s="448"/>
      <c r="G80" s="112"/>
      <c r="H80" s="103"/>
      <c r="I80" s="131"/>
      <c r="J80" s="130"/>
      <c r="K80" s="104"/>
      <c r="L80" s="105"/>
      <c r="M80" s="122"/>
      <c r="N80" s="119"/>
      <c r="O80" s="127"/>
      <c r="P80" s="111"/>
      <c r="Q80" s="568"/>
      <c r="R80" s="556"/>
      <c r="S80" s="556"/>
      <c r="T80" s="569"/>
      <c r="U80" s="243" t="str">
        <f>IF(OR(O80="",L80=Paramétrage!$C$10,L80=Paramétrage!$C$13,L80=Paramétrage!$C$16,L80=Paramétrage!$C$19,L80=Paramétrage!$C$23,L80=Paramétrage!$C$26,AND(L80&lt;&gt;Paramétrage!$C$9,P80="Mut+ext")),"",ROUNDUP(N80/O80,0))</f>
        <v/>
      </c>
      <c r="V80" s="244">
        <f>IF(L80="",0,IF(OR(P80="Mut+ext",VLOOKUP(L80,Paramétrage!$C$6:$E$28,2,0)=0),0,IF(O80="","saisir capacité",M80*U80*VLOOKUP(L80,Paramétrage!$C$6:$E$28,2,0))))</f>
        <v>0</v>
      </c>
      <c r="W80" s="108"/>
      <c r="X80" s="245">
        <f t="shared" si="44"/>
        <v>0</v>
      </c>
      <c r="Y80" s="246">
        <f>IF(L80="",0,IF(ISERROR(W80+V80*VLOOKUP(L80,Paramétrage!$C$6:$E$28,3,0))=TRUE,X80,W80+V80*VLOOKUP(L80,Paramétrage!$C$6:$E$28,3,0)))</f>
        <v>0</v>
      </c>
      <c r="Z80" s="555"/>
      <c r="AA80" s="556"/>
      <c r="AB80" s="557"/>
      <c r="AC80" s="442"/>
      <c r="AD80" s="109"/>
      <c r="AE80" s="47">
        <f>IF(F80="",0,IF(J80="",0,IF(SUMIF(F77:F84,F80,N77:N84)=0,0,IF(J80="Obligatoire",AF80/N80,IF(K80="",AF80/SUMIF(F77:F84,F80,N77:N84),AF80/(SUMIF(F77:F84,F80,N77:N84)/K80))))))</f>
        <v>0</v>
      </c>
      <c r="AF80" s="24">
        <f t="shared" si="45"/>
        <v>0</v>
      </c>
    </row>
    <row r="81" spans="1:42" ht="15.75" hidden="1" customHeight="1">
      <c r="A81" s="583"/>
      <c r="B81" s="592"/>
      <c r="C81" s="585"/>
      <c r="D81" s="585"/>
      <c r="E81" s="614"/>
      <c r="F81" s="446"/>
      <c r="G81" s="112"/>
      <c r="H81" s="103"/>
      <c r="I81" s="131"/>
      <c r="J81" s="130"/>
      <c r="K81" s="104"/>
      <c r="L81" s="105"/>
      <c r="M81" s="122"/>
      <c r="N81" s="119"/>
      <c r="O81" s="127"/>
      <c r="P81" s="111"/>
      <c r="Q81" s="568"/>
      <c r="R81" s="556"/>
      <c r="S81" s="556"/>
      <c r="T81" s="569"/>
      <c r="U81" s="243" t="str">
        <f>IF(OR(O81="",L81=Paramétrage!$C$10,L81=Paramétrage!$C$13,L81=Paramétrage!$C$16,L81=Paramétrage!$C$19,L81=Paramétrage!$C$23,L81=Paramétrage!$C$26,AND(L81&lt;&gt;Paramétrage!$C$9,P81="Mut+ext")),"",ROUNDUP(N81/O81,0))</f>
        <v/>
      </c>
      <c r="V81" s="244">
        <f>IF(L81="",0,IF(OR(P81="Mut+ext",VLOOKUP(L81,Paramétrage!$C$6:$E$28,2,0)=0),0,IF(O81="","saisir capacité",M81*U81*VLOOKUP(L81,Paramétrage!$C$6:$E$28,2,0))))</f>
        <v>0</v>
      </c>
      <c r="W81" s="108"/>
      <c r="X81" s="245">
        <f t="shared" si="44"/>
        <v>0</v>
      </c>
      <c r="Y81" s="246">
        <f>IF(L81="",0,IF(ISERROR(W81+V81*VLOOKUP(L81,Paramétrage!$C$6:$E$28,3,0))=TRUE,X81,W81+V81*VLOOKUP(L81,Paramétrage!$C$6:$E$28,3,0)))</f>
        <v>0</v>
      </c>
      <c r="Z81" s="555"/>
      <c r="AA81" s="556"/>
      <c r="AB81" s="557"/>
      <c r="AC81" s="442"/>
      <c r="AD81" s="109"/>
      <c r="AE81" s="47">
        <f>IF(F81="",0,IF(J81="",0,IF(SUMIF(F77:F84,F81,N77:N84)=0,0,IF(J81="Obligatoire",AF81/N81,IF(K81="",AF81/SUMIF(F77:F84,F81,N77:N84),AF81/(SUMIF(F77:F84,F81,N77:N84)/K81))))))</f>
        <v>0</v>
      </c>
      <c r="AF81" s="24">
        <f t="shared" si="45"/>
        <v>0</v>
      </c>
    </row>
    <row r="82" spans="1:42" ht="15.75" hidden="1" customHeight="1">
      <c r="A82" s="583"/>
      <c r="B82" s="592"/>
      <c r="C82" s="585"/>
      <c r="D82" s="585"/>
      <c r="E82" s="614"/>
      <c r="F82" s="446"/>
      <c r="G82" s="112"/>
      <c r="H82" s="103"/>
      <c r="I82" s="131"/>
      <c r="J82" s="130"/>
      <c r="K82" s="104"/>
      <c r="L82" s="105"/>
      <c r="M82" s="122"/>
      <c r="N82" s="119"/>
      <c r="O82" s="127"/>
      <c r="P82" s="111"/>
      <c r="Q82" s="568"/>
      <c r="R82" s="556"/>
      <c r="S82" s="556"/>
      <c r="T82" s="569"/>
      <c r="U82" s="243" t="str">
        <f>IF(OR(O82="",L82=Paramétrage!$C$10,L82=Paramétrage!$C$13,L82=Paramétrage!$C$16,L82=Paramétrage!$C$19,L82=Paramétrage!$C$23,L82=Paramétrage!$C$26,AND(L82&lt;&gt;Paramétrage!$C$9,P82="Mut+ext")),"",ROUNDUP(N82/O82,0))</f>
        <v/>
      </c>
      <c r="V82" s="244">
        <f>IF(L82="",0,IF(OR(P82="Mut+ext",VLOOKUP(L82,Paramétrage!$C$6:$E$28,2,0)=0),0,IF(O82="","saisir capacité",M82*U82*VLOOKUP(L82,Paramétrage!$C$6:$E$28,2,0))))</f>
        <v>0</v>
      </c>
      <c r="W82" s="108"/>
      <c r="X82" s="245">
        <f t="shared" si="44"/>
        <v>0</v>
      </c>
      <c r="Y82" s="246">
        <f>IF(L82="",0,IF(ISERROR(W82+V82*VLOOKUP(L82,Paramétrage!$C$6:$E$28,3,0))=TRUE,X82,W82+V82*VLOOKUP(L82,Paramétrage!$C$6:$E$28,3,0)))</f>
        <v>0</v>
      </c>
      <c r="Z82" s="555"/>
      <c r="AA82" s="556"/>
      <c r="AB82" s="557"/>
      <c r="AC82" s="442"/>
      <c r="AD82" s="109"/>
      <c r="AE82" s="47">
        <f>IF(F82="",0,IF(J82="",0,IF(SUMIF(F77:F84,F82,N77:N84)=0,0,IF(J82="Obligatoire",AF82/N82,IF(K82="",AF82/SUMIF(F77:F84,F82,N77:N84),AF82/(SUMIF(F77:F84,F82,N77:N84)/K82))))))</f>
        <v>0</v>
      </c>
      <c r="AF82" s="24">
        <f t="shared" si="45"/>
        <v>0</v>
      </c>
    </row>
    <row r="83" spans="1:42" ht="15.75" hidden="1" customHeight="1">
      <c r="A83" s="583"/>
      <c r="B83" s="592"/>
      <c r="C83" s="585"/>
      <c r="D83" s="585"/>
      <c r="E83" s="614"/>
      <c r="F83" s="446"/>
      <c r="G83" s="112"/>
      <c r="H83" s="103"/>
      <c r="I83" s="131"/>
      <c r="J83" s="130"/>
      <c r="K83" s="104"/>
      <c r="L83" s="105"/>
      <c r="M83" s="122"/>
      <c r="N83" s="119"/>
      <c r="O83" s="127"/>
      <c r="P83" s="111"/>
      <c r="Q83" s="568"/>
      <c r="R83" s="556"/>
      <c r="S83" s="556"/>
      <c r="T83" s="569"/>
      <c r="U83" s="243" t="str">
        <f>IF(OR(O83="",L83=Paramétrage!$C$10,L83=Paramétrage!$C$13,L83=Paramétrage!$C$16,L83=Paramétrage!$C$19,L83=Paramétrage!$C$23,L83=Paramétrage!$C$26,AND(L83&lt;&gt;Paramétrage!$C$9,P83="Mut+ext")),"",ROUNDUP(N83/O83,0))</f>
        <v/>
      </c>
      <c r="V83" s="244">
        <f>IF(L83="",0,IF(OR(P83="Mut+ext",VLOOKUP(L83,Paramétrage!$C$6:$E$28,2,0)=0),0,IF(O83="","saisir capacité",M83*U83*VLOOKUP(L83,Paramétrage!$C$6:$E$28,2,0))))</f>
        <v>0</v>
      </c>
      <c r="W83" s="108"/>
      <c r="X83" s="245">
        <f t="shared" si="44"/>
        <v>0</v>
      </c>
      <c r="Y83" s="246">
        <f>IF(L83="",0,IF(ISERROR(W83+V83*VLOOKUP(L83,Paramétrage!$C$6:$E$28,3,0))=TRUE,X83,W83+V83*VLOOKUP(L83,Paramétrage!$C$6:$E$28,3,0)))</f>
        <v>0</v>
      </c>
      <c r="Z83" s="555"/>
      <c r="AA83" s="556"/>
      <c r="AB83" s="557"/>
      <c r="AC83" s="442"/>
      <c r="AD83" s="109"/>
      <c r="AE83" s="47">
        <f>IF(F83="",0,IF(J83="",0,IF(SUMIF(F77:F84,F83,N77:N84)=0,0,IF(J83="Obligatoire",AF83/N83,IF(K83="",AF83/SUMIF(F77:F84,F83,N77:N84),AF83/(SUMIF(F77:F84,F83,N77:N84)/K83))))))</f>
        <v>0</v>
      </c>
      <c r="AF83" s="24">
        <f t="shared" si="45"/>
        <v>0</v>
      </c>
    </row>
    <row r="84" spans="1:42" ht="15.75" hidden="1" customHeight="1">
      <c r="A84" s="583"/>
      <c r="B84" s="592"/>
      <c r="C84" s="585"/>
      <c r="D84" s="585"/>
      <c r="E84" s="615"/>
      <c r="F84" s="446"/>
      <c r="G84" s="112"/>
      <c r="H84" s="103"/>
      <c r="I84" s="131"/>
      <c r="J84" s="130"/>
      <c r="K84" s="104"/>
      <c r="L84" s="105"/>
      <c r="M84" s="122"/>
      <c r="N84" s="119"/>
      <c r="O84" s="127"/>
      <c r="P84" s="111"/>
      <c r="Q84" s="568"/>
      <c r="R84" s="556"/>
      <c r="S84" s="556"/>
      <c r="T84" s="569"/>
      <c r="U84" s="243" t="str">
        <f>IF(OR(O84="",L84=Paramétrage!$C$10,L84=Paramétrage!$C$13,L84=Paramétrage!$C$16,L84=Paramétrage!$C$19,L84=Paramétrage!$C$23,L84=Paramétrage!$C$26,AND(L84&lt;&gt;Paramétrage!$C$9,P84="Mut+ext")),"",ROUNDUP(N84/O84,0))</f>
        <v/>
      </c>
      <c r="V84" s="244">
        <f>IF(L84="",0,IF(OR(P84="Mut+ext",VLOOKUP(L84,Paramétrage!$C$6:$E$28,2,0)=0),0,IF(O84="","saisir capacité",M84*U84*VLOOKUP(L84,Paramétrage!$C$6:$E$28,2,0))))</f>
        <v>0</v>
      </c>
      <c r="W84" s="108"/>
      <c r="X84" s="245">
        <f t="shared" si="44"/>
        <v>0</v>
      </c>
      <c r="Y84" s="246">
        <f>IF(L84="",0,IF(ISERROR(W84+V84*VLOOKUP(L84,Paramétrage!$C$6:$E$28,3,0))=TRUE,X84,W84+V84*VLOOKUP(L84,Paramétrage!$C$6:$E$28,3,0)))</f>
        <v>0</v>
      </c>
      <c r="Z84" s="555"/>
      <c r="AA84" s="556"/>
      <c r="AB84" s="557"/>
      <c r="AC84" s="442"/>
      <c r="AD84" s="109"/>
      <c r="AE84" s="47">
        <f>IF(F84="",0,IF(J84="",0,IF(SUMIF(F77:F84,F84,N77:N84)=0,0,IF(J84="Obligatoire",AF84/N84,IF(K84="",AF84/SUMIF(F77:F84,F84,N77:N84),AF84/(SUMIF(F77:F84,F84,N77:N84)/K84))))))</f>
        <v>0</v>
      </c>
      <c r="AF84" s="24">
        <f t="shared" si="45"/>
        <v>0</v>
      </c>
    </row>
    <row r="85" spans="1:42">
      <c r="A85" s="583"/>
      <c r="B85" s="592"/>
      <c r="C85" s="585"/>
      <c r="D85" s="214"/>
      <c r="E85" s="214"/>
      <c r="F85" s="215"/>
      <c r="G85" s="216"/>
      <c r="H85" s="217"/>
      <c r="I85" s="218"/>
      <c r="J85" s="217"/>
      <c r="K85" s="219"/>
      <c r="L85" s="220"/>
      <c r="M85" s="221">
        <f>AE85</f>
        <v>25</v>
      </c>
      <c r="N85" s="222"/>
      <c r="O85" s="220"/>
      <c r="P85" s="223"/>
      <c r="Q85" s="224"/>
      <c r="R85" s="224"/>
      <c r="S85" s="224"/>
      <c r="T85" s="225"/>
      <c r="U85" s="226"/>
      <c r="V85" s="227">
        <f>SUM(V77:V84)</f>
        <v>0</v>
      </c>
      <c r="W85" s="220">
        <f>SUM(W77:W84)</f>
        <v>0</v>
      </c>
      <c r="X85" s="228">
        <f>V85+W85</f>
        <v>0</v>
      </c>
      <c r="Y85" s="234">
        <f>SUM(Y77:Y84)</f>
        <v>0</v>
      </c>
      <c r="Z85" s="230"/>
      <c r="AA85" s="231"/>
      <c r="AB85" s="232"/>
      <c r="AC85" s="235"/>
      <c r="AD85" s="225"/>
      <c r="AE85" s="46">
        <f>SUM(AE77:AE84)</f>
        <v>25</v>
      </c>
      <c r="AF85" s="44">
        <f>SUM(AF77:AF84)</f>
        <v>4500</v>
      </c>
    </row>
    <row r="86" spans="1:42" ht="15.75" customHeight="1">
      <c r="A86" s="583"/>
      <c r="B86" s="592"/>
      <c r="C86" s="585" t="s">
        <v>316</v>
      </c>
      <c r="D86" s="585" t="s">
        <v>265</v>
      </c>
      <c r="E86" s="614">
        <v>3</v>
      </c>
      <c r="F86" s="447" t="s">
        <v>317</v>
      </c>
      <c r="G86" s="112" t="s">
        <v>17</v>
      </c>
      <c r="H86" s="103" t="s">
        <v>318</v>
      </c>
      <c r="I86" s="131" t="s">
        <v>97</v>
      </c>
      <c r="J86" s="130" t="s">
        <v>98</v>
      </c>
      <c r="K86" s="104">
        <v>1</v>
      </c>
      <c r="L86" s="105" t="s">
        <v>99</v>
      </c>
      <c r="M86" s="122">
        <v>21</v>
      </c>
      <c r="N86" s="119">
        <v>180</v>
      </c>
      <c r="O86" s="127">
        <v>300</v>
      </c>
      <c r="P86" s="111" t="s">
        <v>100</v>
      </c>
      <c r="Q86" s="568"/>
      <c r="R86" s="556"/>
      <c r="S86" s="556"/>
      <c r="T86" s="569"/>
      <c r="U86" s="243">
        <f>IF(OR(O86="",L86=Paramétrage!$C$10,L86=Paramétrage!$C$13,L86=Paramétrage!$C$16,L86=Paramétrage!$C$19,L86=Paramétrage!$C$23,L86=Paramétrage!$C$26,AND(L86&lt;&gt;Paramétrage!$C$9,P86="Mut+ext")),"",ROUNDUP(N86/O86,0))</f>
        <v>1</v>
      </c>
      <c r="V86" s="244">
        <f>IF(L86="",0,IF(OR(P86="Mut+ext",VLOOKUP(L86,Paramétrage!$C$6:$E$28,2,0)=0),0,IF(O86="","saisir capacité",M86*U86*VLOOKUP(L86,Paramétrage!$C$6:$E$28,2,0))))</f>
        <v>21</v>
      </c>
      <c r="W86" s="108"/>
      <c r="X86" s="245">
        <f t="shared" ref="X86:X93" si="46">IF(ISERROR(V86+W86)=TRUE,V86,V86+W86)</f>
        <v>21</v>
      </c>
      <c r="Y86" s="246">
        <f>IF(L86="",0,IF(ISERROR(W86+V86*VLOOKUP(L86,Paramétrage!$C$6:$E$28,3,0))=TRUE,X86,W86+V86*VLOOKUP(L86,Paramétrage!$C$6:$E$28,3,0)))</f>
        <v>31.5</v>
      </c>
      <c r="Z86" s="555"/>
      <c r="AA86" s="556"/>
      <c r="AB86" s="557"/>
      <c r="AC86" s="442"/>
      <c r="AD86" s="110"/>
      <c r="AE86" s="47">
        <f>IF(F86="",0,IF(J86="",0,IF(SUMIF(F86:F93,F86,N86:N93)=0,0,IF(J86="Obligatoire",AF86/N86,IF(K86="",AF86/SUMIF(F86:F93,F86,N86:N93),AF86/(SUMIF(F86:F93,F86,N86:N93)/K86))))))</f>
        <v>21</v>
      </c>
      <c r="AF86" s="24">
        <f t="shared" ref="AF86:AF93" si="47">M86*N86</f>
        <v>3780</v>
      </c>
    </row>
    <row r="87" spans="1:42">
      <c r="A87" s="583"/>
      <c r="B87" s="592"/>
      <c r="C87" s="585"/>
      <c r="D87" s="585"/>
      <c r="E87" s="614"/>
      <c r="F87" s="446"/>
      <c r="G87" s="112"/>
      <c r="H87" s="103"/>
      <c r="I87" s="131"/>
      <c r="J87" s="130"/>
      <c r="K87" s="104"/>
      <c r="L87" s="105"/>
      <c r="M87" s="122"/>
      <c r="N87" s="119"/>
      <c r="O87" s="127"/>
      <c r="P87" s="111"/>
      <c r="Q87" s="568"/>
      <c r="R87" s="556"/>
      <c r="S87" s="556"/>
      <c r="T87" s="569"/>
      <c r="U87" s="243" t="str">
        <f>IF(OR(O87="",L87=Paramétrage!$C$10,L87=Paramétrage!$C$13,L87=Paramétrage!$C$16,L87=Paramétrage!$C$19,L87=Paramétrage!$C$23,L87=Paramétrage!$C$26,AND(L87&lt;&gt;Paramétrage!$C$9,P87="Mut+ext")),"",ROUNDUP(N87/O87,0))</f>
        <v/>
      </c>
      <c r="V87" s="244">
        <f>IF(L87="",0,IF(OR(P87="Mut+ext",VLOOKUP(L87,Paramétrage!$C$6:$E$28,2,0)=0),0,IF(O87="","saisir capacité",M87*U87*VLOOKUP(L87,Paramétrage!$C$6:$E$28,2,0))))</f>
        <v>0</v>
      </c>
      <c r="W87" s="108"/>
      <c r="X87" s="245">
        <f t="shared" si="46"/>
        <v>0</v>
      </c>
      <c r="Y87" s="246">
        <f>IF(L87="",0,IF(ISERROR(W87+V87*VLOOKUP(L87,Paramétrage!$C$6:$E$28,3,0))=TRUE,X87,W87+V87*VLOOKUP(L87,Paramétrage!$C$6:$E$28,3,0)))</f>
        <v>0</v>
      </c>
      <c r="Z87" s="555"/>
      <c r="AA87" s="556"/>
      <c r="AB87" s="557"/>
      <c r="AC87" s="442"/>
      <c r="AD87" s="109"/>
      <c r="AE87" s="47">
        <f>IF(F87="",0,IF(J87="",0,IF(SUMIF(F86:F93,F87,N86:N93)=0,0,IF(J87="Obligatoire",AF87/N87,IF(K87="",AF87/SUMIF(F86:F93,F87,N86:N93),AF87/(SUMIF(F86:F93,F87,N86:N93)/K87))))))</f>
        <v>0</v>
      </c>
      <c r="AF87" s="24">
        <f t="shared" si="47"/>
        <v>0</v>
      </c>
    </row>
    <row r="88" spans="1:42">
      <c r="A88" s="583"/>
      <c r="B88" s="592"/>
      <c r="C88" s="585"/>
      <c r="D88" s="585"/>
      <c r="E88" s="614"/>
      <c r="F88" s="446"/>
      <c r="G88" s="112"/>
      <c r="H88" s="103"/>
      <c r="I88" s="131"/>
      <c r="J88" s="130"/>
      <c r="K88" s="104"/>
      <c r="L88" s="105"/>
      <c r="M88" s="122"/>
      <c r="N88" s="119"/>
      <c r="O88" s="127"/>
      <c r="P88" s="111"/>
      <c r="Q88" s="568"/>
      <c r="R88" s="556"/>
      <c r="S88" s="556"/>
      <c r="T88" s="569"/>
      <c r="U88" s="243" t="str">
        <f>IF(OR(O88="",L88=Paramétrage!$C$10,L88=Paramétrage!$C$13,L88=Paramétrage!$C$16,L88=Paramétrage!$C$19,L88=Paramétrage!$C$23,L88=Paramétrage!$C$26,AND(L88&lt;&gt;Paramétrage!$C$9,P88="Mut+ext")),"",ROUNDUP(N88/O88,0))</f>
        <v/>
      </c>
      <c r="V88" s="244">
        <f>IF(L88="",0,IF(OR(P88="Mut+ext",VLOOKUP(L88,Paramétrage!$C$6:$E$28,2,0)=0),0,IF(O88="","saisir capacité",M88*U88*VLOOKUP(L88,Paramétrage!$C$6:$E$28,2,0))))</f>
        <v>0</v>
      </c>
      <c r="W88" s="108"/>
      <c r="X88" s="245">
        <f t="shared" si="46"/>
        <v>0</v>
      </c>
      <c r="Y88" s="246">
        <f>IF(L88="",0,IF(ISERROR(W88+V88*VLOOKUP(L88,Paramétrage!$C$6:$E$28,3,0))=TRUE,X88,W88+V88*VLOOKUP(L88,Paramétrage!$C$6:$E$28,3,0)))</f>
        <v>0</v>
      </c>
      <c r="Z88" s="555"/>
      <c r="AA88" s="556"/>
      <c r="AB88" s="557"/>
      <c r="AC88" s="442"/>
      <c r="AD88" s="109"/>
      <c r="AE88" s="47">
        <f>IF(F88="",0,IF(J88="",0,IF(SUMIF(F86:F93,F88,N86:N93)=0,0,IF(J88="Obligatoire",AF88/N88,IF(K88="",AF88/SUMIF(F86:F93,F88,N86:N93),AF88/(SUMIF(F86:F93,F88,N86:N93)/K88))))))</f>
        <v>0</v>
      </c>
      <c r="AF88" s="24">
        <f t="shared" si="47"/>
        <v>0</v>
      </c>
    </row>
    <row r="89" spans="1:42">
      <c r="A89" s="583"/>
      <c r="B89" s="592"/>
      <c r="C89" s="585"/>
      <c r="D89" s="585"/>
      <c r="E89" s="614"/>
      <c r="F89" s="448"/>
      <c r="G89" s="112"/>
      <c r="H89" s="103"/>
      <c r="I89" s="131"/>
      <c r="J89" s="130"/>
      <c r="K89" s="104"/>
      <c r="L89" s="105"/>
      <c r="M89" s="122"/>
      <c r="N89" s="119"/>
      <c r="O89" s="127"/>
      <c r="P89" s="111"/>
      <c r="Q89" s="568"/>
      <c r="R89" s="556"/>
      <c r="S89" s="556"/>
      <c r="T89" s="569"/>
      <c r="U89" s="243" t="str">
        <f>IF(OR(O89="",L89=Paramétrage!$C$10,L89=Paramétrage!$C$13,L89=Paramétrage!$C$16,L89=Paramétrage!$C$19,L89=Paramétrage!$C$23,L89=Paramétrage!$C$26,AND(L89&lt;&gt;Paramétrage!$C$9,P89="Mut+ext")),"",ROUNDUP(N89/O89,0))</f>
        <v/>
      </c>
      <c r="V89" s="244">
        <f>IF(L89="",0,IF(OR(P89="Mut+ext",VLOOKUP(L89,Paramétrage!$C$6:$E$28,2,0)=0),0,IF(O89="","saisir capacité",M89*U89*VLOOKUP(L89,Paramétrage!$C$6:$E$28,2,0))))</f>
        <v>0</v>
      </c>
      <c r="W89" s="108"/>
      <c r="X89" s="245">
        <f t="shared" si="46"/>
        <v>0</v>
      </c>
      <c r="Y89" s="246">
        <f>IF(L89="",0,IF(ISERROR(W89+V89*VLOOKUP(L89,Paramétrage!$C$6:$E$28,3,0))=TRUE,X89,W89+V89*VLOOKUP(L89,Paramétrage!$C$6:$E$28,3,0)))</f>
        <v>0</v>
      </c>
      <c r="Z89" s="555"/>
      <c r="AA89" s="556"/>
      <c r="AB89" s="557"/>
      <c r="AC89" s="442"/>
      <c r="AD89" s="109"/>
      <c r="AE89" s="47">
        <f>IF(F89="",0,IF(J89="",0,IF(SUMIF(F86:F93,F89,N86:N93)=0,0,IF(J89="Obligatoire",AF89/N89,IF(K89="",AF89/SUMIF(F86:F93,F89,N86:N93),AF89/(SUMIF(F86:F93,F89,N86:N93)/K89))))))</f>
        <v>0</v>
      </c>
      <c r="AF89" s="24">
        <f t="shared" si="47"/>
        <v>0</v>
      </c>
    </row>
    <row r="90" spans="1:42" ht="15.75" hidden="1" customHeight="1">
      <c r="A90" s="583"/>
      <c r="B90" s="592"/>
      <c r="C90" s="585"/>
      <c r="D90" s="585"/>
      <c r="E90" s="614"/>
      <c r="F90" s="446"/>
      <c r="G90" s="112"/>
      <c r="H90" s="103"/>
      <c r="I90" s="131"/>
      <c r="J90" s="130"/>
      <c r="K90" s="104"/>
      <c r="L90" s="105"/>
      <c r="M90" s="122"/>
      <c r="N90" s="119"/>
      <c r="O90" s="127"/>
      <c r="P90" s="111"/>
      <c r="Q90" s="568"/>
      <c r="R90" s="556"/>
      <c r="S90" s="556"/>
      <c r="T90" s="569"/>
      <c r="U90" s="243" t="str">
        <f>IF(OR(O90="",L90=Paramétrage!$C$10,L90=Paramétrage!$C$13,L90=Paramétrage!$C$16,L90=Paramétrage!$C$19,L90=Paramétrage!$C$23,L90=Paramétrage!$C$26,AND(L90&lt;&gt;Paramétrage!$C$9,P90="Mut+ext")),"",ROUNDUP(N90/O90,0))</f>
        <v/>
      </c>
      <c r="V90" s="244">
        <f>IF(L90="",0,IF(OR(P90="Mut+ext",VLOOKUP(L90,Paramétrage!$C$6:$E$28,2,0)=0),0,IF(O90="","saisir capacité",M90*U90*VLOOKUP(L90,Paramétrage!$C$6:$E$28,2,0))))</f>
        <v>0</v>
      </c>
      <c r="W90" s="108"/>
      <c r="X90" s="245">
        <f t="shared" si="46"/>
        <v>0</v>
      </c>
      <c r="Y90" s="246">
        <f>IF(L90="",0,IF(ISERROR(W90+V90*VLOOKUP(L90,Paramétrage!$C$6:$E$28,3,0))=TRUE,X90,W90+V90*VLOOKUP(L90,Paramétrage!$C$6:$E$28,3,0)))</f>
        <v>0</v>
      </c>
      <c r="Z90" s="555"/>
      <c r="AA90" s="556"/>
      <c r="AB90" s="557"/>
      <c r="AC90" s="442"/>
      <c r="AD90" s="109"/>
      <c r="AE90" s="47">
        <f>IF(F90="",0,IF(J90="",0,IF(SUMIF(F86:F93,F90,N86:N93)=0,0,IF(J90="Obligatoire",AF90/N90,IF(K90="",AF90/SUMIF(F86:F93,F90,N86:N93),AF90/(SUMIF(F86:F93,F90,N86:N93)/K90))))))</f>
        <v>0</v>
      </c>
      <c r="AF90" s="24">
        <f t="shared" si="47"/>
        <v>0</v>
      </c>
    </row>
    <row r="91" spans="1:42" ht="15.75" hidden="1" customHeight="1">
      <c r="A91" s="583"/>
      <c r="B91" s="592"/>
      <c r="C91" s="585"/>
      <c r="D91" s="585"/>
      <c r="E91" s="614"/>
      <c r="F91" s="446"/>
      <c r="G91" s="112"/>
      <c r="H91" s="103"/>
      <c r="I91" s="131"/>
      <c r="J91" s="130"/>
      <c r="K91" s="104"/>
      <c r="L91" s="105"/>
      <c r="M91" s="122"/>
      <c r="N91" s="119"/>
      <c r="O91" s="127"/>
      <c r="P91" s="111"/>
      <c r="Q91" s="568"/>
      <c r="R91" s="556"/>
      <c r="S91" s="556"/>
      <c r="T91" s="569"/>
      <c r="U91" s="243" t="str">
        <f>IF(OR(O91="",L91=Paramétrage!$C$10,L91=Paramétrage!$C$13,L91=Paramétrage!$C$16,L91=Paramétrage!$C$19,L91=Paramétrage!$C$23,L91=Paramétrage!$C$26,AND(L91&lt;&gt;Paramétrage!$C$9,P91="Mut+ext")),"",ROUNDUP(N91/O91,0))</f>
        <v/>
      </c>
      <c r="V91" s="244">
        <f>IF(L91="",0,IF(OR(P91="Mut+ext",VLOOKUP(L91,Paramétrage!$C$6:$E$28,2,0)=0),0,IF(O91="","saisir capacité",M91*U91*VLOOKUP(L91,Paramétrage!$C$6:$E$28,2,0))))</f>
        <v>0</v>
      </c>
      <c r="W91" s="108"/>
      <c r="X91" s="245">
        <f t="shared" si="46"/>
        <v>0</v>
      </c>
      <c r="Y91" s="246">
        <f>IF(L91="",0,IF(ISERROR(W91+V91*VLOOKUP(L91,Paramétrage!$C$6:$E$28,3,0))=TRUE,X91,W91+V91*VLOOKUP(L91,Paramétrage!$C$6:$E$28,3,0)))</f>
        <v>0</v>
      </c>
      <c r="Z91" s="555"/>
      <c r="AA91" s="556"/>
      <c r="AB91" s="557"/>
      <c r="AC91" s="442"/>
      <c r="AD91" s="109"/>
      <c r="AE91" s="47">
        <f>IF(F91="",0,IF(J91="",0,IF(SUMIF(F86:F93,F91,N86:N93)=0,0,IF(J91="Obligatoire",AF91/N91,IF(K91="",AF91/SUMIF(F86:F93,F91,N86:N93),AF91/(SUMIF(F86:F93,F91,N86:N93)/K91))))))</f>
        <v>0</v>
      </c>
      <c r="AF91" s="24">
        <f t="shared" si="47"/>
        <v>0</v>
      </c>
    </row>
    <row r="92" spans="1:42" ht="15.75" hidden="1" customHeight="1">
      <c r="A92" s="583"/>
      <c r="B92" s="592"/>
      <c r="C92" s="585"/>
      <c r="D92" s="585"/>
      <c r="E92" s="614"/>
      <c r="F92" s="446"/>
      <c r="G92" s="112"/>
      <c r="H92" s="103"/>
      <c r="I92" s="131"/>
      <c r="J92" s="130"/>
      <c r="K92" s="104"/>
      <c r="L92" s="105"/>
      <c r="M92" s="122"/>
      <c r="N92" s="119"/>
      <c r="O92" s="127"/>
      <c r="P92" s="111"/>
      <c r="Q92" s="568"/>
      <c r="R92" s="556"/>
      <c r="S92" s="556"/>
      <c r="T92" s="569"/>
      <c r="U92" s="243" t="str">
        <f>IF(OR(O92="",L92=Paramétrage!$C$10,L92=Paramétrage!$C$13,L92=Paramétrage!$C$16,L92=Paramétrage!$C$19,L92=Paramétrage!$C$23,L92=Paramétrage!$C$26,AND(L92&lt;&gt;Paramétrage!$C$9,P92="Mut+ext")),"",ROUNDUP(N92/O92,0))</f>
        <v/>
      </c>
      <c r="V92" s="244">
        <f>IF(L92="",0,IF(OR(P92="Mut+ext",VLOOKUP(L92,Paramétrage!$C$6:$E$28,2,0)=0),0,IF(O92="","saisir capacité",M92*U92*VLOOKUP(L92,Paramétrage!$C$6:$E$28,2,0))))</f>
        <v>0</v>
      </c>
      <c r="W92" s="108"/>
      <c r="X92" s="245">
        <f t="shared" si="46"/>
        <v>0</v>
      </c>
      <c r="Y92" s="246">
        <f>IF(L92="",0,IF(ISERROR(W92+V92*VLOOKUP(L92,Paramétrage!$C$6:$E$28,3,0))=TRUE,X92,W92+V92*VLOOKUP(L92,Paramétrage!$C$6:$E$28,3,0)))</f>
        <v>0</v>
      </c>
      <c r="Z92" s="555"/>
      <c r="AA92" s="556"/>
      <c r="AB92" s="557"/>
      <c r="AC92" s="442"/>
      <c r="AD92" s="109"/>
      <c r="AE92" s="47">
        <f>IF(F92="",0,IF(J92="",0,IF(SUMIF(F86:F93,F92,N86:N93)=0,0,IF(J92="Obligatoire",AF92/N92,IF(K92="",AF92/SUMIF(F86:F93,F92,N86:N93),AF92/(SUMIF(F86:F93,F92,N86:N93)/K92))))))</f>
        <v>0</v>
      </c>
      <c r="AF92" s="24">
        <f t="shared" si="47"/>
        <v>0</v>
      </c>
    </row>
    <row r="93" spans="1:42" ht="15.75" hidden="1" customHeight="1">
      <c r="A93" s="583"/>
      <c r="B93" s="592"/>
      <c r="C93" s="585"/>
      <c r="D93" s="585"/>
      <c r="E93" s="615"/>
      <c r="F93" s="446"/>
      <c r="G93" s="112"/>
      <c r="H93" s="103"/>
      <c r="I93" s="131"/>
      <c r="J93" s="130"/>
      <c r="K93" s="104"/>
      <c r="L93" s="105"/>
      <c r="M93" s="122"/>
      <c r="N93" s="119"/>
      <c r="O93" s="127"/>
      <c r="P93" s="111"/>
      <c r="Q93" s="568"/>
      <c r="R93" s="556"/>
      <c r="S93" s="556"/>
      <c r="T93" s="569"/>
      <c r="U93" s="243" t="str">
        <f>IF(OR(O93="",L93=Paramétrage!$C$10,L93=Paramétrage!$C$13,L93=Paramétrage!$C$16,L93=Paramétrage!$C$19,L93=Paramétrage!$C$23,L93=Paramétrage!$C$26,AND(L93&lt;&gt;Paramétrage!$C$9,P93="Mut+ext")),"",ROUNDUP(N93/O93,0))</f>
        <v/>
      </c>
      <c r="V93" s="244">
        <f>IF(L93="",0,IF(OR(P93="Mut+ext",VLOOKUP(L93,Paramétrage!$C$6:$E$28,2,0)=0),0,IF(O93="","saisir capacité",M93*U93*VLOOKUP(L93,Paramétrage!$C$6:$E$28,2,0))))</f>
        <v>0</v>
      </c>
      <c r="W93" s="108"/>
      <c r="X93" s="245">
        <f t="shared" si="46"/>
        <v>0</v>
      </c>
      <c r="Y93" s="246">
        <f>IF(L93="",0,IF(ISERROR(W93+V93*VLOOKUP(L93,Paramétrage!$C$6:$E$28,3,0))=TRUE,X93,W93+V93*VLOOKUP(L93,Paramétrage!$C$6:$E$28,3,0)))</f>
        <v>0</v>
      </c>
      <c r="Z93" s="555"/>
      <c r="AA93" s="556"/>
      <c r="AB93" s="557"/>
      <c r="AC93" s="442"/>
      <c r="AD93" s="109"/>
      <c r="AE93" s="47">
        <f>IF(F93="",0,IF(J93="",0,IF(SUMIF(F86:F93,F93,N86:N93)=0,0,IF(J93="Obligatoire",AF93/N93,IF(K93="",AF93/SUMIF(F86:F93,F93,N86:N93),AF93/(SUMIF(F86:F93,F93,N86:N93)/K93))))))</f>
        <v>0</v>
      </c>
      <c r="AF93" s="24">
        <f t="shared" si="47"/>
        <v>0</v>
      </c>
    </row>
    <row r="94" spans="1:42" ht="16.149999999999999" thickBot="1">
      <c r="A94" s="583"/>
      <c r="B94" s="593"/>
      <c r="C94" s="585"/>
      <c r="D94" s="214"/>
      <c r="E94" s="214"/>
      <c r="F94" s="215"/>
      <c r="G94" s="216"/>
      <c r="H94" s="217"/>
      <c r="I94" s="218"/>
      <c r="J94" s="217"/>
      <c r="K94" s="219"/>
      <c r="L94" s="220"/>
      <c r="M94" s="221">
        <f>AE94</f>
        <v>21</v>
      </c>
      <c r="N94" s="222"/>
      <c r="O94" s="220"/>
      <c r="P94" s="223"/>
      <c r="Q94" s="224"/>
      <c r="R94" s="224"/>
      <c r="S94" s="224"/>
      <c r="T94" s="225"/>
      <c r="U94" s="226"/>
      <c r="V94" s="227">
        <f>SUM(V86:V93)</f>
        <v>21</v>
      </c>
      <c r="W94" s="220">
        <f>SUM(W86:W93)</f>
        <v>0</v>
      </c>
      <c r="X94" s="228">
        <f>V94+W94</f>
        <v>21</v>
      </c>
      <c r="Y94" s="234">
        <f>SUM(Y86:Y93)</f>
        <v>31.5</v>
      </c>
      <c r="Z94" s="230"/>
      <c r="AA94" s="231"/>
      <c r="AB94" s="232"/>
      <c r="AC94" s="235"/>
      <c r="AD94" s="225"/>
      <c r="AE94" s="46">
        <f>SUM(AE86:AE93)</f>
        <v>21</v>
      </c>
      <c r="AF94" s="44">
        <f>SUM(AF86:AF93)</f>
        <v>3780</v>
      </c>
    </row>
    <row r="95" spans="1:42" ht="16.149999999999999" thickBot="1">
      <c r="A95" s="584"/>
      <c r="B95" s="252" t="s">
        <v>319</v>
      </c>
      <c r="C95" s="253"/>
      <c r="D95" s="253"/>
      <c r="E95" s="254">
        <f>E20+E29+E38+E47+E59+E77+E86</f>
        <v>30</v>
      </c>
      <c r="F95" s="255"/>
      <c r="G95" s="253"/>
      <c r="H95" s="253"/>
      <c r="I95" s="256"/>
      <c r="J95" s="253"/>
      <c r="K95" s="253"/>
      <c r="L95" s="256"/>
      <c r="M95" s="257">
        <f>IF(M76=0,M94+M85+M67+M58+M46+M37+M28,M94+M85+(M76+M67+M58)/2+M46+M37+M28)</f>
        <v>247</v>
      </c>
      <c r="N95" s="258"/>
      <c r="O95" s="259"/>
      <c r="P95" s="260"/>
      <c r="Q95" s="258"/>
      <c r="R95" s="258"/>
      <c r="S95" s="258"/>
      <c r="T95" s="261"/>
      <c r="U95" s="262"/>
      <c r="V95" s="263">
        <f>V28+V37+V46+V58+V67+V94</f>
        <v>635</v>
      </c>
      <c r="W95" s="254">
        <f>W28+W37+W46+W58+W67+W94</f>
        <v>0</v>
      </c>
      <c r="X95" s="254">
        <f>X28+X37+X46+X58+X67+X94</f>
        <v>635</v>
      </c>
      <c r="Y95" s="264">
        <f>Y28+Y37+Y46+Y58+Y67+Y94</f>
        <v>746.5</v>
      </c>
      <c r="Z95" s="265"/>
      <c r="AA95" s="265"/>
      <c r="AB95" s="266"/>
      <c r="AC95" s="266"/>
      <c r="AD95" s="261"/>
      <c r="AE95" s="48">
        <f>SUM(AE20:AE94)/2</f>
        <v>300</v>
      </c>
      <c r="AF95" s="30">
        <f>SUM(AF20:AF67)</f>
        <v>66960</v>
      </c>
    </row>
    <row r="96" spans="1:42" ht="14.85" customHeight="1">
      <c r="A96" s="622" t="s">
        <v>320</v>
      </c>
      <c r="B96" s="619" t="s">
        <v>92</v>
      </c>
      <c r="C96" s="585" t="s">
        <v>321</v>
      </c>
      <c r="D96" s="587" t="s">
        <v>322</v>
      </c>
      <c r="E96" s="588">
        <v>6</v>
      </c>
      <c r="F96" s="447" t="s">
        <v>323</v>
      </c>
      <c r="G96" s="112" t="s">
        <v>16</v>
      </c>
      <c r="H96" s="103" t="s">
        <v>322</v>
      </c>
      <c r="I96" s="131" t="s">
        <v>97</v>
      </c>
      <c r="J96" s="130" t="s">
        <v>98</v>
      </c>
      <c r="K96" s="104">
        <v>1</v>
      </c>
      <c r="L96" s="105" t="s">
        <v>99</v>
      </c>
      <c r="M96" s="122">
        <v>26</v>
      </c>
      <c r="N96" s="119">
        <v>180</v>
      </c>
      <c r="O96" s="127">
        <v>300</v>
      </c>
      <c r="P96" s="111" t="s">
        <v>100</v>
      </c>
      <c r="Q96" s="568"/>
      <c r="R96" s="556"/>
      <c r="S96" s="556"/>
      <c r="T96" s="569"/>
      <c r="U96" s="247">
        <f>IF(OR(O96="",L96=Paramétrage!$C$10,L96=Paramétrage!$C$13,L96=Paramétrage!$C$16,L96=Paramétrage!$C$19,L96=Paramétrage!$C$23,L96=Paramétrage!$C$26,AND(L96&lt;&gt;Paramétrage!$C$9,P96="Mut+ext")),"",ROUNDUP(N96/O96,0))</f>
        <v>1</v>
      </c>
      <c r="V96" s="210">
        <f>IF(L96="",0,IF(OR(P96="Mut+ext",VLOOKUP(L96,Paramétrage!$C$6:$E$28,2,0)=0),0,IF(O96="","saisir capacité",M96*U96*VLOOKUP(L96,Paramétrage!$C$6:$E$28,2,0))))</f>
        <v>26</v>
      </c>
      <c r="W96" s="108"/>
      <c r="X96" s="211">
        <f t="shared" ref="X96:X103" si="48">IF(ISERROR(V96+W96)=TRUE,V96,V96+W96)</f>
        <v>26</v>
      </c>
      <c r="Y96" s="248">
        <f>IF(L96="",0,IF(ISERROR(W96+V96*VLOOKUP(L96,Paramétrage!$C$6:$E$28,3,0))=TRUE,X96,W96+V96*VLOOKUP(L96,Paramétrage!$C$6:$E$28,3,0)))</f>
        <v>39</v>
      </c>
      <c r="Z96" s="555"/>
      <c r="AA96" s="556"/>
      <c r="AB96" s="557"/>
      <c r="AC96" s="442" t="s">
        <v>201</v>
      </c>
      <c r="AD96" s="110" t="s">
        <v>109</v>
      </c>
      <c r="AE96" s="47">
        <f>IF(F96="",0,IF(J96="",0,IF(SUMIF(F96:F103,F96,N96:N103)=0,0,IF(J96="Obligatoire",AF96/N96,IF(K96="",AF96/SUMIF(F96:F103,F96,N96:N103),AF96/(SUMIF(F96:F103,F96,N96:N103)/K96))))))</f>
        <v>26</v>
      </c>
      <c r="AF96" s="43">
        <f t="shared" ref="AF96:AF103" si="49">M96*N96</f>
        <v>4680</v>
      </c>
      <c r="AH96" s="50">
        <f>IF(SUMIF(F96:F103,F96,N96:N103)=0,0,$M$3*N96/SUMIF(F96:F103,F96,N96:N103))</f>
        <v>0</v>
      </c>
      <c r="AI96" s="12">
        <f t="shared" ref="AI96:AI103" si="50">O96</f>
        <v>300</v>
      </c>
      <c r="AJ96" s="26">
        <f t="shared" ref="AJ96:AJ102" si="51">IF(AI96=0,"",ROUNDUP(AH96/AI96,0))</f>
        <v>0</v>
      </c>
      <c r="AK96" s="27">
        <f>IF(L96="",0,IF(OR(P96="Mut+ext",VLOOKUP(L96,Paramétrage!$C$6:$E$28,2,0)=0),0,IF(O96="","saisir capacité",IF(P96="Mut+ext",0,M96*AJ96*VLOOKUP(L96,Paramétrage!$C$6:$E$28,2,0)))))</f>
        <v>0</v>
      </c>
      <c r="AL96" s="95"/>
      <c r="AM96" s="27">
        <f t="shared" ref="AM96:AM103" si="52">IF(ISERROR(AK96+AL96)=TRUE,AK96,AK96+AL96)</f>
        <v>0</v>
      </c>
      <c r="AN96" s="27">
        <f>IF(L96="",0,IF(ISERROR(AL96+AK96*VLOOKUP(L96,Paramétrage!$C$6:$E$28,3,0))=TRUE,AM96,AL96+AK96*VLOOKUP(L96,Paramétrage!$C$6:$E$28,3,0)))</f>
        <v>0</v>
      </c>
      <c r="AO96" s="50">
        <f>IF(L96="",0,IF(OR(P96="oui",VLOOKUP(L96,Paramétrage!$C$6:$E$28,2,0)=0),0,IF(U96="",0,U96-AJ96)))</f>
        <v>1</v>
      </c>
      <c r="AP96" s="12">
        <f t="shared" ref="AP96:AP103" si="53">Y96-AN96-W96</f>
        <v>39</v>
      </c>
    </row>
    <row r="97" spans="1:42">
      <c r="A97" s="623"/>
      <c r="B97" s="620"/>
      <c r="C97" s="585"/>
      <c r="D97" s="587"/>
      <c r="E97" s="588"/>
      <c r="F97" s="446" t="s">
        <v>324</v>
      </c>
      <c r="G97" s="102" t="s">
        <v>16</v>
      </c>
      <c r="H97" s="103" t="s">
        <v>322</v>
      </c>
      <c r="I97" s="131" t="s">
        <v>97</v>
      </c>
      <c r="J97" s="130" t="s">
        <v>98</v>
      </c>
      <c r="K97" s="104">
        <v>1</v>
      </c>
      <c r="L97" s="105" t="s">
        <v>104</v>
      </c>
      <c r="M97" s="122">
        <v>22</v>
      </c>
      <c r="N97" s="119">
        <v>180</v>
      </c>
      <c r="O97" s="127">
        <v>40</v>
      </c>
      <c r="P97" s="111" t="s">
        <v>100</v>
      </c>
      <c r="Q97" s="568"/>
      <c r="R97" s="556"/>
      <c r="S97" s="556"/>
      <c r="T97" s="569"/>
      <c r="U97" s="247">
        <f>IF(OR(O97="",L97=Paramétrage!$C$10,L97=Paramétrage!$C$13,L97=Paramétrage!$C$16,L97=Paramétrage!$C$19,L97=Paramétrage!$C$23,L97=Paramétrage!$C$26,AND(L97&lt;&gt;Paramétrage!$C$9,P97="Mut+ext")),"",ROUNDUP(N97/O97,0))</f>
        <v>5</v>
      </c>
      <c r="V97" s="210">
        <f>IF(L97="",0,IF(OR(P97="Mut+ext",VLOOKUP(L97,Paramétrage!$C$6:$E$28,2,0)=0),0,IF(O97="","saisir capacité",M97*U97*VLOOKUP(L97,Paramétrage!$C$6:$E$28,2,0))))</f>
        <v>110</v>
      </c>
      <c r="W97" s="108"/>
      <c r="X97" s="211">
        <f t="shared" si="48"/>
        <v>110</v>
      </c>
      <c r="Y97" s="248">
        <f>IF(L97="",0,IF(ISERROR(W97+V97*VLOOKUP(L97,Paramétrage!$C$6:$E$28,3,0))=TRUE,X97,W97+V97*VLOOKUP(L97,Paramétrage!$C$6:$E$28,3,0)))</f>
        <v>110</v>
      </c>
      <c r="Z97" s="555"/>
      <c r="AA97" s="556"/>
      <c r="AB97" s="557"/>
      <c r="AC97" s="442" t="s">
        <v>201</v>
      </c>
      <c r="AD97" s="109" t="s">
        <v>109</v>
      </c>
      <c r="AE97" s="47">
        <f>IF(F97="",0,IF(J97="",0,IF(SUMIF(F96:F103,F97,N96:N103)=0,0,IF(J97="Obligatoire",AF97/N97,IF(K97="",AF97/SUMIF(F96:F103,F97,N96:N103),AF97/(SUMIF(F96:F103,F97,N96:N103)/K97))))))</f>
        <v>22</v>
      </c>
      <c r="AF97" s="24">
        <f t="shared" si="49"/>
        <v>3960</v>
      </c>
      <c r="AH97" s="50">
        <f>IF(SUMIF(F96:F103,F97,N96:N103)=0,0,$M$3*N97/SUMIF(F96:F103,F97,N96:N103))</f>
        <v>0</v>
      </c>
      <c r="AI97" s="12">
        <f t="shared" si="50"/>
        <v>40</v>
      </c>
      <c r="AJ97" s="26">
        <f t="shared" si="51"/>
        <v>0</v>
      </c>
      <c r="AK97" s="27">
        <f>IF(L97="",0,IF(OR(P97="Mut+ext",VLOOKUP(L97,Paramétrage!$C$6:$E$28,2,0)=0),0,IF(O97="","saisir capacité",IF(P97="Mut+ext",0,M97*AJ97*VLOOKUP(L97,Paramétrage!$C$6:$E$28,2,0)))))</f>
        <v>0</v>
      </c>
      <c r="AL97" s="95"/>
      <c r="AM97" s="27">
        <f t="shared" si="52"/>
        <v>0</v>
      </c>
      <c r="AN97" s="27">
        <f>IF(L97="",0,IF(ISERROR(AL97+AK97*VLOOKUP(L97,Paramétrage!$C$6:$E$28,3,0))=TRUE,AM97,AL97+AK97*VLOOKUP(L97,Paramétrage!$C$6:$E$28,3,0)))</f>
        <v>0</v>
      </c>
      <c r="AO97" s="50">
        <f>IF(L97="",0,IF(OR(P97="oui",VLOOKUP(L97,Paramétrage!$C$6:$E$28,2,0)=0),0,IF(U97="",0,U97-AJ97)))</f>
        <v>5</v>
      </c>
      <c r="AP97" s="12">
        <f t="shared" si="53"/>
        <v>110</v>
      </c>
    </row>
    <row r="98" spans="1:42">
      <c r="A98" s="623"/>
      <c r="B98" s="620"/>
      <c r="C98" s="585"/>
      <c r="D98" s="587"/>
      <c r="E98" s="588"/>
      <c r="F98" s="446" t="s">
        <v>325</v>
      </c>
      <c r="G98" s="102" t="s">
        <v>16</v>
      </c>
      <c r="H98" s="103"/>
      <c r="I98" s="131"/>
      <c r="J98" s="130"/>
      <c r="K98" s="104"/>
      <c r="L98" s="105"/>
      <c r="M98" s="122"/>
      <c r="N98" s="119"/>
      <c r="O98" s="127"/>
      <c r="P98" s="111"/>
      <c r="Q98" s="568"/>
      <c r="R98" s="556"/>
      <c r="S98" s="556"/>
      <c r="T98" s="569"/>
      <c r="U98" s="247" t="str">
        <f>IF(OR(O98="",L98=Paramétrage!$C$10,L98=Paramétrage!$C$13,L98=Paramétrage!$C$16,L98=Paramétrage!$C$19,L98=Paramétrage!$C$23,L98=Paramétrage!$C$26,AND(L98&lt;&gt;Paramétrage!$C$9,P98="Mut+ext")),"",ROUNDUP(N98/O98,0))</f>
        <v/>
      </c>
      <c r="V98" s="210">
        <f>IF(L98="",0,IF(OR(P98="Mut+ext",VLOOKUP(L98,Paramétrage!$C$6:$E$28,2,0)=0),0,IF(O98="","saisir capacité",M98*U98*VLOOKUP(L98,Paramétrage!$C$6:$E$28,2,0))))</f>
        <v>0</v>
      </c>
      <c r="W98" s="108"/>
      <c r="X98" s="211">
        <f t="shared" si="48"/>
        <v>0</v>
      </c>
      <c r="Y98" s="248">
        <f>IF(L98="",0,IF(ISERROR(W98+V98*VLOOKUP(L98,Paramétrage!$C$6:$E$28,3,0))=TRUE,X98,W98+V98*VLOOKUP(L98,Paramétrage!$C$6:$E$28,3,0)))</f>
        <v>0</v>
      </c>
      <c r="Z98" s="555"/>
      <c r="AA98" s="556"/>
      <c r="AB98" s="557"/>
      <c r="AC98" s="442"/>
      <c r="AD98" s="109"/>
      <c r="AE98" s="47">
        <f>IF(F98="",0,IF(J98="",0,IF(SUMIF(F96:F103,F98,N96:N103)=0,0,IF(J98="Obligatoire",AF98/N98,IF(K98="",AF98/SUMIF(F96:F103,F98,N96:N103),AF98/(SUMIF(F96:F103,F98,N96:N103)/K98))))))</f>
        <v>0</v>
      </c>
      <c r="AF98" s="24">
        <f t="shared" si="49"/>
        <v>0</v>
      </c>
      <c r="AH98" s="50">
        <f>IF(SUMIF(F96:F103,F98,N96:N103)=0,0,$M$3*N98/SUMIF(F96:F103,F98,N96:N103))</f>
        <v>0</v>
      </c>
      <c r="AI98" s="12">
        <f t="shared" si="50"/>
        <v>0</v>
      </c>
      <c r="AJ98" s="26" t="str">
        <f t="shared" si="51"/>
        <v/>
      </c>
      <c r="AK98" s="27">
        <f>IF(L98="",0,IF(OR(P98="Mut+ext",VLOOKUP(L98,Paramétrage!$C$6:$E$28,2,0)=0),0,IF(O98="","saisir capacité",IF(P98="Mut+ext",0,M98*AJ98*VLOOKUP(L98,Paramétrage!$C$6:$E$28,2,0)))))</f>
        <v>0</v>
      </c>
      <c r="AL98" s="95"/>
      <c r="AM98" s="27">
        <f t="shared" si="52"/>
        <v>0</v>
      </c>
      <c r="AN98" s="27">
        <f>IF(L98="",0,IF(ISERROR(AL98+AK98*VLOOKUP(L98,Paramétrage!$C$6:$E$28,3,0))=TRUE,AM98,AL98+AK98*VLOOKUP(L98,Paramétrage!$C$6:$E$28,3,0)))</f>
        <v>0</v>
      </c>
      <c r="AO98" s="50">
        <f>IF(L98="",0,IF(OR(P98="oui",VLOOKUP(L98,Paramétrage!$C$6:$E$28,2,0)=0),0,IF(U98="",0,U98-AJ98)))</f>
        <v>0</v>
      </c>
      <c r="AP98" s="12">
        <f t="shared" si="53"/>
        <v>0</v>
      </c>
    </row>
    <row r="99" spans="1:42">
      <c r="A99" s="623"/>
      <c r="B99" s="620"/>
      <c r="C99" s="585"/>
      <c r="D99" s="587"/>
      <c r="E99" s="588"/>
      <c r="F99" s="448" t="s">
        <v>326</v>
      </c>
      <c r="G99" s="102" t="s">
        <v>16</v>
      </c>
      <c r="H99" s="103"/>
      <c r="I99" s="131"/>
      <c r="J99" s="130"/>
      <c r="K99" s="104"/>
      <c r="L99" s="105"/>
      <c r="M99" s="122"/>
      <c r="N99" s="119"/>
      <c r="O99" s="127"/>
      <c r="P99" s="111"/>
      <c r="Q99" s="568"/>
      <c r="R99" s="556"/>
      <c r="S99" s="556"/>
      <c r="T99" s="569"/>
      <c r="U99" s="247" t="str">
        <f>IF(OR(O99="",L99=Paramétrage!$C$10,L99=Paramétrage!$C$13,L99=Paramétrage!$C$16,L99=Paramétrage!$C$19,L99=Paramétrage!$C$23,L99=Paramétrage!$C$26,AND(L99&lt;&gt;Paramétrage!$C$9,P99="Mut+ext")),"",ROUNDUP(N99/O99,0))</f>
        <v/>
      </c>
      <c r="V99" s="210">
        <f>IF(L99="",0,IF(OR(P99="Mut+ext",VLOOKUP(L99,Paramétrage!$C$6:$E$28,2,0)=0),0,IF(O99="","saisir capacité",M99*U99*VLOOKUP(L99,Paramétrage!$C$6:$E$28,2,0))))</f>
        <v>0</v>
      </c>
      <c r="W99" s="108"/>
      <c r="X99" s="211">
        <f t="shared" si="48"/>
        <v>0</v>
      </c>
      <c r="Y99" s="248">
        <f>IF(L99="",0,IF(ISERROR(W99+V99*VLOOKUP(L99,Paramétrage!$C$6:$E$28,3,0))=TRUE,X99,W99+V99*VLOOKUP(L99,Paramétrage!$C$6:$E$28,3,0)))</f>
        <v>0</v>
      </c>
      <c r="Z99" s="555"/>
      <c r="AA99" s="556"/>
      <c r="AB99" s="557"/>
      <c r="AC99" s="442"/>
      <c r="AD99" s="109"/>
      <c r="AE99" s="47">
        <f>IF(F99="",0,IF(J99="",0,IF(SUMIF(F96:F103,F99,N96:N103)=0,0,IF(J99="Obligatoire",AF99/N99,IF(K99="",AF99/SUMIF(F96:F103,F99,N96:N103),AF99/(SUMIF(F96:F103,F99,N96:N103)/K99))))))</f>
        <v>0</v>
      </c>
      <c r="AF99" s="24">
        <f t="shared" si="49"/>
        <v>0</v>
      </c>
      <c r="AH99" s="50">
        <f>IF(SUMIF(F96:F103,F99,N96:N103)=0,0,$M$3*N99/SUMIF(F96:F103,F99,N96:N103))</f>
        <v>0</v>
      </c>
      <c r="AI99" s="12">
        <f t="shared" si="50"/>
        <v>0</v>
      </c>
      <c r="AJ99" s="26" t="str">
        <f>IF(AI99=0,"",ROUNDUP(AH99/AI99,0))</f>
        <v/>
      </c>
      <c r="AK99" s="27">
        <f>IF(L99="",0,IF(OR(P99="Mut+ext",VLOOKUP(L99,Paramétrage!$C$6:$E$28,2,0)=0),0,IF(O99="","saisir capacité",IF(P99="Mut+ext",0,M99*AJ99*VLOOKUP(L99,Paramétrage!$C$6:$E$28,2,0)))))</f>
        <v>0</v>
      </c>
      <c r="AL99" s="95"/>
      <c r="AM99" s="27">
        <f t="shared" si="52"/>
        <v>0</v>
      </c>
      <c r="AN99" s="27">
        <f>IF(L99="",0,IF(ISERROR(AL99+AK99*VLOOKUP(L99,Paramétrage!$C$6:$E$28,3,0))=TRUE,AM99,AL99+AK99*VLOOKUP(L99,Paramétrage!$C$6:$E$28,3,0)))</f>
        <v>0</v>
      </c>
      <c r="AO99" s="50">
        <f>IF(L99="",0,IF(OR(P99="oui",VLOOKUP(L99,Paramétrage!$C$6:$E$28,2,0)=0),0,IF(U99="",0,U99-AJ99)))</f>
        <v>0</v>
      </c>
      <c r="AP99" s="12">
        <f t="shared" si="53"/>
        <v>0</v>
      </c>
    </row>
    <row r="100" spans="1:42">
      <c r="A100" s="623"/>
      <c r="B100" s="620"/>
      <c r="C100" s="585"/>
      <c r="D100" s="587"/>
      <c r="E100" s="588"/>
      <c r="F100" s="446"/>
      <c r="G100" s="449"/>
      <c r="H100" s="103"/>
      <c r="I100" s="131"/>
      <c r="J100" s="130"/>
      <c r="K100" s="104"/>
      <c r="L100" s="105"/>
      <c r="M100" s="122"/>
      <c r="N100" s="119"/>
      <c r="O100" s="127"/>
      <c r="P100" s="111"/>
      <c r="Q100" s="568"/>
      <c r="R100" s="556"/>
      <c r="S100" s="556"/>
      <c r="T100" s="569"/>
      <c r="U100" s="247" t="str">
        <f>IF(OR(O100="",L100=Paramétrage!$C$10,L100=Paramétrage!$C$13,L100=Paramétrage!$C$16,L100=Paramétrage!$C$19,L100=Paramétrage!$C$23,L100=Paramétrage!$C$26,AND(L100&lt;&gt;Paramétrage!$C$9,P100="Mut+ext")),"",ROUNDUP(N100/O100,0))</f>
        <v/>
      </c>
      <c r="V100" s="210">
        <f>IF(L100="",0,IF(OR(P100="Mut+ext",VLOOKUP(L100,Paramétrage!$C$6:$E$28,2,0)=0),0,IF(O100="","saisir capacité",M100*U100*VLOOKUP(L100,Paramétrage!$C$6:$E$28,2,0))))</f>
        <v>0</v>
      </c>
      <c r="W100" s="108"/>
      <c r="X100" s="211">
        <f t="shared" si="48"/>
        <v>0</v>
      </c>
      <c r="Y100" s="248">
        <f>IF(L100="",0,IF(ISERROR(W100+V100*VLOOKUP(L100,Paramétrage!$C$6:$E$28,3,0))=TRUE,X100,W100+V100*VLOOKUP(L100,Paramétrage!$C$6:$E$28,3,0)))</f>
        <v>0</v>
      </c>
      <c r="Z100" s="555"/>
      <c r="AA100" s="556"/>
      <c r="AB100" s="557"/>
      <c r="AC100" s="442"/>
      <c r="AD100" s="109"/>
      <c r="AE100" s="47">
        <f>IF(F100="",0,IF(J100="",0,IF(SUMIF(F96:F103,F100,N96:N103)=0,0,IF(J100="Obligatoire",AF100/N100,IF(K100="",AF100/SUMIF(F96:F103,F100,N96:N103),AF100/(SUMIF(F96:F103,F100,N96:N103)/K100))))))</f>
        <v>0</v>
      </c>
      <c r="AF100" s="24">
        <f t="shared" si="49"/>
        <v>0</v>
      </c>
      <c r="AH100" s="50">
        <f>IF(SUMIF(F96:F103,F100,N96:N103)=0,0,$M$3*N100/SUMIF(F96:F103,F100,N96:N103))</f>
        <v>0</v>
      </c>
      <c r="AI100" s="12">
        <f t="shared" si="50"/>
        <v>0</v>
      </c>
      <c r="AJ100" s="26" t="str">
        <f t="shared" si="51"/>
        <v/>
      </c>
      <c r="AK100" s="27">
        <f>IF(L100="",0,IF(OR(P100="Mut+ext",VLOOKUP(L100,Paramétrage!$C$6:$E$28,2,0)=0),0,IF(O100="","saisir capacité",IF(P100="Mut+ext",0,M100*AJ100*VLOOKUP(L100,Paramétrage!$C$6:$E$28,2,0)))))</f>
        <v>0</v>
      </c>
      <c r="AL100" s="95"/>
      <c r="AM100" s="27">
        <f t="shared" si="52"/>
        <v>0</v>
      </c>
      <c r="AN100" s="27">
        <f>IF(L100="",0,IF(ISERROR(AL100+AK100*VLOOKUP(L100,Paramétrage!$C$6:$E$28,3,0))=TRUE,AM100,AL100+AK100*VLOOKUP(L100,Paramétrage!$C$6:$E$28,3,0)))</f>
        <v>0</v>
      </c>
      <c r="AO100" s="50">
        <f>IF(L100="",0,IF(OR(P100="oui",VLOOKUP(L100,Paramétrage!$C$6:$E$28,2,0)=0),0,IF(U100="",0,U100-AJ100)))</f>
        <v>0</v>
      </c>
      <c r="AP100" s="12">
        <f t="shared" si="53"/>
        <v>0</v>
      </c>
    </row>
    <row r="101" spans="1:42">
      <c r="A101" s="623"/>
      <c r="B101" s="620"/>
      <c r="C101" s="585"/>
      <c r="D101" s="587"/>
      <c r="E101" s="588"/>
      <c r="F101" s="446"/>
      <c r="G101" s="449"/>
      <c r="H101" s="103"/>
      <c r="I101" s="131"/>
      <c r="J101" s="130"/>
      <c r="K101" s="104"/>
      <c r="L101" s="105"/>
      <c r="M101" s="122"/>
      <c r="N101" s="119"/>
      <c r="O101" s="127"/>
      <c r="P101" s="111"/>
      <c r="Q101" s="568"/>
      <c r="R101" s="556"/>
      <c r="S101" s="556"/>
      <c r="T101" s="569"/>
      <c r="U101" s="247" t="str">
        <f>IF(OR(O101="",L101=Paramétrage!$C$10,L101=Paramétrage!$C$13,L101=Paramétrage!$C$16,L101=Paramétrage!$C$19,L101=Paramétrage!$C$23,L101=Paramétrage!$C$26,AND(L101&lt;&gt;Paramétrage!$C$9,P101="Mut+ext")),"",ROUNDUP(N101/O101,0))</f>
        <v/>
      </c>
      <c r="V101" s="210">
        <f>IF(L101="",0,IF(OR(P101="Mut+ext",VLOOKUP(L101,Paramétrage!$C$6:$E$28,2,0)=0),0,IF(O101="","saisir capacité",M101*U101*VLOOKUP(L101,Paramétrage!$C$6:$E$28,2,0))))</f>
        <v>0</v>
      </c>
      <c r="W101" s="108"/>
      <c r="X101" s="211">
        <f t="shared" si="48"/>
        <v>0</v>
      </c>
      <c r="Y101" s="248">
        <f>IF(L101="",0,IF(ISERROR(W101+V101*VLOOKUP(L101,Paramétrage!$C$6:$E$28,3,0))=TRUE,X101,W101+V101*VLOOKUP(L101,Paramétrage!$C$6:$E$28,3,0)))</f>
        <v>0</v>
      </c>
      <c r="Z101" s="555"/>
      <c r="AA101" s="556"/>
      <c r="AB101" s="557"/>
      <c r="AC101" s="442"/>
      <c r="AD101" s="109"/>
      <c r="AE101" s="47">
        <f>IF(F101="",0,IF(J101="",0,IF(SUMIF(F96:F103,F101,N96:N103)=0,0,IF(J101="Obligatoire",AF101/N101,IF(K101="",AF101/SUMIF(F96:F103,F101,N96:N103),AF101/(SUMIF(F96:F103,F101,N96:N103)/K101))))))</f>
        <v>0</v>
      </c>
      <c r="AF101" s="24">
        <f t="shared" si="49"/>
        <v>0</v>
      </c>
      <c r="AH101" s="50">
        <f>IF(SUMIF(F96:F103,F101,N96:N103)=0,0,$M$3*N101/SUMIF(F96:F103,F101,N96:N103))</f>
        <v>0</v>
      </c>
      <c r="AI101" s="12">
        <f t="shared" si="50"/>
        <v>0</v>
      </c>
      <c r="AJ101" s="26" t="str">
        <f t="shared" si="51"/>
        <v/>
      </c>
      <c r="AK101" s="27">
        <f>IF(L101="",0,IF(OR(P101="Mut+ext",VLOOKUP(L101,Paramétrage!$C$6:$E$28,2,0)=0),0,IF(O101="","saisir capacité",IF(P101="Mut+ext",0,M101*AJ101*VLOOKUP(L101,Paramétrage!$C$6:$E$28,2,0)))))</f>
        <v>0</v>
      </c>
      <c r="AL101" s="95"/>
      <c r="AM101" s="27">
        <f t="shared" si="52"/>
        <v>0</v>
      </c>
      <c r="AN101" s="27">
        <f>IF(L101="",0,IF(ISERROR(AL101+AK101*VLOOKUP(L101,Paramétrage!$C$6:$E$28,3,0))=TRUE,AM101,AL101+AK101*VLOOKUP(L101,Paramétrage!$C$6:$E$28,3,0)))</f>
        <v>0</v>
      </c>
      <c r="AO101" s="50">
        <f>IF(L101="",0,IF(OR(P101="oui",VLOOKUP(L101,Paramétrage!$C$6:$E$28,2,0)=0),0,IF(U101="",0,U101-AJ101)))</f>
        <v>0</v>
      </c>
      <c r="AP101" s="12">
        <f t="shared" si="53"/>
        <v>0</v>
      </c>
    </row>
    <row r="102" spans="1:42">
      <c r="A102" s="623"/>
      <c r="B102" s="620"/>
      <c r="C102" s="585"/>
      <c r="D102" s="587"/>
      <c r="E102" s="588"/>
      <c r="F102" s="446"/>
      <c r="G102" s="449"/>
      <c r="H102" s="103"/>
      <c r="I102" s="131"/>
      <c r="J102" s="130"/>
      <c r="K102" s="104"/>
      <c r="L102" s="105"/>
      <c r="M102" s="122"/>
      <c r="N102" s="119"/>
      <c r="O102" s="127"/>
      <c r="P102" s="111"/>
      <c r="Q102" s="568"/>
      <c r="R102" s="556"/>
      <c r="S102" s="556"/>
      <c r="T102" s="569"/>
      <c r="U102" s="247" t="str">
        <f>IF(OR(O102="",L102=Paramétrage!$C$10,L102=Paramétrage!$C$13,L102=Paramétrage!$C$16,L102=Paramétrage!$C$19,L102=Paramétrage!$C$23,L102=Paramétrage!$C$26,AND(L102&lt;&gt;Paramétrage!$C$9,P102="Mut+ext")),"",ROUNDUP(N102/O102,0))</f>
        <v/>
      </c>
      <c r="V102" s="210">
        <f>IF(L102="",0,IF(OR(P102="Mut+ext",VLOOKUP(L102,Paramétrage!$C$6:$E$28,2,0)=0),0,IF(O102="","saisir capacité",M102*U102*VLOOKUP(L102,Paramétrage!$C$6:$E$28,2,0))))</f>
        <v>0</v>
      </c>
      <c r="W102" s="108"/>
      <c r="X102" s="211">
        <f t="shared" si="48"/>
        <v>0</v>
      </c>
      <c r="Y102" s="248">
        <f>IF(L102="",0,IF(ISERROR(W102+V102*VLOOKUP(L102,Paramétrage!$C$6:$E$28,3,0))=TRUE,X102,W102+V102*VLOOKUP(L102,Paramétrage!$C$6:$E$28,3,0)))</f>
        <v>0</v>
      </c>
      <c r="Z102" s="555"/>
      <c r="AA102" s="556"/>
      <c r="AB102" s="557"/>
      <c r="AC102" s="442"/>
      <c r="AD102" s="109"/>
      <c r="AE102" s="47">
        <f>IF(F102="",0,IF(J102="",0,IF(SUMIF(F96:F103,F102,N96:N103)=0,0,IF(J102="Obligatoire",AF102/N102,IF(K102="",AF102/SUMIF(F96:F103,F102,N96:N103),AF102/(SUMIF(F96:F103,F102,N96:N103)/K102))))))</f>
        <v>0</v>
      </c>
      <c r="AF102" s="24">
        <f t="shared" si="49"/>
        <v>0</v>
      </c>
      <c r="AH102" s="50">
        <f>IF(SUMIF(F96:F103,F102,N96:N103)=0,0,$M$3*N102/SUMIF(F96:F103,F102,N96:N103))</f>
        <v>0</v>
      </c>
      <c r="AI102" s="12">
        <f t="shared" si="50"/>
        <v>0</v>
      </c>
      <c r="AJ102" s="26" t="str">
        <f t="shared" si="51"/>
        <v/>
      </c>
      <c r="AK102" s="27">
        <f>IF(L102="",0,IF(OR(P102="Mut+ext",VLOOKUP(L102,Paramétrage!$C$6:$E$28,2,0)=0),0,IF(O102="","saisir capacité",IF(P102="Mut+ext",0,M102*AJ102*VLOOKUP(L102,Paramétrage!$C$6:$E$28,2,0)))))</f>
        <v>0</v>
      </c>
      <c r="AL102" s="95"/>
      <c r="AM102" s="27">
        <f t="shared" si="52"/>
        <v>0</v>
      </c>
      <c r="AN102" s="27">
        <f>IF(L102="",0,IF(ISERROR(AL102+AK102*VLOOKUP(L102,Paramétrage!$C$6:$E$28,3,0))=TRUE,AM102,AL102+AK102*VLOOKUP(L102,Paramétrage!$C$6:$E$28,3,0)))</f>
        <v>0</v>
      </c>
      <c r="AO102" s="50">
        <f>IF(L102="",0,IF(OR(P102="oui",VLOOKUP(L102,Paramétrage!$C$6:$E$28,2,0)=0),0,IF(U102="",0,U102-AJ102)))</f>
        <v>0</v>
      </c>
      <c r="AP102" s="12">
        <f t="shared" si="53"/>
        <v>0</v>
      </c>
    </row>
    <row r="103" spans="1:42">
      <c r="A103" s="623"/>
      <c r="B103" s="620"/>
      <c r="C103" s="585"/>
      <c r="D103" s="587"/>
      <c r="E103" s="589"/>
      <c r="F103" s="446"/>
      <c r="G103" s="449"/>
      <c r="H103" s="103"/>
      <c r="I103" s="131"/>
      <c r="J103" s="130"/>
      <c r="K103" s="104"/>
      <c r="L103" s="105"/>
      <c r="M103" s="122"/>
      <c r="N103" s="119"/>
      <c r="O103" s="127"/>
      <c r="P103" s="111"/>
      <c r="Q103" s="568"/>
      <c r="R103" s="556"/>
      <c r="S103" s="556"/>
      <c r="T103" s="569"/>
      <c r="U103" s="247" t="str">
        <f>IF(OR(O103="",L103=Paramétrage!$C$10,L103=Paramétrage!$C$13,L103=Paramétrage!$C$16,L103=Paramétrage!$C$19,L103=Paramétrage!$C$23,L103=Paramétrage!$C$26,AND(L103&lt;&gt;Paramétrage!$C$9,P103="Mut+ext")),"",ROUNDUP(N103/O103,0))</f>
        <v/>
      </c>
      <c r="V103" s="210">
        <f>IF(L103="",0,IF(OR(P103="Mut+ext",VLOOKUP(L103,Paramétrage!$C$6:$E$28,2,0)=0),0,IF(O103="","saisir capacité",M103*U103*VLOOKUP(L103,Paramétrage!$C$6:$E$28,2,0))))</f>
        <v>0</v>
      </c>
      <c r="W103" s="108"/>
      <c r="X103" s="211">
        <f t="shared" si="48"/>
        <v>0</v>
      </c>
      <c r="Y103" s="248">
        <f>IF(L103="",0,IF(ISERROR(W103+V103*VLOOKUP(L103,Paramétrage!$C$6:$E$28,3,0))=TRUE,X103,W103+V103*VLOOKUP(L103,Paramétrage!$C$6:$E$28,3,0)))</f>
        <v>0</v>
      </c>
      <c r="Z103" s="555"/>
      <c r="AA103" s="556"/>
      <c r="AB103" s="557"/>
      <c r="AC103" s="442"/>
      <c r="AD103" s="109"/>
      <c r="AE103" s="47">
        <f>IF(F103="",0,IF(J103="",0,IF(SUMIF(F96:F103,F103,N96:N103)=0,0,IF(J103="Obligatoire",AF103/N103,IF(K103="",AF103/SUMIF(F96:F103,F103,N96:N103),AF103/(SUMIF(F96:F103,F103,N96:N103)/K103))))))</f>
        <v>0</v>
      </c>
      <c r="AF103" s="24">
        <f t="shared" si="49"/>
        <v>0</v>
      </c>
      <c r="AH103" s="50">
        <f>IF(SUMIF(F96:F103,F103,N96:N103)=0,0,$M$3*N103/SUMIF(F96:F103,F103,N96:N103))</f>
        <v>0</v>
      </c>
      <c r="AI103" s="12">
        <f t="shared" si="50"/>
        <v>0</v>
      </c>
      <c r="AJ103" s="26" t="str">
        <f>IF(AI103=0,"",ROUNDUP(AH103/AI103,0))</f>
        <v/>
      </c>
      <c r="AK103" s="27">
        <f>IF(L103="",0,IF(OR(P103="Mut+ext",VLOOKUP(L103,Paramétrage!$C$6:$E$28,2,0)=0),0,IF(O103="","saisir capacité",IF(P103="Mut+ext",0,M103*AJ103*VLOOKUP(L103,Paramétrage!$C$6:$E$28,2,0)))))</f>
        <v>0</v>
      </c>
      <c r="AL103" s="95"/>
      <c r="AM103" s="27">
        <f t="shared" si="52"/>
        <v>0</v>
      </c>
      <c r="AN103" s="27">
        <f>IF(L103="",0,IF(ISERROR(AL103+AK103*VLOOKUP(L103,Paramétrage!$C$6:$E$28,3,0))=TRUE,AM103,AL103+AK103*VLOOKUP(L103,Paramétrage!$C$6:$E$28,3,0)))</f>
        <v>0</v>
      </c>
      <c r="AO103" s="50">
        <f>IF(L103="",0,IF(OR(P103="oui",VLOOKUP(L103,Paramétrage!$C$6:$E$28,2,0)=0),0,IF(U103="",0,U103-AJ103)))</f>
        <v>0</v>
      </c>
      <c r="AP103" s="12">
        <f t="shared" si="53"/>
        <v>0</v>
      </c>
    </row>
    <row r="104" spans="1:42">
      <c r="A104" s="623"/>
      <c r="B104" s="620"/>
      <c r="C104" s="585"/>
      <c r="D104" s="191"/>
      <c r="E104" s="191"/>
      <c r="F104" s="192"/>
      <c r="G104" s="193"/>
      <c r="H104" s="194"/>
      <c r="I104" s="195"/>
      <c r="J104" s="194"/>
      <c r="K104" s="196"/>
      <c r="L104" s="197"/>
      <c r="M104" s="198">
        <f>AE104</f>
        <v>48</v>
      </c>
      <c r="N104" s="199"/>
      <c r="O104" s="199"/>
      <c r="P104" s="200"/>
      <c r="Q104" s="201"/>
      <c r="R104" s="201"/>
      <c r="S104" s="201"/>
      <c r="T104" s="202"/>
      <c r="U104" s="203"/>
      <c r="V104" s="204">
        <f>SUM(V96:V103)</f>
        <v>136</v>
      </c>
      <c r="W104" s="197">
        <f>SUM(W96:W103)</f>
        <v>0</v>
      </c>
      <c r="X104" s="205">
        <f>V104+W104</f>
        <v>136</v>
      </c>
      <c r="Y104" s="206">
        <f>SUM(Y96:Y103)</f>
        <v>149</v>
      </c>
      <c r="Z104" s="207"/>
      <c r="AA104" s="207"/>
      <c r="AB104" s="208"/>
      <c r="AC104" s="209"/>
      <c r="AD104" s="202"/>
      <c r="AE104" s="46">
        <f>SUM(AE96:AE103)</f>
        <v>48</v>
      </c>
      <c r="AF104" s="44">
        <f>SUM(AF96:AF103)</f>
        <v>8640</v>
      </c>
    </row>
    <row r="105" spans="1:42" ht="15.75" customHeight="1">
      <c r="A105" s="623"/>
      <c r="B105" s="620"/>
      <c r="C105" s="585" t="s">
        <v>327</v>
      </c>
      <c r="D105" s="587" t="s">
        <v>328</v>
      </c>
      <c r="E105" s="588">
        <v>6</v>
      </c>
      <c r="F105" s="447" t="s">
        <v>329</v>
      </c>
      <c r="G105" s="112" t="s">
        <v>16</v>
      </c>
      <c r="H105" s="103" t="s">
        <v>328</v>
      </c>
      <c r="I105" s="131" t="s">
        <v>97</v>
      </c>
      <c r="J105" s="130" t="s">
        <v>98</v>
      </c>
      <c r="K105" s="104">
        <v>1</v>
      </c>
      <c r="L105" s="105" t="s">
        <v>99</v>
      </c>
      <c r="M105" s="122">
        <v>26</v>
      </c>
      <c r="N105" s="119">
        <v>180</v>
      </c>
      <c r="O105" s="127">
        <v>300</v>
      </c>
      <c r="P105" s="111" t="s">
        <v>100</v>
      </c>
      <c r="Q105" s="568"/>
      <c r="R105" s="556"/>
      <c r="S105" s="556"/>
      <c r="T105" s="569"/>
      <c r="U105" s="247">
        <f>IF(OR(O105="",L105=Paramétrage!$C$10,L105=Paramétrage!$C$13,L105=Paramétrage!$C$16,L105=Paramétrage!$C$19,L105=Paramétrage!$C$23,L105=Paramétrage!$C$26,AND(L105&lt;&gt;Paramétrage!$C$9,P105="Mut+ext")),"",ROUNDUP(N105/O105,0))</f>
        <v>1</v>
      </c>
      <c r="V105" s="210">
        <f>IF(L105="",0,IF(OR(P105="Mut+ext",VLOOKUP(L105,Paramétrage!$C$6:$E$28,2,0)=0),0,IF(O105="","saisir capacité",M105*U105*VLOOKUP(L105,Paramétrage!$C$6:$E$28,2,0))))</f>
        <v>26</v>
      </c>
      <c r="W105" s="108"/>
      <c r="X105" s="211">
        <f t="shared" ref="X105:X112" si="54">IF(ISERROR(V105+W105)=TRUE,V105,V105+W105)</f>
        <v>26</v>
      </c>
      <c r="Y105" s="248">
        <f>IF(L105="",0,IF(ISERROR(W105+V105*VLOOKUP(L105,Paramétrage!$C$6:$E$28,3,0))=TRUE,X105,W105+V105*VLOOKUP(L105,Paramétrage!$C$6:$E$28,3,0)))</f>
        <v>39</v>
      </c>
      <c r="Z105" s="555"/>
      <c r="AA105" s="556"/>
      <c r="AB105" s="557"/>
      <c r="AC105" s="442" t="s">
        <v>330</v>
      </c>
      <c r="AD105" s="110" t="s">
        <v>331</v>
      </c>
      <c r="AE105" s="47">
        <f>IF(F105="",0,IF(J105="",0,IF(SUMIF(F105:F112,F105,N105:N112)=0,0,IF(J105="Obligatoire",AF105/N105,IF(K105="",AF105/SUMIF(F105:F112,F105,N105:N112),AF105/(SUMIF(F105:F112,F105,N105:N112)/K105))))))</f>
        <v>26</v>
      </c>
      <c r="AF105" s="43">
        <f t="shared" ref="AF105:AF112" si="55">M105*N105</f>
        <v>4680</v>
      </c>
      <c r="AH105" s="50">
        <f>IF(SUMIF(F105:F112,F105,N105:N112)=0,0,$M$3*N105/SUMIF(F105:F112,F105,N105:N112))</f>
        <v>0</v>
      </c>
      <c r="AI105" s="12">
        <f t="shared" ref="AI105:AI112" si="56">O105</f>
        <v>300</v>
      </c>
      <c r="AJ105" s="26">
        <f t="shared" ref="AJ105:AJ121" si="57">IF(AI105=0,"",ROUNDUP(AH105/AI105,0))</f>
        <v>0</v>
      </c>
      <c r="AK105" s="27">
        <f>IF(L105="",0,IF(OR(P105="Mut+ext",VLOOKUP(L105,Paramétrage!$C$6:$E$28,2,0)=0),0,IF(O105="","saisir capacité",IF(P105="Mut+ext",0,M105*AJ105*VLOOKUP(L105,Paramétrage!$C$6:$E$28,2,0)))))</f>
        <v>0</v>
      </c>
      <c r="AL105" s="95"/>
      <c r="AM105" s="27">
        <f t="shared" ref="AM105:AM121" si="58">IF(ISERROR(AK105+AL105)=TRUE,AK105,AK105+AL105)</f>
        <v>0</v>
      </c>
      <c r="AN105" s="27">
        <f>IF(L105="",0,IF(ISERROR(AL105+AK105*VLOOKUP(L105,Paramétrage!$C$6:$E$28,3,0))=TRUE,AM105,AL105+AK105*VLOOKUP(L105,Paramétrage!$C$6:$E$28,3,0)))</f>
        <v>0</v>
      </c>
      <c r="AO105" s="50">
        <f>IF(L105="",0,IF(OR(P105="oui",VLOOKUP(L105,Paramétrage!$C$6:$E$28,2,0)=0),0,IF(U105="",0,U105-AJ105)))</f>
        <v>1</v>
      </c>
      <c r="AP105" s="12">
        <f t="shared" ref="AP105:AP112" si="59">Y105-AN105-W105</f>
        <v>39</v>
      </c>
    </row>
    <row r="106" spans="1:42">
      <c r="A106" s="623"/>
      <c r="B106" s="620"/>
      <c r="C106" s="585"/>
      <c r="D106" s="587"/>
      <c r="E106" s="588"/>
      <c r="F106" s="446" t="s">
        <v>332</v>
      </c>
      <c r="G106" s="102" t="s">
        <v>16</v>
      </c>
      <c r="H106" s="103" t="s">
        <v>328</v>
      </c>
      <c r="I106" s="131" t="s">
        <v>97</v>
      </c>
      <c r="J106" s="130" t="s">
        <v>98</v>
      </c>
      <c r="K106" s="104">
        <v>1</v>
      </c>
      <c r="L106" s="105" t="s">
        <v>104</v>
      </c>
      <c r="M106" s="122">
        <v>22</v>
      </c>
      <c r="N106" s="119">
        <v>180</v>
      </c>
      <c r="O106" s="127">
        <v>40</v>
      </c>
      <c r="P106" s="111" t="s">
        <v>100</v>
      </c>
      <c r="Q106" s="568"/>
      <c r="R106" s="556"/>
      <c r="S106" s="556"/>
      <c r="T106" s="569"/>
      <c r="U106" s="247">
        <f>IF(OR(O106="",L106=Paramétrage!$C$10,L106=Paramétrage!$C$13,L106=Paramétrage!$C$16,L106=Paramétrage!$C$19,L106=Paramétrage!$C$23,L106=Paramétrage!$C$26,AND(L106&lt;&gt;Paramétrage!$C$9,P106="Mut+ext")),"",ROUNDUP(N106/O106,0))</f>
        <v>5</v>
      </c>
      <c r="V106" s="210">
        <f>IF(L106="",0,IF(OR(P106="Mut+ext",VLOOKUP(L106,Paramétrage!$C$6:$E$28,2,0)=0),0,IF(O106="","saisir capacité",M106*U106*VLOOKUP(L106,Paramétrage!$C$6:$E$28,2,0))))</f>
        <v>110</v>
      </c>
      <c r="W106" s="108"/>
      <c r="X106" s="211">
        <f t="shared" si="54"/>
        <v>110</v>
      </c>
      <c r="Y106" s="248">
        <f>IF(L106="",0,IF(ISERROR(W106+V106*VLOOKUP(L106,Paramétrage!$C$6:$E$28,3,0))=TRUE,X106,W106+V106*VLOOKUP(L106,Paramétrage!$C$6:$E$28,3,0)))</f>
        <v>110</v>
      </c>
      <c r="Z106" s="555"/>
      <c r="AA106" s="556"/>
      <c r="AB106" s="557"/>
      <c r="AC106" s="442" t="s">
        <v>330</v>
      </c>
      <c r="AD106" s="109" t="s">
        <v>331</v>
      </c>
      <c r="AE106" s="47">
        <f>IF(F106="",0,IF(J106="",0,IF(SUMIF(F105:F112,F106,N105:N112)=0,0,IF(J106="Obligatoire",AF106/N106,IF(K106="",AF106/SUMIF(F105:F112,F106,N105:N112),AF106/(SUMIF(F105:F112,F106,N105:N112)/K106))))))</f>
        <v>22</v>
      </c>
      <c r="AF106" s="24">
        <f t="shared" si="55"/>
        <v>3960</v>
      </c>
      <c r="AH106" s="50">
        <f>IF(SUMIF(F105:F112,F106,N105:N112)=0,0,$M$3*N106/SUMIF(F105:F112,F106,N105:N112))</f>
        <v>0</v>
      </c>
      <c r="AI106" s="12">
        <f t="shared" si="56"/>
        <v>40</v>
      </c>
      <c r="AJ106" s="26">
        <f t="shared" si="57"/>
        <v>0</v>
      </c>
      <c r="AK106" s="27">
        <f>IF(L106="",0,IF(OR(P106="Mut+ext",VLOOKUP(L106,Paramétrage!$C$6:$E$28,2,0)=0),0,IF(O106="","saisir capacité",IF(P106="Mut+ext",0,M106*AJ106*VLOOKUP(L106,Paramétrage!$C$6:$E$28,2,0)))))</f>
        <v>0</v>
      </c>
      <c r="AL106" s="95"/>
      <c r="AM106" s="27">
        <f t="shared" si="58"/>
        <v>0</v>
      </c>
      <c r="AN106" s="27">
        <f>IF(L106="",0,IF(ISERROR(AL106+AK106*VLOOKUP(L106,Paramétrage!$C$6:$E$28,3,0))=TRUE,AM106,AL106+AK106*VLOOKUP(L106,Paramétrage!$C$6:$E$28,3,0)))</f>
        <v>0</v>
      </c>
      <c r="AO106" s="50">
        <f>IF(L106="",0,IF(OR(P106="oui",VLOOKUP(L106,Paramétrage!$C$6:$E$28,2,0)=0),0,IF(U106="",0,U106-AJ106)))</f>
        <v>5</v>
      </c>
      <c r="AP106" s="12">
        <f t="shared" si="59"/>
        <v>110</v>
      </c>
    </row>
    <row r="107" spans="1:42">
      <c r="A107" s="623"/>
      <c r="B107" s="620"/>
      <c r="C107" s="585"/>
      <c r="D107" s="587"/>
      <c r="E107" s="588"/>
      <c r="F107" s="446"/>
      <c r="G107" s="102"/>
      <c r="H107" s="103"/>
      <c r="I107" s="131"/>
      <c r="J107" s="130"/>
      <c r="K107" s="104"/>
      <c r="L107" s="105"/>
      <c r="M107" s="122"/>
      <c r="N107" s="119"/>
      <c r="O107" s="127"/>
      <c r="P107" s="111"/>
      <c r="Q107" s="568"/>
      <c r="R107" s="556"/>
      <c r="S107" s="556"/>
      <c r="T107" s="569"/>
      <c r="U107" s="247" t="str">
        <f>IF(OR(O107="",L107=Paramétrage!$C$10,L107=Paramétrage!$C$13,L107=Paramétrage!$C$16,L107=Paramétrage!$C$19,L107=Paramétrage!$C$23,L107=Paramétrage!$C$26,AND(L107&lt;&gt;Paramétrage!$C$9,P107="Mut+ext")),"",ROUNDUP(N107/O107,0))</f>
        <v/>
      </c>
      <c r="V107" s="210">
        <f>IF(L107="",0,IF(OR(P107="Mut+ext",VLOOKUP(L107,Paramétrage!$C$6:$E$28,2,0)=0),0,IF(O107="","saisir capacité",M107*U107*VLOOKUP(L107,Paramétrage!$C$6:$E$28,2,0))))</f>
        <v>0</v>
      </c>
      <c r="W107" s="108"/>
      <c r="X107" s="211">
        <f t="shared" si="54"/>
        <v>0</v>
      </c>
      <c r="Y107" s="248">
        <f>IF(L107="",0,IF(ISERROR(W107+V107*VLOOKUP(L107,Paramétrage!$C$6:$E$28,3,0))=TRUE,X107,W107+V107*VLOOKUP(L107,Paramétrage!$C$6:$E$28,3,0)))</f>
        <v>0</v>
      </c>
      <c r="Z107" s="555"/>
      <c r="AA107" s="556"/>
      <c r="AB107" s="557"/>
      <c r="AC107" s="442"/>
      <c r="AD107" s="109"/>
      <c r="AE107" s="47">
        <f>IF(F107="",0,IF(J107="",0,IF(SUMIF(F105:F112,F107,N105:N112)=0,0,IF(J107="Obligatoire",AF107/N107,IF(K107="",AF107/SUMIF(F105:F112,F107,N105:N112),AF107/(SUMIF(F105:F112,F107,N105:N112)/K107))))))</f>
        <v>0</v>
      </c>
      <c r="AF107" s="24">
        <f t="shared" si="55"/>
        <v>0</v>
      </c>
      <c r="AH107" s="50">
        <f>IF(SUMIF(F105:F112,F107,N105:N112)=0,0,$M$3*N107/SUMIF(F105:F112,F107,N105:N112))</f>
        <v>0</v>
      </c>
      <c r="AI107" s="12">
        <f t="shared" si="56"/>
        <v>0</v>
      </c>
      <c r="AJ107" s="26" t="str">
        <f t="shared" si="57"/>
        <v/>
      </c>
      <c r="AK107" s="27">
        <f>IF(L107="",0,IF(OR(P107="Mut+ext",VLOOKUP(L107,Paramétrage!$C$6:$E$28,2,0)=0),0,IF(O107="","saisir capacité",IF(P107="Mut+ext",0,M107*AJ107*VLOOKUP(L107,Paramétrage!$C$6:$E$28,2,0)))))</f>
        <v>0</v>
      </c>
      <c r="AL107" s="95"/>
      <c r="AM107" s="27">
        <f t="shared" si="58"/>
        <v>0</v>
      </c>
      <c r="AN107" s="27">
        <f>IF(L107="",0,IF(ISERROR(AL107+AK107*VLOOKUP(L107,Paramétrage!$C$6:$E$28,3,0))=TRUE,AM107,AL107+AK107*VLOOKUP(L107,Paramétrage!$C$6:$E$28,3,0)))</f>
        <v>0</v>
      </c>
      <c r="AO107" s="50">
        <f>IF(L107="",0,IF(OR(P107="oui",VLOOKUP(L107,Paramétrage!$C$6:$E$28,2,0)=0),0,IF(U107="",0,U107-AJ107)))</f>
        <v>0</v>
      </c>
      <c r="AP107" s="12">
        <f t="shared" si="59"/>
        <v>0</v>
      </c>
    </row>
    <row r="108" spans="1:42">
      <c r="A108" s="623"/>
      <c r="B108" s="620"/>
      <c r="C108" s="585"/>
      <c r="D108" s="587"/>
      <c r="E108" s="588"/>
      <c r="F108" s="448"/>
      <c r="G108" s="102"/>
      <c r="H108" s="103"/>
      <c r="I108" s="131"/>
      <c r="J108" s="130"/>
      <c r="K108" s="104"/>
      <c r="L108" s="105"/>
      <c r="M108" s="122"/>
      <c r="N108" s="119"/>
      <c r="O108" s="127"/>
      <c r="P108" s="111"/>
      <c r="Q108" s="568"/>
      <c r="R108" s="556"/>
      <c r="S108" s="556"/>
      <c r="T108" s="569"/>
      <c r="U108" s="247" t="str">
        <f>IF(OR(O108="",L108=Paramétrage!$C$10,L108=Paramétrage!$C$13,L108=Paramétrage!$C$16,L108=Paramétrage!$C$19,L108=Paramétrage!$C$23,L108=Paramétrage!$C$26,AND(L108&lt;&gt;Paramétrage!$C$9,P108="Mut+ext")),"",ROUNDUP(N108/O108,0))</f>
        <v/>
      </c>
      <c r="V108" s="210">
        <f>IF(L108="",0,IF(OR(P108="Mut+ext",VLOOKUP(L108,Paramétrage!$C$6:$E$28,2,0)=0),0,IF(O108="","saisir capacité",M108*U108*VLOOKUP(L108,Paramétrage!$C$6:$E$28,2,0))))</f>
        <v>0</v>
      </c>
      <c r="W108" s="108"/>
      <c r="X108" s="211">
        <f t="shared" si="54"/>
        <v>0</v>
      </c>
      <c r="Y108" s="248">
        <f>IF(L108="",0,IF(ISERROR(W108+V108*VLOOKUP(L108,Paramétrage!$C$6:$E$28,3,0))=TRUE,X108,W108+V108*VLOOKUP(L108,Paramétrage!$C$6:$E$28,3,0)))</f>
        <v>0</v>
      </c>
      <c r="Z108" s="555"/>
      <c r="AA108" s="556"/>
      <c r="AB108" s="557"/>
      <c r="AC108" s="442"/>
      <c r="AD108" s="109"/>
      <c r="AE108" s="47">
        <f>IF(F108="",0,IF(J108="",0,IF(SUMIF(F105:F112,F108,N105:N112)=0,0,IF(J108="Obligatoire",AF108/N108,IF(K108="",AF108/SUMIF(F105:F112,F108,N105:N112),AF108/(SUMIF(F105:F112,F108,N105:N112)/K108))))))</f>
        <v>0</v>
      </c>
      <c r="AF108" s="24">
        <f t="shared" si="55"/>
        <v>0</v>
      </c>
      <c r="AH108" s="50">
        <f>IF(SUMIF(F105:F112,F108,N105:N112)=0,0,$M$3*N108/SUMIF(F105:F112,F108,N105:N112))</f>
        <v>0</v>
      </c>
      <c r="AI108" s="12">
        <f t="shared" si="56"/>
        <v>0</v>
      </c>
      <c r="AJ108" s="26" t="str">
        <f t="shared" si="57"/>
        <v/>
      </c>
      <c r="AK108" s="27">
        <f>IF(L108="",0,IF(OR(P108="Mut+ext",VLOOKUP(L108,Paramétrage!$C$6:$E$28,2,0)=0),0,IF(O108="","saisir capacité",IF(P108="Mut+ext",0,M108*AJ108*VLOOKUP(L108,Paramétrage!$C$6:$E$28,2,0)))))</f>
        <v>0</v>
      </c>
      <c r="AL108" s="95"/>
      <c r="AM108" s="27">
        <f t="shared" si="58"/>
        <v>0</v>
      </c>
      <c r="AN108" s="27">
        <f>IF(L108="",0,IF(ISERROR(AL108+AK108*VLOOKUP(L108,Paramétrage!$C$6:$E$28,3,0))=TRUE,AM108,AL108+AK108*VLOOKUP(L108,Paramétrage!$C$6:$E$28,3,0)))</f>
        <v>0</v>
      </c>
      <c r="AO108" s="50">
        <f>IF(L108="",0,IF(OR(P108="oui",VLOOKUP(L108,Paramétrage!$C$6:$E$28,2,0)=0),0,IF(U108="",0,U108-AJ108)))</f>
        <v>0</v>
      </c>
      <c r="AP108" s="12">
        <f t="shared" si="59"/>
        <v>0</v>
      </c>
    </row>
    <row r="109" spans="1:42">
      <c r="A109" s="623"/>
      <c r="B109" s="620"/>
      <c r="C109" s="585"/>
      <c r="D109" s="587"/>
      <c r="E109" s="588"/>
      <c r="F109" s="446"/>
      <c r="G109" s="449"/>
      <c r="H109" s="103"/>
      <c r="I109" s="131"/>
      <c r="J109" s="130"/>
      <c r="K109" s="104"/>
      <c r="L109" s="105"/>
      <c r="M109" s="122"/>
      <c r="N109" s="119"/>
      <c r="O109" s="127"/>
      <c r="P109" s="111"/>
      <c r="Q109" s="568"/>
      <c r="R109" s="556"/>
      <c r="S109" s="556"/>
      <c r="T109" s="569"/>
      <c r="U109" s="247" t="str">
        <f>IF(OR(O109="",L109=Paramétrage!$C$10,L109=Paramétrage!$C$13,L109=Paramétrage!$C$16,L109=Paramétrage!$C$19,L109=Paramétrage!$C$23,L109=Paramétrage!$C$26,AND(L109&lt;&gt;Paramétrage!$C$9,P109="Mut+ext")),"",ROUNDUP(N109/O109,0))</f>
        <v/>
      </c>
      <c r="V109" s="210">
        <f>IF(L109="",0,IF(OR(P109="Mut+ext",VLOOKUP(L109,Paramétrage!$C$6:$E$28,2,0)=0),0,IF(O109="","saisir capacité",M109*U109*VLOOKUP(L109,Paramétrage!$C$6:$E$28,2,0))))</f>
        <v>0</v>
      </c>
      <c r="W109" s="108"/>
      <c r="X109" s="211">
        <f t="shared" si="54"/>
        <v>0</v>
      </c>
      <c r="Y109" s="248">
        <f>IF(L109="",0,IF(ISERROR(W109+V109*VLOOKUP(L109,Paramétrage!$C$6:$E$28,3,0))=TRUE,X109,W109+V109*VLOOKUP(L109,Paramétrage!$C$6:$E$28,3,0)))</f>
        <v>0</v>
      </c>
      <c r="Z109" s="555"/>
      <c r="AA109" s="556"/>
      <c r="AB109" s="557"/>
      <c r="AC109" s="442"/>
      <c r="AD109" s="109"/>
      <c r="AE109" s="47">
        <f>IF(F109="",0,IF(J109="",0,IF(SUMIF(F105:F112,F109,N105:N112)=0,0,IF(J109="Obligatoire",AF109/N109,IF(K109="",AF109/SUMIF(F105:F112,F109,N105:N112),AF109/(SUMIF(F105:F112,F109,N105:N112)/K109))))))</f>
        <v>0</v>
      </c>
      <c r="AF109" s="24">
        <f t="shared" si="55"/>
        <v>0</v>
      </c>
      <c r="AH109" s="50">
        <f>IF(SUMIF(F105:F112,F109,N105:N112)=0,0,$M$3*N109/SUMIF(F105:F112,F109,N105:N112))</f>
        <v>0</v>
      </c>
      <c r="AI109" s="12">
        <f t="shared" si="56"/>
        <v>0</v>
      </c>
      <c r="AJ109" s="26" t="str">
        <f t="shared" si="57"/>
        <v/>
      </c>
      <c r="AK109" s="27">
        <f>IF(L109="",0,IF(OR(P109="Mut+ext",VLOOKUP(L109,Paramétrage!$C$6:$E$28,2,0)=0),0,IF(O109="","saisir capacité",IF(P109="Mut+ext",0,M109*AJ109*VLOOKUP(L109,Paramétrage!$C$6:$E$28,2,0)))))</f>
        <v>0</v>
      </c>
      <c r="AL109" s="95"/>
      <c r="AM109" s="27">
        <f t="shared" si="58"/>
        <v>0</v>
      </c>
      <c r="AN109" s="27">
        <f>IF(L109="",0,IF(ISERROR(AL109+AK109*VLOOKUP(L109,Paramétrage!$C$6:$E$28,3,0))=TRUE,AM109,AL109+AK109*VLOOKUP(L109,Paramétrage!$C$6:$E$28,3,0)))</f>
        <v>0</v>
      </c>
      <c r="AO109" s="50">
        <f>IF(L109="",0,IF(OR(P109="oui",VLOOKUP(L109,Paramétrage!$C$6:$E$28,2,0)=0),0,IF(U109="",0,U109-AJ109)))</f>
        <v>0</v>
      </c>
      <c r="AP109" s="12">
        <f t="shared" si="59"/>
        <v>0</v>
      </c>
    </row>
    <row r="110" spans="1:42">
      <c r="A110" s="623"/>
      <c r="B110" s="620"/>
      <c r="C110" s="585"/>
      <c r="D110" s="587"/>
      <c r="E110" s="588"/>
      <c r="F110" s="446"/>
      <c r="G110" s="449"/>
      <c r="H110" s="103"/>
      <c r="I110" s="131"/>
      <c r="J110" s="130"/>
      <c r="K110" s="104"/>
      <c r="L110" s="105"/>
      <c r="M110" s="122"/>
      <c r="N110" s="119"/>
      <c r="O110" s="127"/>
      <c r="P110" s="111"/>
      <c r="Q110" s="568"/>
      <c r="R110" s="556"/>
      <c r="S110" s="556"/>
      <c r="T110" s="569"/>
      <c r="U110" s="247" t="str">
        <f>IF(OR(O110="",L110=Paramétrage!$C$10,L110=Paramétrage!$C$13,L110=Paramétrage!$C$16,L110=Paramétrage!$C$19,L110=Paramétrage!$C$23,L110=Paramétrage!$C$26,AND(L110&lt;&gt;Paramétrage!$C$9,P110="Mut+ext")),"",ROUNDUP(N110/O110,0))</f>
        <v/>
      </c>
      <c r="V110" s="210">
        <f>IF(L110="",0,IF(OR(P110="Mut+ext",VLOOKUP(L110,Paramétrage!$C$6:$E$28,2,0)=0),0,IF(O110="","saisir capacité",M110*U110*VLOOKUP(L110,Paramétrage!$C$6:$E$28,2,0))))</f>
        <v>0</v>
      </c>
      <c r="W110" s="108"/>
      <c r="X110" s="211">
        <f t="shared" si="54"/>
        <v>0</v>
      </c>
      <c r="Y110" s="248">
        <f>IF(L110="",0,IF(ISERROR(W110+V110*VLOOKUP(L110,Paramétrage!$C$6:$E$28,3,0))=TRUE,X110,W110+V110*VLOOKUP(L110,Paramétrage!$C$6:$E$28,3,0)))</f>
        <v>0</v>
      </c>
      <c r="Z110" s="555"/>
      <c r="AA110" s="556"/>
      <c r="AB110" s="557"/>
      <c r="AC110" s="442"/>
      <c r="AD110" s="109"/>
      <c r="AE110" s="47">
        <f>IF(F110="",0,IF(J110="",0,IF(SUMIF(F105:F112,F110,N105:N112)=0,0,IF(J110="Obligatoire",AF110/N110,IF(K110="",AF110/SUMIF(F105:F112,F110,N105:N112),AF110/(SUMIF(F105:F112,F110,N105:N112)/K110))))))</f>
        <v>0</v>
      </c>
      <c r="AF110" s="24">
        <f t="shared" si="55"/>
        <v>0</v>
      </c>
      <c r="AH110" s="50">
        <f>IF(SUMIF(F105:F112,F110,N105:N112)=0,0,$M$3*N110/SUMIF(F105:F112,F110,N105:N112))</f>
        <v>0</v>
      </c>
      <c r="AI110" s="12">
        <f t="shared" si="56"/>
        <v>0</v>
      </c>
      <c r="AJ110" s="26" t="str">
        <f t="shared" si="57"/>
        <v/>
      </c>
      <c r="AK110" s="27">
        <f>IF(L110="",0,IF(OR(P110="Mut+ext",VLOOKUP(L110,Paramétrage!$C$6:$E$28,2,0)=0),0,IF(O110="","saisir capacité",IF(P110="Mut+ext",0,M110*AJ110*VLOOKUP(L110,Paramétrage!$C$6:$E$28,2,0)))))</f>
        <v>0</v>
      </c>
      <c r="AL110" s="95"/>
      <c r="AM110" s="27">
        <f t="shared" si="58"/>
        <v>0</v>
      </c>
      <c r="AN110" s="27">
        <f>IF(L110="",0,IF(ISERROR(AL110+AK110*VLOOKUP(L110,Paramétrage!$C$6:$E$28,3,0))=TRUE,AM110,AL110+AK110*VLOOKUP(L110,Paramétrage!$C$6:$E$28,3,0)))</f>
        <v>0</v>
      </c>
      <c r="AO110" s="50">
        <f>IF(L110="",0,IF(OR(P110="oui",VLOOKUP(L110,Paramétrage!$C$6:$E$28,2,0)=0),0,IF(U110="",0,U110-AJ110)))</f>
        <v>0</v>
      </c>
      <c r="AP110" s="12">
        <f t="shared" si="59"/>
        <v>0</v>
      </c>
    </row>
    <row r="111" spans="1:42">
      <c r="A111" s="623"/>
      <c r="B111" s="620"/>
      <c r="C111" s="585"/>
      <c r="D111" s="587"/>
      <c r="E111" s="588"/>
      <c r="F111" s="446"/>
      <c r="G111" s="449"/>
      <c r="H111" s="103"/>
      <c r="I111" s="131"/>
      <c r="J111" s="130"/>
      <c r="K111" s="104"/>
      <c r="L111" s="105"/>
      <c r="M111" s="122"/>
      <c r="N111" s="119"/>
      <c r="O111" s="127"/>
      <c r="P111" s="111"/>
      <c r="Q111" s="568"/>
      <c r="R111" s="556"/>
      <c r="S111" s="556"/>
      <c r="T111" s="569"/>
      <c r="U111" s="247" t="str">
        <f>IF(OR(O111="",L111=Paramétrage!$C$10,L111=Paramétrage!$C$13,L111=Paramétrage!$C$16,L111=Paramétrage!$C$19,L111=Paramétrage!$C$23,L111=Paramétrage!$C$26,AND(L111&lt;&gt;Paramétrage!$C$9,P111="Mut+ext")),"",ROUNDUP(N111/O111,0))</f>
        <v/>
      </c>
      <c r="V111" s="210">
        <f>IF(L111="",0,IF(OR(P111="Mut+ext",VLOOKUP(L111,Paramétrage!$C$6:$E$28,2,0)=0),0,IF(O111="","saisir capacité",M111*U111*VLOOKUP(L111,Paramétrage!$C$6:$E$28,2,0))))</f>
        <v>0</v>
      </c>
      <c r="W111" s="108"/>
      <c r="X111" s="211">
        <f t="shared" si="54"/>
        <v>0</v>
      </c>
      <c r="Y111" s="248">
        <f>IF(L111="",0,IF(ISERROR(W111+V111*VLOOKUP(L111,Paramétrage!$C$6:$E$28,3,0))=TRUE,X111,W111+V111*VLOOKUP(L111,Paramétrage!$C$6:$E$28,3,0)))</f>
        <v>0</v>
      </c>
      <c r="Z111" s="555"/>
      <c r="AA111" s="556"/>
      <c r="AB111" s="557"/>
      <c r="AC111" s="442"/>
      <c r="AD111" s="109"/>
      <c r="AE111" s="47">
        <f>IF(F111="",0,IF(J111="",0,IF(SUMIF(F105:F112,F111,N105:N112)=0,0,IF(J111="Obligatoire",AF111/N111,IF(K111="",AF111/SUMIF(F105:F112,F111,N105:N112),AF111/(SUMIF(F105:F112,F111,N105:N112)/K111))))))</f>
        <v>0</v>
      </c>
      <c r="AF111" s="24">
        <f t="shared" si="55"/>
        <v>0</v>
      </c>
      <c r="AH111" s="50">
        <f>IF(SUMIF(F105:F112,F111,N105:N112)=0,0,$M$3*N111/SUMIF(F105:F112,F111,N105:N112))</f>
        <v>0</v>
      </c>
      <c r="AI111" s="12">
        <f t="shared" si="56"/>
        <v>0</v>
      </c>
      <c r="AJ111" s="26" t="str">
        <f t="shared" si="57"/>
        <v/>
      </c>
      <c r="AK111" s="27">
        <f>IF(L111="",0,IF(OR(P111="Mut+ext",VLOOKUP(L111,Paramétrage!$C$6:$E$28,2,0)=0),0,IF(O111="","saisir capacité",IF(P111="Mut+ext",0,M111*AJ111*VLOOKUP(L111,Paramétrage!$C$6:$E$28,2,0)))))</f>
        <v>0</v>
      </c>
      <c r="AL111" s="95"/>
      <c r="AM111" s="27">
        <f t="shared" si="58"/>
        <v>0</v>
      </c>
      <c r="AN111" s="27">
        <f>IF(L111="",0,IF(ISERROR(AL111+AK111*VLOOKUP(L111,Paramétrage!$C$6:$E$28,3,0))=TRUE,AM111,AL111+AK111*VLOOKUP(L111,Paramétrage!$C$6:$E$28,3,0)))</f>
        <v>0</v>
      </c>
      <c r="AO111" s="50">
        <f>IF(L111="",0,IF(OR(P111="oui",VLOOKUP(L111,Paramétrage!$C$6:$E$28,2,0)=0),0,IF(U111="",0,U111-AJ111)))</f>
        <v>0</v>
      </c>
      <c r="AP111" s="12">
        <f t="shared" si="59"/>
        <v>0</v>
      </c>
    </row>
    <row r="112" spans="1:42">
      <c r="A112" s="623"/>
      <c r="B112" s="620"/>
      <c r="C112" s="585"/>
      <c r="D112" s="587"/>
      <c r="E112" s="589"/>
      <c r="F112" s="446"/>
      <c r="G112" s="449"/>
      <c r="H112" s="103"/>
      <c r="I112" s="131"/>
      <c r="J112" s="130"/>
      <c r="K112" s="104"/>
      <c r="L112" s="105"/>
      <c r="M112" s="122"/>
      <c r="N112" s="119"/>
      <c r="O112" s="127"/>
      <c r="P112" s="111"/>
      <c r="Q112" s="568"/>
      <c r="R112" s="556"/>
      <c r="S112" s="556"/>
      <c r="T112" s="569"/>
      <c r="U112" s="247" t="str">
        <f>IF(OR(O112="",L112=Paramétrage!$C$10,L112=Paramétrage!$C$13,L112=Paramétrage!$C$16,L112=Paramétrage!$C$19,L112=Paramétrage!$C$23,L112=Paramétrage!$C$26,AND(L112&lt;&gt;Paramétrage!$C$9,P112="Mut+ext")),"",ROUNDUP(N112/O112,0))</f>
        <v/>
      </c>
      <c r="V112" s="210">
        <f>IF(L112="",0,IF(OR(P112="Mut+ext",VLOOKUP(L112,Paramétrage!$C$6:$E$28,2,0)=0),0,IF(O112="","saisir capacité",M112*U112*VLOOKUP(L112,Paramétrage!$C$6:$E$28,2,0))))</f>
        <v>0</v>
      </c>
      <c r="W112" s="108"/>
      <c r="X112" s="211">
        <f t="shared" si="54"/>
        <v>0</v>
      </c>
      <c r="Y112" s="248">
        <f>IF(L112="",0,IF(ISERROR(W112+V112*VLOOKUP(L112,Paramétrage!$C$6:$E$28,3,0))=TRUE,X112,W112+V112*VLOOKUP(L112,Paramétrage!$C$6:$E$28,3,0)))</f>
        <v>0</v>
      </c>
      <c r="Z112" s="555"/>
      <c r="AA112" s="556"/>
      <c r="AB112" s="557"/>
      <c r="AC112" s="442"/>
      <c r="AD112" s="109"/>
      <c r="AE112" s="47">
        <f>IF(F112="",0,IF(J112="",0,IF(SUMIF(F105:F112,F112,N105:N112)=0,0,IF(J112="Obligatoire",AF112/N112,IF(K112="",AF112/SUMIF(F105:F112,F112,N105:N112),AF112/(SUMIF(F105:F112,F112,N105:N112)/K112))))))</f>
        <v>0</v>
      </c>
      <c r="AF112" s="24">
        <f t="shared" si="55"/>
        <v>0</v>
      </c>
      <c r="AH112" s="50">
        <f>IF(SUMIF(F105:F112,F112,N105:N112)=0,0,$M$3*N112/SUMIF(F105:F112,F112,N105:N112))</f>
        <v>0</v>
      </c>
      <c r="AI112" s="12">
        <f t="shared" si="56"/>
        <v>0</v>
      </c>
      <c r="AJ112" s="26" t="str">
        <f t="shared" si="57"/>
        <v/>
      </c>
      <c r="AK112" s="27">
        <f>IF(L112="",0,IF(OR(P112="Mut+ext",VLOOKUP(L112,Paramétrage!$C$6:$E$28,2,0)=0),0,IF(O112="","saisir capacité",IF(P112="Mut+ext",0,M112*AJ112*VLOOKUP(L112,Paramétrage!$C$6:$E$28,2,0)))))</f>
        <v>0</v>
      </c>
      <c r="AL112" s="95"/>
      <c r="AM112" s="27">
        <f t="shared" si="58"/>
        <v>0</v>
      </c>
      <c r="AN112" s="27">
        <f>IF(L112="",0,IF(ISERROR(AL112+AK112*VLOOKUP(L112,Paramétrage!$C$6:$E$28,3,0))=TRUE,AM112,AL112+AK112*VLOOKUP(L112,Paramétrage!$C$6:$E$28,3,0)))</f>
        <v>0</v>
      </c>
      <c r="AO112" s="50">
        <f>IF(L112="",0,IF(OR(P112="oui",VLOOKUP(L112,Paramétrage!$C$6:$E$28,2,0)=0),0,IF(U112="",0,U112-AJ112)))</f>
        <v>0</v>
      </c>
      <c r="AP112" s="12">
        <f t="shared" si="59"/>
        <v>0</v>
      </c>
    </row>
    <row r="113" spans="1:42">
      <c r="A113" s="623"/>
      <c r="B113" s="620"/>
      <c r="C113" s="585"/>
      <c r="D113" s="191"/>
      <c r="E113" s="191"/>
      <c r="F113" s="192"/>
      <c r="G113" s="193"/>
      <c r="H113" s="194"/>
      <c r="I113" s="195"/>
      <c r="J113" s="194"/>
      <c r="K113" s="196"/>
      <c r="L113" s="197"/>
      <c r="M113" s="198">
        <f>AE113</f>
        <v>48</v>
      </c>
      <c r="N113" s="199"/>
      <c r="O113" s="199"/>
      <c r="P113" s="200"/>
      <c r="Q113" s="201"/>
      <c r="R113" s="201"/>
      <c r="S113" s="201"/>
      <c r="T113" s="202"/>
      <c r="U113" s="203"/>
      <c r="V113" s="204">
        <f>SUM(V105:V112)</f>
        <v>136</v>
      </c>
      <c r="W113" s="197">
        <f>SUM(W105:W112)</f>
        <v>0</v>
      </c>
      <c r="X113" s="205">
        <f>V113+W113</f>
        <v>136</v>
      </c>
      <c r="Y113" s="206">
        <f>SUM(Y105:Y112)</f>
        <v>149</v>
      </c>
      <c r="Z113" s="207"/>
      <c r="AA113" s="207"/>
      <c r="AB113" s="208"/>
      <c r="AC113" s="209"/>
      <c r="AD113" s="202"/>
      <c r="AE113" s="46">
        <f>SUM(AE105:AE112)</f>
        <v>48</v>
      </c>
      <c r="AF113" s="44">
        <f>SUM(AF105:AF112)</f>
        <v>8640</v>
      </c>
    </row>
    <row r="114" spans="1:42" ht="15.75" customHeight="1">
      <c r="A114" s="623"/>
      <c r="B114" s="620"/>
      <c r="C114" s="585" t="s">
        <v>333</v>
      </c>
      <c r="D114" s="587" t="s">
        <v>334</v>
      </c>
      <c r="E114" s="588">
        <v>6</v>
      </c>
      <c r="F114" s="447" t="s">
        <v>335</v>
      </c>
      <c r="G114" s="112" t="s">
        <v>16</v>
      </c>
      <c r="H114" s="103" t="s">
        <v>336</v>
      </c>
      <c r="I114" s="131" t="s">
        <v>97</v>
      </c>
      <c r="J114" s="130" t="s">
        <v>98</v>
      </c>
      <c r="K114" s="104">
        <v>1</v>
      </c>
      <c r="L114" s="105" t="s">
        <v>99</v>
      </c>
      <c r="M114" s="122">
        <v>26</v>
      </c>
      <c r="N114" s="119">
        <v>210</v>
      </c>
      <c r="O114" s="127">
        <v>300</v>
      </c>
      <c r="P114" s="111" t="s">
        <v>148</v>
      </c>
      <c r="Q114" s="568" t="s">
        <v>149</v>
      </c>
      <c r="R114" s="556"/>
      <c r="S114" s="556"/>
      <c r="T114" s="569"/>
      <c r="U114" s="247">
        <f>IF(OR(O114="",L114=Paramétrage!$C$10,L114=Paramétrage!$C$13,L114=Paramétrage!$C$16,L114=Paramétrage!$C$19,L114=Paramétrage!$C$23,L114=Paramétrage!$C$26,AND(L114&lt;&gt;Paramétrage!$C$9,P114="Mut+ext")),"",ROUNDUP(N114/O114,0))</f>
        <v>1</v>
      </c>
      <c r="V114" s="210">
        <f>IF(L114="",0,IF(OR(P114="Mut+ext",VLOOKUP(L114,Paramétrage!$C$6:$E$28,2,0)=0),0,IF(O114="","saisir capacité",M114*U114*VLOOKUP(L114,Paramétrage!$C$6:$E$28,2,0))))</f>
        <v>26</v>
      </c>
      <c r="W114" s="108"/>
      <c r="X114" s="211">
        <f t="shared" ref="X114:X121" si="60">IF(ISERROR(V114+W114)=TRUE,V114,V114+W114)</f>
        <v>26</v>
      </c>
      <c r="Y114" s="248">
        <f>IF(L114="",0,IF(ISERROR(W114+V114*VLOOKUP(L114,Paramétrage!$C$6:$E$28,3,0))=TRUE,X114,W114+V114*VLOOKUP(L114,Paramétrage!$C$6:$E$28,3,0)))</f>
        <v>39</v>
      </c>
      <c r="Z114" s="555"/>
      <c r="AA114" s="556"/>
      <c r="AB114" s="557"/>
      <c r="AC114" s="442" t="s">
        <v>210</v>
      </c>
      <c r="AD114" s="110" t="s">
        <v>211</v>
      </c>
      <c r="AE114" s="47">
        <f>IF(F114="",0,IF(J114="",0,IF(SUMIF(F114:F121,F114,N114:N121)=0,0,IF(J114="Obligatoire",AF114/N114,IF(K114="",AF114/SUMIF(F114:F121,F114,N114:N121),AF114/(SUMIF(F114:F121,F114,N114:N121)/K114))))))</f>
        <v>26</v>
      </c>
      <c r="AF114" s="43">
        <f t="shared" ref="AF114:AF121" si="61">M114*N114</f>
        <v>5460</v>
      </c>
      <c r="AH114" s="50">
        <f>IF(SUMIF(F114:F121,F114,N114:N121)=0,0,$M$3*N114/SUMIF(F114:F121,F114,N114:N121))</f>
        <v>0</v>
      </c>
      <c r="AI114" s="12">
        <f t="shared" ref="AI114:AI121" si="62">O114</f>
        <v>300</v>
      </c>
      <c r="AJ114" s="26">
        <f t="shared" si="57"/>
        <v>0</v>
      </c>
      <c r="AK114" s="27">
        <f>IF(L114="",0,IF(OR(P114="Mut+ext",VLOOKUP(L114,Paramétrage!$C$6:$E$28,2,0)=0),0,IF(O114="","saisir capacité",IF(P114="Mut+ext",0,M114*AJ114*VLOOKUP(L114,Paramétrage!$C$6:$E$28,2,0)))))</f>
        <v>0</v>
      </c>
      <c r="AL114" s="95"/>
      <c r="AM114" s="27">
        <f t="shared" si="58"/>
        <v>0</v>
      </c>
      <c r="AN114" s="27">
        <f>IF(L114="",0,IF(ISERROR(AL114+AK114*VLOOKUP(L114,Paramétrage!$C$6:$E$28,3,0))=TRUE,AM114,AL114+AK114*VLOOKUP(L114,Paramétrage!$C$6:$E$28,3,0)))</f>
        <v>0</v>
      </c>
      <c r="AO114" s="50">
        <f>IF(L114="",0,IF(OR(P114="oui",VLOOKUP(L114,Paramétrage!$C$6:$E$28,2,0)=0),0,IF(U114="",0,U114-AJ114)))</f>
        <v>1</v>
      </c>
      <c r="AP114" s="12">
        <f t="shared" ref="AP114:AP121" si="63">Y114-AN114-W114</f>
        <v>39</v>
      </c>
    </row>
    <row r="115" spans="1:42">
      <c r="A115" s="623"/>
      <c r="B115" s="620"/>
      <c r="C115" s="585"/>
      <c r="D115" s="587"/>
      <c r="E115" s="588"/>
      <c r="F115" s="446" t="s">
        <v>337</v>
      </c>
      <c r="G115" s="102" t="s">
        <v>16</v>
      </c>
      <c r="H115" s="103" t="s">
        <v>336</v>
      </c>
      <c r="I115" s="131" t="s">
        <v>97</v>
      </c>
      <c r="J115" s="130" t="s">
        <v>98</v>
      </c>
      <c r="K115" s="104">
        <v>1</v>
      </c>
      <c r="L115" s="105" t="s">
        <v>104</v>
      </c>
      <c r="M115" s="122">
        <v>22</v>
      </c>
      <c r="N115" s="119">
        <v>210</v>
      </c>
      <c r="O115" s="127">
        <v>40</v>
      </c>
      <c r="P115" s="111" t="s">
        <v>148</v>
      </c>
      <c r="Q115" s="568" t="s">
        <v>292</v>
      </c>
      <c r="R115" s="556"/>
      <c r="S115" s="556"/>
      <c r="T115" s="569"/>
      <c r="U115" s="247">
        <f>IF(OR(O115="",L115=Paramétrage!$C$10,L115=Paramétrage!$C$13,L115=Paramétrage!$C$16,L115=Paramétrage!$C$19,L115=Paramétrage!$C$23,L115=Paramétrage!$C$26,AND(L115&lt;&gt;Paramétrage!$C$9,P115="Mut+ext")),"",ROUNDUP(N115/O115,0))</f>
        <v>6</v>
      </c>
      <c r="V115" s="210">
        <f>IF(L115="",0,IF(OR(P115="Mut+ext",VLOOKUP(L115,Paramétrage!$C$6:$E$28,2,0)=0),0,IF(O115="","saisir capacité",M115*U115*VLOOKUP(L115,Paramétrage!$C$6:$E$28,2,0))))</f>
        <v>132</v>
      </c>
      <c r="W115" s="108"/>
      <c r="X115" s="211">
        <f t="shared" si="60"/>
        <v>132</v>
      </c>
      <c r="Y115" s="248">
        <f>IF(L115="",0,IF(ISERROR(W115+V115*VLOOKUP(L115,Paramétrage!$C$6:$E$28,3,0))=TRUE,X115,W115+V115*VLOOKUP(L115,Paramétrage!$C$6:$E$28,3,0)))</f>
        <v>132</v>
      </c>
      <c r="Z115" s="555"/>
      <c r="AA115" s="556"/>
      <c r="AB115" s="557"/>
      <c r="AC115" s="442" t="s">
        <v>210</v>
      </c>
      <c r="AD115" s="109" t="s">
        <v>211</v>
      </c>
      <c r="AE115" s="47">
        <f>IF(F115="",0,IF(J115="",0,IF(SUMIF(F114:F121,F115,N114:N121)=0,0,IF(J115="Obligatoire",AF115/N115,IF(K115="",AF115/SUMIF(F114:F121,F115,N114:N121),AF115/(SUMIF(F114:F121,F115,N114:N121)/K115))))))</f>
        <v>22</v>
      </c>
      <c r="AF115" s="24">
        <f t="shared" si="61"/>
        <v>4620</v>
      </c>
      <c r="AH115" s="50">
        <f>IF(SUMIF(F114:F121,F115,N114:N121)=0,0,$M$3*N115/SUMIF(F114:F121,F115,N114:N121))</f>
        <v>0</v>
      </c>
      <c r="AI115" s="12">
        <f t="shared" si="62"/>
        <v>40</v>
      </c>
      <c r="AJ115" s="26">
        <f t="shared" si="57"/>
        <v>0</v>
      </c>
      <c r="AK115" s="27">
        <f>IF(L115="",0,IF(OR(P115="Mut+ext",VLOOKUP(L115,Paramétrage!$C$6:$E$28,2,0)=0),0,IF(O115="","saisir capacité",IF(P115="Mut+ext",0,M115*AJ115*VLOOKUP(L115,Paramétrage!$C$6:$E$28,2,0)))))</f>
        <v>0</v>
      </c>
      <c r="AL115" s="95"/>
      <c r="AM115" s="27">
        <f t="shared" si="58"/>
        <v>0</v>
      </c>
      <c r="AN115" s="27">
        <f>IF(L115="",0,IF(ISERROR(AL115+AK115*VLOOKUP(L115,Paramétrage!$C$6:$E$28,3,0))=TRUE,AM115,AL115+AK115*VLOOKUP(L115,Paramétrage!$C$6:$E$28,3,0)))</f>
        <v>0</v>
      </c>
      <c r="AO115" s="50">
        <f>IF(L115="",0,IF(OR(P115="oui",VLOOKUP(L115,Paramétrage!$C$6:$E$28,2,0)=0),0,IF(U115="",0,U115-AJ115)))</f>
        <v>6</v>
      </c>
      <c r="AP115" s="12">
        <f t="shared" si="63"/>
        <v>132</v>
      </c>
    </row>
    <row r="116" spans="1:42">
      <c r="A116" s="623"/>
      <c r="B116" s="620"/>
      <c r="C116" s="585"/>
      <c r="D116" s="587"/>
      <c r="E116" s="588"/>
      <c r="F116" s="446"/>
      <c r="G116" s="102"/>
      <c r="H116" s="103"/>
      <c r="I116" s="131"/>
      <c r="J116" s="130"/>
      <c r="K116" s="104"/>
      <c r="L116" s="105"/>
      <c r="M116" s="122"/>
      <c r="N116" s="119"/>
      <c r="O116" s="127"/>
      <c r="P116" s="111"/>
      <c r="Q116" s="568"/>
      <c r="R116" s="556"/>
      <c r="S116" s="556"/>
      <c r="T116" s="569"/>
      <c r="U116" s="247" t="str">
        <f>IF(OR(O116="",L116=Paramétrage!$C$10,L116=Paramétrage!$C$13,L116=Paramétrage!$C$16,L116=Paramétrage!$C$19,L116=Paramétrage!$C$23,L116=Paramétrage!$C$26,AND(L116&lt;&gt;Paramétrage!$C$9,P116="Mut+ext")),"",ROUNDUP(N116/O116,0))</f>
        <v/>
      </c>
      <c r="V116" s="210">
        <f>IF(L116="",0,IF(OR(P116="Mut+ext",VLOOKUP(L116,Paramétrage!$C$6:$E$28,2,0)=0),0,IF(O116="","saisir capacité",M116*U116*VLOOKUP(L116,Paramétrage!$C$6:$E$28,2,0))))</f>
        <v>0</v>
      </c>
      <c r="W116" s="108"/>
      <c r="X116" s="211">
        <f t="shared" si="60"/>
        <v>0</v>
      </c>
      <c r="Y116" s="248">
        <f>IF(L116="",0,IF(ISERROR(W116+V116*VLOOKUP(L116,Paramétrage!$C$6:$E$28,3,0))=TRUE,X116,W116+V116*VLOOKUP(L116,Paramétrage!$C$6:$E$28,3,0)))</f>
        <v>0</v>
      </c>
      <c r="Z116" s="555"/>
      <c r="AA116" s="556"/>
      <c r="AB116" s="557"/>
      <c r="AC116" s="442"/>
      <c r="AD116" s="109"/>
      <c r="AE116" s="47">
        <f>IF(F116="",0,IF(J116="",0,IF(SUMIF(F114:F121,F116,N114:N121)=0,0,IF(J116="Obligatoire",AF116/N116,IF(K116="",AF116/SUMIF(F114:F121,F116,N114:N121),AF116/(SUMIF(F114:F121,F116,N114:N121)/K116))))))</f>
        <v>0</v>
      </c>
      <c r="AF116" s="24">
        <f t="shared" si="61"/>
        <v>0</v>
      </c>
      <c r="AH116" s="50">
        <f>IF(SUMIF(F114:F121,F116,N114:N121)=0,0,$M$3*N116/SUMIF(F114:F121,F116,N114:N121))</f>
        <v>0</v>
      </c>
      <c r="AI116" s="12">
        <f t="shared" si="62"/>
        <v>0</v>
      </c>
      <c r="AJ116" s="26" t="str">
        <f t="shared" si="57"/>
        <v/>
      </c>
      <c r="AK116" s="27">
        <f>IF(L116="",0,IF(OR(P116="Mut+ext",VLOOKUP(L116,Paramétrage!$C$6:$E$28,2,0)=0),0,IF(O116="","saisir capacité",IF(P116="Mut+ext",0,M116*AJ116*VLOOKUP(L116,Paramétrage!$C$6:$E$28,2,0)))))</f>
        <v>0</v>
      </c>
      <c r="AL116" s="95"/>
      <c r="AM116" s="27">
        <f t="shared" si="58"/>
        <v>0</v>
      </c>
      <c r="AN116" s="27">
        <f>IF(L116="",0,IF(ISERROR(AL116+AK116*VLOOKUP(L116,Paramétrage!$C$6:$E$28,3,0))=TRUE,AM116,AL116+AK116*VLOOKUP(L116,Paramétrage!$C$6:$E$28,3,0)))</f>
        <v>0</v>
      </c>
      <c r="AO116" s="50">
        <f>IF(L116="",0,IF(OR(P116="oui",VLOOKUP(L116,Paramétrage!$C$6:$E$28,2,0)=0),0,IF(U116="",0,U116-AJ116)))</f>
        <v>0</v>
      </c>
      <c r="AP116" s="12">
        <f t="shared" si="63"/>
        <v>0</v>
      </c>
    </row>
    <row r="117" spans="1:42">
      <c r="A117" s="623"/>
      <c r="B117" s="620"/>
      <c r="C117" s="585"/>
      <c r="D117" s="587"/>
      <c r="E117" s="588"/>
      <c r="F117" s="448"/>
      <c r="G117" s="102"/>
      <c r="H117" s="103"/>
      <c r="I117" s="131"/>
      <c r="J117" s="130"/>
      <c r="K117" s="104"/>
      <c r="L117" s="105"/>
      <c r="M117" s="122"/>
      <c r="N117" s="119"/>
      <c r="O117" s="127"/>
      <c r="P117" s="111"/>
      <c r="Q117" s="568"/>
      <c r="R117" s="556"/>
      <c r="S117" s="556"/>
      <c r="T117" s="569"/>
      <c r="U117" s="247" t="str">
        <f>IF(OR(O117="",L117=Paramétrage!$C$10,L117=Paramétrage!$C$13,L117=Paramétrage!$C$16,L117=Paramétrage!$C$19,L117=Paramétrage!$C$23,L117=Paramétrage!$C$26,AND(L117&lt;&gt;Paramétrage!$C$9,P117="Mut+ext")),"",ROUNDUP(N117/O117,0))</f>
        <v/>
      </c>
      <c r="V117" s="210">
        <f>IF(L117="",0,IF(OR(P117="Mut+ext",VLOOKUP(L117,Paramétrage!$C$6:$E$28,2,0)=0),0,IF(O117="","saisir capacité",M117*U117*VLOOKUP(L117,Paramétrage!$C$6:$E$28,2,0))))</f>
        <v>0</v>
      </c>
      <c r="W117" s="108"/>
      <c r="X117" s="211">
        <f t="shared" si="60"/>
        <v>0</v>
      </c>
      <c r="Y117" s="248">
        <f>IF(L117="",0,IF(ISERROR(W117+V117*VLOOKUP(L117,Paramétrage!$C$6:$E$28,3,0))=TRUE,X117,W117+V117*VLOOKUP(L117,Paramétrage!$C$6:$E$28,3,0)))</f>
        <v>0</v>
      </c>
      <c r="Z117" s="555"/>
      <c r="AA117" s="556"/>
      <c r="AB117" s="557"/>
      <c r="AC117" s="442"/>
      <c r="AD117" s="109"/>
      <c r="AE117" s="47">
        <f>IF(F117="",0,IF(J117="",0,IF(SUMIF(F114:F121,F117,N114:N121)=0,0,IF(J117="Obligatoire",AF117/N117,IF(K117="",AF117/SUMIF(F114:F121,F117,N114:N121),AF117/(SUMIF(F114:F121,F117,N114:N121)/K117))))))</f>
        <v>0</v>
      </c>
      <c r="AF117" s="24">
        <f t="shared" si="61"/>
        <v>0</v>
      </c>
      <c r="AH117" s="50">
        <f>IF(SUMIF(F114:F121,F117,N114:N121)=0,0,$M$3*N117/SUMIF(F114:F121,F117,N114:N121))</f>
        <v>0</v>
      </c>
      <c r="AI117" s="12">
        <f t="shared" si="62"/>
        <v>0</v>
      </c>
      <c r="AJ117" s="26" t="str">
        <f t="shared" si="57"/>
        <v/>
      </c>
      <c r="AK117" s="27">
        <f>IF(L117="",0,IF(OR(P117="Mut+ext",VLOOKUP(L117,Paramétrage!$C$6:$E$28,2,0)=0),0,IF(O117="","saisir capacité",IF(P117="Mut+ext",0,M117*AJ117*VLOOKUP(L117,Paramétrage!$C$6:$E$28,2,0)))))</f>
        <v>0</v>
      </c>
      <c r="AL117" s="95"/>
      <c r="AM117" s="27">
        <f t="shared" si="58"/>
        <v>0</v>
      </c>
      <c r="AN117" s="27">
        <f>IF(L117="",0,IF(ISERROR(AL117+AK117*VLOOKUP(L117,Paramétrage!$C$6:$E$28,3,0))=TRUE,AM117,AL117+AK117*VLOOKUP(L117,Paramétrage!$C$6:$E$28,3,0)))</f>
        <v>0</v>
      </c>
      <c r="AO117" s="50">
        <f>IF(L117="",0,IF(OR(P117="oui",VLOOKUP(L117,Paramétrage!$C$6:$E$28,2,0)=0),0,IF(U117="",0,U117-AJ117)))</f>
        <v>0</v>
      </c>
      <c r="AP117" s="12">
        <f t="shared" si="63"/>
        <v>0</v>
      </c>
    </row>
    <row r="118" spans="1:42">
      <c r="A118" s="623"/>
      <c r="B118" s="620"/>
      <c r="C118" s="585"/>
      <c r="D118" s="587"/>
      <c r="E118" s="588"/>
      <c r="F118" s="446"/>
      <c r="G118" s="449"/>
      <c r="H118" s="103"/>
      <c r="I118" s="131"/>
      <c r="J118" s="130"/>
      <c r="K118" s="104"/>
      <c r="L118" s="105"/>
      <c r="M118" s="122"/>
      <c r="N118" s="119"/>
      <c r="O118" s="127"/>
      <c r="P118" s="111"/>
      <c r="Q118" s="568"/>
      <c r="R118" s="556"/>
      <c r="S118" s="556"/>
      <c r="T118" s="569"/>
      <c r="U118" s="247" t="str">
        <f>IF(OR(O118="",L118=Paramétrage!$C$10,L118=Paramétrage!$C$13,L118=Paramétrage!$C$16,L118=Paramétrage!$C$19,L118=Paramétrage!$C$23,L118=Paramétrage!$C$26,AND(L118&lt;&gt;Paramétrage!$C$9,P118="Mut+ext")),"",ROUNDUP(N118/O118,0))</f>
        <v/>
      </c>
      <c r="V118" s="210">
        <f>IF(L118="",0,IF(OR(P118="Mut+ext",VLOOKUP(L118,Paramétrage!$C$6:$E$28,2,0)=0),0,IF(O118="","saisir capacité",M118*U118*VLOOKUP(L118,Paramétrage!$C$6:$E$28,2,0))))</f>
        <v>0</v>
      </c>
      <c r="W118" s="108"/>
      <c r="X118" s="211">
        <f t="shared" si="60"/>
        <v>0</v>
      </c>
      <c r="Y118" s="248">
        <f>IF(L118="",0,IF(ISERROR(W118+V118*VLOOKUP(L118,Paramétrage!$C$6:$E$28,3,0))=TRUE,X118,W118+V118*VLOOKUP(L118,Paramétrage!$C$6:$E$28,3,0)))</f>
        <v>0</v>
      </c>
      <c r="Z118" s="555"/>
      <c r="AA118" s="556"/>
      <c r="AB118" s="557"/>
      <c r="AC118" s="442"/>
      <c r="AD118" s="109"/>
      <c r="AE118" s="47">
        <f>IF(F118="",0,IF(J118="",0,IF(SUMIF(F114:F121,F118,N114:N121)=0,0,IF(J118="Obligatoire",AF118/N118,IF(K118="",AF118/SUMIF(F114:F121,F118,N114:N121),AF118/(SUMIF(F114:F121,F118,N114:N121)/K118))))))</f>
        <v>0</v>
      </c>
      <c r="AF118" s="24">
        <f t="shared" si="61"/>
        <v>0</v>
      </c>
      <c r="AH118" s="50">
        <f>IF(SUMIF(F114:F121,F118,N114:N121)=0,0,$M$3*N118/SUMIF(F114:F121,F118,N114:N121))</f>
        <v>0</v>
      </c>
      <c r="AI118" s="12">
        <f t="shared" si="62"/>
        <v>0</v>
      </c>
      <c r="AJ118" s="26" t="str">
        <f t="shared" si="57"/>
        <v/>
      </c>
      <c r="AK118" s="27">
        <f>IF(L118="",0,IF(OR(P118="Mut+ext",VLOOKUP(L118,Paramétrage!$C$6:$E$28,2,0)=0),0,IF(O118="","saisir capacité",IF(P118="Mut+ext",0,M118*AJ118*VLOOKUP(L118,Paramétrage!$C$6:$E$28,2,0)))))</f>
        <v>0</v>
      </c>
      <c r="AL118" s="95"/>
      <c r="AM118" s="27">
        <f t="shared" si="58"/>
        <v>0</v>
      </c>
      <c r="AN118" s="27">
        <f>IF(L118="",0,IF(ISERROR(AL118+AK118*VLOOKUP(L118,Paramétrage!$C$6:$E$28,3,0))=TRUE,AM118,AL118+AK118*VLOOKUP(L118,Paramétrage!$C$6:$E$28,3,0)))</f>
        <v>0</v>
      </c>
      <c r="AO118" s="50">
        <f>IF(L118="",0,IF(OR(P118="oui",VLOOKUP(L118,Paramétrage!$C$6:$E$28,2,0)=0),0,IF(U118="",0,U118-AJ118)))</f>
        <v>0</v>
      </c>
      <c r="AP118" s="12">
        <f t="shared" si="63"/>
        <v>0</v>
      </c>
    </row>
    <row r="119" spans="1:42">
      <c r="A119" s="623"/>
      <c r="B119" s="620"/>
      <c r="C119" s="585"/>
      <c r="D119" s="587"/>
      <c r="E119" s="588"/>
      <c r="F119" s="446"/>
      <c r="G119" s="449"/>
      <c r="H119" s="103"/>
      <c r="I119" s="131"/>
      <c r="J119" s="130"/>
      <c r="K119" s="104"/>
      <c r="L119" s="105"/>
      <c r="M119" s="122"/>
      <c r="N119" s="119"/>
      <c r="O119" s="127"/>
      <c r="P119" s="111"/>
      <c r="Q119" s="568"/>
      <c r="R119" s="556"/>
      <c r="S119" s="556"/>
      <c r="T119" s="569"/>
      <c r="U119" s="247" t="str">
        <f>IF(OR(O119="",L119=Paramétrage!$C$10,L119=Paramétrage!$C$13,L119=Paramétrage!$C$16,L119=Paramétrage!$C$19,L119=Paramétrage!$C$23,L119=Paramétrage!$C$26,AND(L119&lt;&gt;Paramétrage!$C$9,P119="Mut+ext")),"",ROUNDUP(N119/O119,0))</f>
        <v/>
      </c>
      <c r="V119" s="210">
        <f>IF(L119="",0,IF(OR(P119="Mut+ext",VLOOKUP(L119,Paramétrage!$C$6:$E$28,2,0)=0),0,IF(O119="","saisir capacité",M119*U119*VLOOKUP(L119,Paramétrage!$C$6:$E$28,2,0))))</f>
        <v>0</v>
      </c>
      <c r="W119" s="108"/>
      <c r="X119" s="211">
        <f t="shared" si="60"/>
        <v>0</v>
      </c>
      <c r="Y119" s="248">
        <f>IF(L119="",0,IF(ISERROR(W119+V119*VLOOKUP(L119,Paramétrage!$C$6:$E$28,3,0))=TRUE,X119,W119+V119*VLOOKUP(L119,Paramétrage!$C$6:$E$28,3,0)))</f>
        <v>0</v>
      </c>
      <c r="Z119" s="555"/>
      <c r="AA119" s="556"/>
      <c r="AB119" s="557"/>
      <c r="AC119" s="442"/>
      <c r="AD119" s="109"/>
      <c r="AE119" s="47">
        <f>IF(F119="",0,IF(J119="",0,IF(SUMIF(F114:F121,F119,N114:N121)=0,0,IF(J119="Obligatoire",AF119/N119,IF(K119="",AF119/SUMIF(F114:F121,F119,N114:N121),AF119/(SUMIF(F114:F121,F119,N114:N121)/K119))))))</f>
        <v>0</v>
      </c>
      <c r="AF119" s="24">
        <f t="shared" si="61"/>
        <v>0</v>
      </c>
      <c r="AH119" s="50">
        <f>IF(SUMIF(F114:F121,F119,N114:N121)=0,0,$M$3*N119/SUMIF(F114:F121,F119,N114:N121))</f>
        <v>0</v>
      </c>
      <c r="AI119" s="12">
        <f t="shared" si="62"/>
        <v>0</v>
      </c>
      <c r="AJ119" s="26" t="str">
        <f t="shared" si="57"/>
        <v/>
      </c>
      <c r="AK119" s="27">
        <f>IF(L119="",0,IF(OR(P119="Mut+ext",VLOOKUP(L119,Paramétrage!$C$6:$E$28,2,0)=0),0,IF(O119="","saisir capacité",IF(P119="Mut+ext",0,M119*AJ119*VLOOKUP(L119,Paramétrage!$C$6:$E$28,2,0)))))</f>
        <v>0</v>
      </c>
      <c r="AL119" s="95"/>
      <c r="AM119" s="27">
        <f t="shared" si="58"/>
        <v>0</v>
      </c>
      <c r="AN119" s="27">
        <f>IF(L119="",0,IF(ISERROR(AL119+AK119*VLOOKUP(L119,Paramétrage!$C$6:$E$28,3,0))=TRUE,AM119,AL119+AK119*VLOOKUP(L119,Paramétrage!$C$6:$E$28,3,0)))</f>
        <v>0</v>
      </c>
      <c r="AO119" s="50">
        <f>IF(L119="",0,IF(OR(P119="oui",VLOOKUP(L119,Paramétrage!$C$6:$E$28,2,0)=0),0,IF(U119="",0,U119-AJ119)))</f>
        <v>0</v>
      </c>
      <c r="AP119" s="12">
        <f t="shared" si="63"/>
        <v>0</v>
      </c>
    </row>
    <row r="120" spans="1:42">
      <c r="A120" s="623"/>
      <c r="B120" s="620"/>
      <c r="C120" s="585"/>
      <c r="D120" s="587"/>
      <c r="E120" s="588"/>
      <c r="F120" s="446"/>
      <c r="G120" s="449"/>
      <c r="H120" s="103"/>
      <c r="I120" s="131"/>
      <c r="J120" s="130"/>
      <c r="K120" s="104"/>
      <c r="L120" s="105"/>
      <c r="M120" s="122"/>
      <c r="N120" s="119"/>
      <c r="O120" s="127"/>
      <c r="P120" s="111"/>
      <c r="Q120" s="568"/>
      <c r="R120" s="556"/>
      <c r="S120" s="556"/>
      <c r="T120" s="569"/>
      <c r="U120" s="247" t="str">
        <f>IF(OR(O120="",L120=Paramétrage!$C$10,L120=Paramétrage!$C$13,L120=Paramétrage!$C$16,L120=Paramétrage!$C$19,L120=Paramétrage!$C$23,L120=Paramétrage!$C$26,AND(L120&lt;&gt;Paramétrage!$C$9,P120="Mut+ext")),"",ROUNDUP(N120/O120,0))</f>
        <v/>
      </c>
      <c r="V120" s="210">
        <f>IF(L120="",0,IF(OR(P120="Mut+ext",VLOOKUP(L120,Paramétrage!$C$6:$E$28,2,0)=0),0,IF(O120="","saisir capacité",M120*U120*VLOOKUP(L120,Paramétrage!$C$6:$E$28,2,0))))</f>
        <v>0</v>
      </c>
      <c r="W120" s="108"/>
      <c r="X120" s="211">
        <f t="shared" si="60"/>
        <v>0</v>
      </c>
      <c r="Y120" s="248">
        <f>IF(L120="",0,IF(ISERROR(W120+V120*VLOOKUP(L120,Paramétrage!$C$6:$E$28,3,0))=TRUE,X120,W120+V120*VLOOKUP(L120,Paramétrage!$C$6:$E$28,3,0)))</f>
        <v>0</v>
      </c>
      <c r="Z120" s="555"/>
      <c r="AA120" s="556"/>
      <c r="AB120" s="557"/>
      <c r="AC120" s="442"/>
      <c r="AD120" s="109"/>
      <c r="AE120" s="47">
        <f>IF(F120="",0,IF(J120="",0,IF(SUMIF(F114:F121,F120,N114:N121)=0,0,IF(J120="Obligatoire",AF120/N120,IF(K120="",AF120/SUMIF(F114:F121,F120,N114:N121),AF120/(SUMIF(F114:F121,F120,N114:N121)/K120))))))</f>
        <v>0</v>
      </c>
      <c r="AF120" s="24">
        <f t="shared" si="61"/>
        <v>0</v>
      </c>
      <c r="AH120" s="50">
        <f>IF(SUMIF(F114:F121,F120,N114:N121)=0,0,$M$3*N120/SUMIF(F114:F121,F120,N114:N121))</f>
        <v>0</v>
      </c>
      <c r="AI120" s="12">
        <f t="shared" si="62"/>
        <v>0</v>
      </c>
      <c r="AJ120" s="26" t="str">
        <f t="shared" si="57"/>
        <v/>
      </c>
      <c r="AK120" s="27">
        <f>IF(L120="",0,IF(OR(P120="Mut+ext",VLOOKUP(L120,Paramétrage!$C$6:$E$28,2,0)=0),0,IF(O120="","saisir capacité",IF(P120="Mut+ext",0,M120*AJ120*VLOOKUP(L120,Paramétrage!$C$6:$E$28,2,0)))))</f>
        <v>0</v>
      </c>
      <c r="AL120" s="95"/>
      <c r="AM120" s="27">
        <f t="shared" si="58"/>
        <v>0</v>
      </c>
      <c r="AN120" s="27">
        <f>IF(L120="",0,IF(ISERROR(AL120+AK120*VLOOKUP(L120,Paramétrage!$C$6:$E$28,3,0))=TRUE,AM120,AL120+AK120*VLOOKUP(L120,Paramétrage!$C$6:$E$28,3,0)))</f>
        <v>0</v>
      </c>
      <c r="AO120" s="50">
        <f>IF(L120="",0,IF(OR(P120="oui",VLOOKUP(L120,Paramétrage!$C$6:$E$28,2,0)=0),0,IF(U120="",0,U120-AJ120)))</f>
        <v>0</v>
      </c>
      <c r="AP120" s="12">
        <f t="shared" si="63"/>
        <v>0</v>
      </c>
    </row>
    <row r="121" spans="1:42">
      <c r="A121" s="623"/>
      <c r="B121" s="620"/>
      <c r="C121" s="585"/>
      <c r="D121" s="587"/>
      <c r="E121" s="589"/>
      <c r="F121" s="446"/>
      <c r="G121" s="449"/>
      <c r="H121" s="103"/>
      <c r="I121" s="131"/>
      <c r="J121" s="130"/>
      <c r="K121" s="104"/>
      <c r="L121" s="105"/>
      <c r="M121" s="122"/>
      <c r="N121" s="119"/>
      <c r="O121" s="127"/>
      <c r="P121" s="111"/>
      <c r="Q121" s="568"/>
      <c r="R121" s="556"/>
      <c r="S121" s="556"/>
      <c r="T121" s="569"/>
      <c r="U121" s="247" t="str">
        <f>IF(OR(O121="",L121=Paramétrage!$C$10,L121=Paramétrage!$C$13,L121=Paramétrage!$C$16,L121=Paramétrage!$C$19,L121=Paramétrage!$C$23,L121=Paramétrage!$C$26,AND(L121&lt;&gt;Paramétrage!$C$9,P121="Mut+ext")),"",ROUNDUP(N121/O121,0))</f>
        <v/>
      </c>
      <c r="V121" s="210">
        <f>IF(L121="",0,IF(OR(P121="Mut+ext",VLOOKUP(L121,Paramétrage!$C$6:$E$28,2,0)=0),0,IF(O121="","saisir capacité",M121*U121*VLOOKUP(L121,Paramétrage!$C$6:$E$28,2,0))))</f>
        <v>0</v>
      </c>
      <c r="W121" s="108"/>
      <c r="X121" s="211">
        <f t="shared" si="60"/>
        <v>0</v>
      </c>
      <c r="Y121" s="248">
        <f>IF(L121="",0,IF(ISERROR(W121+V121*VLOOKUP(L121,Paramétrage!$C$6:$E$28,3,0))=TRUE,X121,W121+V121*VLOOKUP(L121,Paramétrage!$C$6:$E$28,3,0)))</f>
        <v>0</v>
      </c>
      <c r="Z121" s="555"/>
      <c r="AA121" s="556"/>
      <c r="AB121" s="557"/>
      <c r="AC121" s="442"/>
      <c r="AD121" s="109"/>
      <c r="AE121" s="47">
        <f>IF(F121="",0,IF(J121="",0,IF(SUMIF(F114:F121,F121,N114:N121)=0,0,IF(J121="Obligatoire",AF121/N121,IF(K121="",AF121/SUMIF(F114:F121,F121,N114:N121),AF121/(SUMIF(F114:F121,F121,N114:N121)/K121))))))</f>
        <v>0</v>
      </c>
      <c r="AF121" s="24">
        <f t="shared" si="61"/>
        <v>0</v>
      </c>
      <c r="AH121" s="50">
        <f>IF(SUMIF(F114:F121,F121,N114:N121)=0,0,$M$3*N121/SUMIF(F114:F121,F121,N114:N121))</f>
        <v>0</v>
      </c>
      <c r="AI121" s="12">
        <f t="shared" si="62"/>
        <v>0</v>
      </c>
      <c r="AJ121" s="26" t="str">
        <f t="shared" si="57"/>
        <v/>
      </c>
      <c r="AK121" s="27">
        <f>IF(L121="",0,IF(OR(P121="Mut+ext",VLOOKUP(L121,Paramétrage!$C$6:$E$28,2,0)=0),0,IF(O121="","saisir capacité",IF(P121="Mut+ext",0,M121*AJ121*VLOOKUP(L121,Paramétrage!$C$6:$E$28,2,0)))))</f>
        <v>0</v>
      </c>
      <c r="AL121" s="95"/>
      <c r="AM121" s="27">
        <f t="shared" si="58"/>
        <v>0</v>
      </c>
      <c r="AN121" s="27">
        <f>IF(L121="",0,IF(ISERROR(AL121+AK121*VLOOKUP(L121,Paramétrage!$C$6:$E$28,3,0))=TRUE,AM121,AL121+AK121*VLOOKUP(L121,Paramétrage!$C$6:$E$28,3,0)))</f>
        <v>0</v>
      </c>
      <c r="AO121" s="50">
        <f>IF(L121="",0,IF(OR(P121="oui",VLOOKUP(L121,Paramétrage!$C$6:$E$28,2,0)=0),0,IF(U121="",0,U121-AJ121)))</f>
        <v>0</v>
      </c>
      <c r="AP121" s="12">
        <f t="shared" si="63"/>
        <v>0</v>
      </c>
    </row>
    <row r="122" spans="1:42">
      <c r="A122" s="623"/>
      <c r="B122" s="621"/>
      <c r="C122" s="585"/>
      <c r="D122" s="191"/>
      <c r="E122" s="191"/>
      <c r="F122" s="192"/>
      <c r="G122" s="193"/>
      <c r="H122" s="194"/>
      <c r="I122" s="195"/>
      <c r="J122" s="194"/>
      <c r="K122" s="196"/>
      <c r="L122" s="197"/>
      <c r="M122" s="198">
        <f>AE122</f>
        <v>48</v>
      </c>
      <c r="N122" s="199"/>
      <c r="O122" s="199"/>
      <c r="P122" s="200"/>
      <c r="Q122" s="201"/>
      <c r="R122" s="201"/>
      <c r="S122" s="201"/>
      <c r="T122" s="202"/>
      <c r="U122" s="203"/>
      <c r="V122" s="204">
        <f>SUM(V114:V121)</f>
        <v>158</v>
      </c>
      <c r="W122" s="197">
        <f>SUM(W114:W121)</f>
        <v>0</v>
      </c>
      <c r="X122" s="205">
        <f>V122+W122</f>
        <v>158</v>
      </c>
      <c r="Y122" s="206">
        <f>SUM(Y114:Y121)</f>
        <v>171</v>
      </c>
      <c r="Z122" s="207"/>
      <c r="AA122" s="207"/>
      <c r="AB122" s="208"/>
      <c r="AC122" s="209"/>
      <c r="AD122" s="202"/>
      <c r="AE122" s="46">
        <f>SUM(AE114:AE121)</f>
        <v>48</v>
      </c>
      <c r="AF122" s="44">
        <f>SUM(AF114:AF121)</f>
        <v>10080</v>
      </c>
    </row>
    <row r="123" spans="1:42" ht="15" customHeight="1">
      <c r="A123" s="623"/>
      <c r="B123" s="616" t="s">
        <v>124</v>
      </c>
      <c r="C123" s="585" t="s">
        <v>338</v>
      </c>
      <c r="D123" s="587" t="s">
        <v>161</v>
      </c>
      <c r="E123" s="588">
        <v>6</v>
      </c>
      <c r="F123" s="447"/>
      <c r="G123" s="112"/>
      <c r="H123" s="103"/>
      <c r="I123" s="131"/>
      <c r="J123" s="130"/>
      <c r="K123" s="104"/>
      <c r="L123" s="105"/>
      <c r="M123" s="122"/>
      <c r="N123" s="119"/>
      <c r="O123" s="127"/>
      <c r="P123" s="111"/>
      <c r="Q123" s="568"/>
      <c r="R123" s="556"/>
      <c r="S123" s="556"/>
      <c r="T123" s="569"/>
      <c r="U123" s="281" t="str">
        <f>IF(OR(O123="",L123=Paramétrage!$C$10,L123=Paramétrage!$C$13,L123=Paramétrage!$C$16,L123=Paramétrage!$C$19,L123=Paramétrage!$C$23,L123=Paramétrage!$C$26,AND(L123&lt;&gt;Paramétrage!$C$9,P123="Mut+ext")),"",ROUNDUP(N123/O123,0))</f>
        <v/>
      </c>
      <c r="V123" s="282">
        <f>IF(L123="",0,IF(OR(P123="Mut+ext",VLOOKUP(L123,Paramétrage!$C$6:$E$28,2,0)=0),0,IF(O123="","saisir capacité",M123*U123*VLOOKUP(L123,Paramétrage!$C$6:$E$28,2,0))))</f>
        <v>0</v>
      </c>
      <c r="W123" s="108"/>
      <c r="X123" s="283">
        <f t="shared" ref="X123:X136" si="64">IF(ISERROR(V123+W123)=TRUE,V123,V123+W123)</f>
        <v>0</v>
      </c>
      <c r="Y123" s="284">
        <f>IF(L123="",0,IF(ISERROR(W123+V123*VLOOKUP(L123,Paramétrage!$C$6:$E$28,3,0))=TRUE,X123,W123+V123*VLOOKUP(L123,Paramétrage!$C$6:$E$28,3,0)))</f>
        <v>0</v>
      </c>
      <c r="Z123" s="555"/>
      <c r="AA123" s="556"/>
      <c r="AB123" s="557"/>
      <c r="AC123" s="442"/>
      <c r="AD123" s="110"/>
      <c r="AE123" s="47">
        <f>IF(F123="",0,IF(J123="",0,IF(SUMIF($F$123:$F$136,F123,$N$123:$N$136)=0,0,IF(J123="Obligatoire",AF123/N123,IF(K123="",AF123/SUMIF($F$123:$F$136,F123,$N$123:$N$136),AF123/(SUMIF($F$123:$F$136,F123,$N$123:$N$136)/K123))))))</f>
        <v>0</v>
      </c>
      <c r="AF123" s="43">
        <f t="shared" ref="AF123:AF136" si="65">M123*N123</f>
        <v>0</v>
      </c>
      <c r="AH123" s="50">
        <f>IF(SUMIF(F123:F136,F123,N123:N136)=0,0,$M$3*N123/SUMIF(F123:F136,F123,N123:N136))</f>
        <v>0</v>
      </c>
      <c r="AI123" s="12">
        <f t="shared" ref="AI123:AI136" si="66">O123</f>
        <v>0</v>
      </c>
      <c r="AJ123" s="26" t="str">
        <f t="shared" ref="AJ123:AJ136" si="67">IF(AI123=0,"",ROUNDUP(AH123/AI123,0))</f>
        <v/>
      </c>
      <c r="AK123" s="27">
        <f>IF(L123="",0,IF(OR(P123="Mut+ext",VLOOKUP(L123,Paramétrage!$C$6:$E$28,2,0)=0),0,IF(O123="","saisir capacité",IF(P123="Mut+ext",0,M123*AJ123*VLOOKUP(L123,Paramétrage!$C$6:$E$28,2,0)))))</f>
        <v>0</v>
      </c>
      <c r="AL123" s="95"/>
      <c r="AM123" s="27">
        <f t="shared" ref="AM123:AM136" si="68">IF(ISERROR(AK123+AL123)=TRUE,AK123,AK123+AL123)</f>
        <v>0</v>
      </c>
      <c r="AN123" s="27">
        <f>IF(L123="",0,IF(ISERROR(AL123+AK123*VLOOKUP(L123,Paramétrage!$C$6:$E$28,3,0))=TRUE,AM123,AL123+AK123*VLOOKUP(L123,Paramétrage!$C$6:$E$28,3,0)))</f>
        <v>0</v>
      </c>
      <c r="AO123" s="50">
        <f>IF(L123="",0,IF(OR(P123="oui",VLOOKUP(L123,Paramétrage!$C$6:$E$28,2,0)=0),0,IF(U123="",0,U123-AJ123)))</f>
        <v>0</v>
      </c>
      <c r="AP123" s="12">
        <f t="shared" ref="AP123:AP136" si="69">Y123-AN123-W123</f>
        <v>0</v>
      </c>
    </row>
    <row r="124" spans="1:42" ht="15" customHeight="1">
      <c r="A124" s="623"/>
      <c r="B124" s="616"/>
      <c r="C124" s="585"/>
      <c r="D124" s="587"/>
      <c r="E124" s="588"/>
      <c r="F124" s="446"/>
      <c r="G124" s="102"/>
      <c r="H124" s="103"/>
      <c r="I124" s="131"/>
      <c r="J124" s="130"/>
      <c r="K124" s="104"/>
      <c r="L124" s="105"/>
      <c r="M124" s="122"/>
      <c r="N124" s="119"/>
      <c r="O124" s="127"/>
      <c r="P124" s="111"/>
      <c r="Q124" s="568"/>
      <c r="R124" s="556"/>
      <c r="S124" s="556"/>
      <c r="T124" s="569"/>
      <c r="U124" s="281" t="str">
        <f>IF(OR(O124="",L124=Paramétrage!$C$10,L124=Paramétrage!$C$13,L124=Paramétrage!$C$16,L124=Paramétrage!$C$19,L124=Paramétrage!$C$23,L124=Paramétrage!$C$26,AND(L124&lt;&gt;Paramétrage!$C$9,P124="Mut+ext")),"",ROUNDUP(N124/O124,0))</f>
        <v/>
      </c>
      <c r="V124" s="282">
        <f>IF(L124="",0,IF(OR(P124="Mut+ext",VLOOKUP(L124,Paramétrage!$C$6:$E$28,2,0)=0),0,IF(O124="","saisir capacité",M124*U124*VLOOKUP(L124,Paramétrage!$C$6:$E$28,2,0))))</f>
        <v>0</v>
      </c>
      <c r="W124" s="108"/>
      <c r="X124" s="283">
        <f t="shared" si="64"/>
        <v>0</v>
      </c>
      <c r="Y124" s="284">
        <f>IF(L124="",0,IF(ISERROR(W124+V124*VLOOKUP(L124,Paramétrage!$C$6:$E$28,3,0))=TRUE,X124,W124+V124*VLOOKUP(L124,Paramétrage!$C$6:$E$28,3,0)))</f>
        <v>0</v>
      </c>
      <c r="Z124" s="555"/>
      <c r="AA124" s="556"/>
      <c r="AB124" s="557"/>
      <c r="AC124" s="442"/>
      <c r="AD124" s="109"/>
      <c r="AE124" s="47">
        <f t="shared" ref="AE124:AE134" si="70">IF(F124="",0,IF(J124="",0,IF(SUMIF($F$123:$F$136,F124,$N$123:$N$136)=0,0,IF(J124="Obligatoire",AF124/N124,IF(K124="",AF124/SUMIF($F$123:$F$136,F124,$N$123:$N$136),AF124/(SUMIF($F$123:$F$136,F124,$N$123:$N$136)/K124))))))</f>
        <v>0</v>
      </c>
      <c r="AF124" s="24">
        <f t="shared" si="65"/>
        <v>0</v>
      </c>
      <c r="AH124" s="50">
        <f>IF(SUMIF(F123:F136,F124,N123:N136)=0,0,$M$3*N124/SUMIF(F123:F136,F124,N123:N136))</f>
        <v>0</v>
      </c>
      <c r="AI124" s="12">
        <f t="shared" si="66"/>
        <v>0</v>
      </c>
      <c r="AJ124" s="26" t="str">
        <f t="shared" si="67"/>
        <v/>
      </c>
      <c r="AK124" s="27">
        <f>IF(L124="",0,IF(OR(P124="Mut+ext",VLOOKUP(L124,Paramétrage!$C$6:$E$28,2,0)=0),0,IF(O124="","saisir capacité",IF(P124="Mut+ext",0,M124*AJ124*VLOOKUP(L124,Paramétrage!$C$6:$E$28,2,0)))))</f>
        <v>0</v>
      </c>
      <c r="AL124" s="95"/>
      <c r="AM124" s="27">
        <f t="shared" si="68"/>
        <v>0</v>
      </c>
      <c r="AN124" s="27">
        <f>IF(L124="",0,IF(ISERROR(AL124+AK124*VLOOKUP(L124,Paramétrage!$C$6:$E$28,3,0))=TRUE,AM124,AL124+AK124*VLOOKUP(L124,Paramétrage!$C$6:$E$28,3,0)))</f>
        <v>0</v>
      </c>
      <c r="AO124" s="50">
        <f>IF(L124="",0,IF(OR(P124="oui",VLOOKUP(L124,Paramétrage!$C$6:$E$28,2,0)=0),0,IF(U124="",0,U124-AJ124)))</f>
        <v>0</v>
      </c>
      <c r="AP124" s="12">
        <f t="shared" si="69"/>
        <v>0</v>
      </c>
    </row>
    <row r="125" spans="1:42" ht="15" customHeight="1">
      <c r="A125" s="623"/>
      <c r="B125" s="616"/>
      <c r="C125" s="585"/>
      <c r="D125" s="587"/>
      <c r="E125" s="588"/>
      <c r="F125" s="446" t="s">
        <v>339</v>
      </c>
      <c r="G125" s="102" t="s">
        <v>27</v>
      </c>
      <c r="H125" s="103" t="s">
        <v>165</v>
      </c>
      <c r="I125" s="131"/>
      <c r="J125" s="130" t="s">
        <v>164</v>
      </c>
      <c r="K125" s="104">
        <v>2</v>
      </c>
      <c r="L125" s="105" t="s">
        <v>129</v>
      </c>
      <c r="M125" s="122">
        <v>25</v>
      </c>
      <c r="N125" s="119"/>
      <c r="O125" s="127">
        <v>40</v>
      </c>
      <c r="P125" s="111" t="s">
        <v>116</v>
      </c>
      <c r="Q125" s="568" t="s">
        <v>130</v>
      </c>
      <c r="R125" s="556"/>
      <c r="S125" s="556"/>
      <c r="T125" s="569"/>
      <c r="U125" s="281">
        <f>IF(OR(O125="",L125=Paramétrage!$C$10,L125=Paramétrage!$C$13,L125=Paramétrage!$C$16,L125=Paramétrage!$C$19,L125=Paramétrage!$C$23,L125=Paramétrage!$C$26,AND(L125&lt;&gt;Paramétrage!$C$9,P125="Mut+ext")),"",ROUNDUP(N125/O125,0))</f>
        <v>0</v>
      </c>
      <c r="V125" s="282">
        <f>IF(L125="",0,IF(OR(P125="Mut+ext",VLOOKUP(L125,Paramétrage!$C$6:$E$28,2,0)=0),0,IF(O125="","saisir capacité",M125*U125*VLOOKUP(L125,Paramétrage!$C$6:$E$28,2,0))))</f>
        <v>0</v>
      </c>
      <c r="W125" s="108"/>
      <c r="X125" s="283">
        <f t="shared" si="64"/>
        <v>0</v>
      </c>
      <c r="Y125" s="284">
        <f>IF(L125="",0,IF(ISERROR(W125+V125*VLOOKUP(L125,Paramétrage!$C$6:$E$28,3,0))=TRUE,X125,W125+V125*VLOOKUP(L125,Paramétrage!$C$6:$E$28,3,0)))</f>
        <v>0</v>
      </c>
      <c r="Z125" s="555"/>
      <c r="AA125" s="556"/>
      <c r="AB125" s="557"/>
      <c r="AC125" s="442"/>
      <c r="AD125" s="109"/>
      <c r="AE125" s="47">
        <f t="shared" si="70"/>
        <v>0</v>
      </c>
      <c r="AF125" s="24">
        <f t="shared" si="65"/>
        <v>0</v>
      </c>
      <c r="AH125" s="50">
        <f>IF(SUMIF(F123:F136,F125,N123:N136)=0,0,$M$3*N125/SUMIF(F123:F136,F125,N123:N136))</f>
        <v>0</v>
      </c>
      <c r="AI125" s="12">
        <f t="shared" si="66"/>
        <v>40</v>
      </c>
      <c r="AJ125" s="26">
        <f t="shared" si="67"/>
        <v>0</v>
      </c>
      <c r="AK125" s="27">
        <f>IF(L125="",0,IF(OR(P125="Mut+ext",VLOOKUP(L125,Paramétrage!$C$6:$E$28,2,0)=0),0,IF(O125="","saisir capacité",IF(P125="Mut+ext",0,M125*AJ125*VLOOKUP(L125,Paramétrage!$C$6:$E$28,2,0)))))</f>
        <v>0</v>
      </c>
      <c r="AL125" s="95"/>
      <c r="AM125" s="27">
        <f t="shared" si="68"/>
        <v>0</v>
      </c>
      <c r="AN125" s="27">
        <f>IF(L125="",0,IF(ISERROR(AL125+AK125*VLOOKUP(L125,Paramétrage!$C$6:$E$28,3,0))=TRUE,AM125,AL125+AK125*VLOOKUP(L125,Paramétrage!$C$6:$E$28,3,0)))</f>
        <v>0</v>
      </c>
      <c r="AO125" s="50">
        <f>IF(L125="",0,IF(OR(P125="oui",VLOOKUP(L125,Paramétrage!$C$6:$E$28,2,0)=0),0,IF(U125="",0,U125-AJ125)))</f>
        <v>0</v>
      </c>
      <c r="AP125" s="12">
        <f t="shared" si="69"/>
        <v>0</v>
      </c>
    </row>
    <row r="126" spans="1:42" ht="15" customHeight="1">
      <c r="A126" s="623"/>
      <c r="B126" s="616"/>
      <c r="C126" s="585"/>
      <c r="D126" s="587"/>
      <c r="E126" s="588"/>
      <c r="F126" s="448" t="s">
        <v>339</v>
      </c>
      <c r="G126" s="102" t="s">
        <v>23</v>
      </c>
      <c r="H126" s="103" t="s">
        <v>166</v>
      </c>
      <c r="I126" s="131"/>
      <c r="J126" s="130" t="s">
        <v>164</v>
      </c>
      <c r="K126" s="104">
        <v>2</v>
      </c>
      <c r="L126" s="105" t="s">
        <v>129</v>
      </c>
      <c r="M126" s="122">
        <v>25</v>
      </c>
      <c r="N126" s="119"/>
      <c r="O126" s="127">
        <v>24</v>
      </c>
      <c r="P126" s="111" t="s">
        <v>116</v>
      </c>
      <c r="Q126" s="568" t="s">
        <v>130</v>
      </c>
      <c r="R126" s="556"/>
      <c r="S126" s="556"/>
      <c r="T126" s="569"/>
      <c r="U126" s="281">
        <f>IF(OR(O126="",L126=Paramétrage!$C$10,L126=Paramétrage!$C$13,L126=Paramétrage!$C$16,L126=Paramétrage!$C$19,L126=Paramétrage!$C$23,L126=Paramétrage!$C$26,AND(L126&lt;&gt;Paramétrage!$C$9,P126="Mut+ext")),"",ROUNDUP(N126/O126,0))</f>
        <v>0</v>
      </c>
      <c r="V126" s="282">
        <f>IF(L126="",0,IF(OR(P126="Mut+ext",VLOOKUP(L126,Paramétrage!$C$6:$E$28,2,0)=0),0,IF(O126="","saisir capacité",M126*U126*VLOOKUP(L126,Paramétrage!$C$6:$E$28,2,0))))</f>
        <v>0</v>
      </c>
      <c r="W126" s="108"/>
      <c r="X126" s="283">
        <f t="shared" si="64"/>
        <v>0</v>
      </c>
      <c r="Y126" s="284">
        <f>IF(L126="",0,IF(ISERROR(W126+V126*VLOOKUP(L126,Paramétrage!$C$6:$E$28,3,0))=TRUE,X126,W126+V126*VLOOKUP(L126,Paramétrage!$C$6:$E$28,3,0)))</f>
        <v>0</v>
      </c>
      <c r="Z126" s="555"/>
      <c r="AA126" s="556"/>
      <c r="AB126" s="557"/>
      <c r="AC126" s="442"/>
      <c r="AD126" s="109"/>
      <c r="AE126" s="47">
        <f t="shared" si="70"/>
        <v>0</v>
      </c>
      <c r="AF126" s="24">
        <f t="shared" si="65"/>
        <v>0</v>
      </c>
      <c r="AH126" s="50">
        <f>IF(SUMIF(F123:F136,F126,N123:N136)=0,0,$M$3*N126/SUMIF(F123:F136,F126,N123:N136))</f>
        <v>0</v>
      </c>
      <c r="AI126" s="12">
        <f t="shared" si="66"/>
        <v>24</v>
      </c>
      <c r="AJ126" s="26">
        <f t="shared" si="67"/>
        <v>0</v>
      </c>
      <c r="AK126" s="27">
        <f>IF(L126="",0,IF(OR(P126="Mut+ext",VLOOKUP(L126,Paramétrage!$C$6:$E$28,2,0)=0),0,IF(O126="","saisir capacité",IF(P126="Mut+ext",0,M126*AJ126*VLOOKUP(L126,Paramétrage!$C$6:$E$28,2,0)))))</f>
        <v>0</v>
      </c>
      <c r="AL126" s="95"/>
      <c r="AM126" s="27">
        <f t="shared" si="68"/>
        <v>0</v>
      </c>
      <c r="AN126" s="27">
        <f>IF(L126="",0,IF(ISERROR(AL126+AK126*VLOOKUP(L126,Paramétrage!$C$6:$E$28,3,0))=TRUE,AM126,AL126+AK126*VLOOKUP(L126,Paramétrage!$C$6:$E$28,3,0)))</f>
        <v>0</v>
      </c>
      <c r="AO126" s="50">
        <f>IF(L126="",0,IF(OR(P126="oui",VLOOKUP(L126,Paramétrage!$C$6:$E$28,2,0)=0),0,IF(U126="",0,U126-AJ126)))</f>
        <v>0</v>
      </c>
      <c r="AP126" s="12">
        <f t="shared" si="69"/>
        <v>0</v>
      </c>
    </row>
    <row r="127" spans="1:42" ht="15" customHeight="1">
      <c r="A127" s="623"/>
      <c r="B127" s="616"/>
      <c r="C127" s="585"/>
      <c r="D127" s="587"/>
      <c r="E127" s="588"/>
      <c r="F127" s="446" t="s">
        <v>339</v>
      </c>
      <c r="G127" s="148" t="s">
        <v>28</v>
      </c>
      <c r="H127" s="103" t="s">
        <v>167</v>
      </c>
      <c r="I127" s="131"/>
      <c r="J127" s="130" t="s">
        <v>164</v>
      </c>
      <c r="K127" s="104">
        <v>2</v>
      </c>
      <c r="L127" s="105" t="s">
        <v>129</v>
      </c>
      <c r="M127" s="122">
        <v>25</v>
      </c>
      <c r="N127" s="119"/>
      <c r="O127" s="127">
        <v>40</v>
      </c>
      <c r="P127" s="111" t="s">
        <v>116</v>
      </c>
      <c r="Q127" s="568" t="s">
        <v>130</v>
      </c>
      <c r="R127" s="556"/>
      <c r="S127" s="556"/>
      <c r="T127" s="569"/>
      <c r="U127" s="281">
        <f>IF(OR(O127="",L127=Paramétrage!$C$10,L127=Paramétrage!$C$13,L127=Paramétrage!$C$16,L127=Paramétrage!$C$19,L127=Paramétrage!$C$23,L127=Paramétrage!$C$26,AND(L127&lt;&gt;Paramétrage!$C$9,P127="Mut+ext")),"",ROUNDUP(N127/O127,0))</f>
        <v>0</v>
      </c>
      <c r="V127" s="282">
        <f>IF(L127="",0,IF(OR(P127="Mut+ext",VLOOKUP(L127,Paramétrage!$C$6:$E$28,2,0)=0),0,IF(O127="","saisir capacité",M127*U127*VLOOKUP(L127,Paramétrage!$C$6:$E$28,2,0))))</f>
        <v>0</v>
      </c>
      <c r="W127" s="108"/>
      <c r="X127" s="283">
        <f t="shared" si="64"/>
        <v>0</v>
      </c>
      <c r="Y127" s="284">
        <f>IF(L127="",0,IF(ISERROR(W127+V127*VLOOKUP(L127,Paramétrage!$C$6:$E$28,3,0))=TRUE,X127,W127+V127*VLOOKUP(L127,Paramétrage!$C$6:$E$28,3,0)))</f>
        <v>0</v>
      </c>
      <c r="Z127" s="555"/>
      <c r="AA127" s="556"/>
      <c r="AB127" s="557"/>
      <c r="AC127" s="442"/>
      <c r="AD127" s="109"/>
      <c r="AE127" s="47">
        <f t="shared" si="70"/>
        <v>0</v>
      </c>
      <c r="AF127" s="24">
        <f t="shared" si="65"/>
        <v>0</v>
      </c>
      <c r="AH127" s="50">
        <f>IF(SUMIF(F123:F136,F127,N123:N136)=0,0,$M$3*N127/SUMIF(F123:F136,F127,N123:N136))</f>
        <v>0</v>
      </c>
      <c r="AI127" s="12">
        <f t="shared" si="66"/>
        <v>40</v>
      </c>
      <c r="AJ127" s="26">
        <f t="shared" si="67"/>
        <v>0</v>
      </c>
      <c r="AK127" s="27">
        <f>IF(L127="",0,IF(OR(P127="Mut+ext",VLOOKUP(L127,Paramétrage!$C$6:$E$28,2,0)=0),0,IF(O127="","saisir capacité",IF(P127="Mut+ext",0,M127*AJ127*VLOOKUP(L127,Paramétrage!$C$6:$E$28,2,0)))))</f>
        <v>0</v>
      </c>
      <c r="AL127" s="95"/>
      <c r="AM127" s="27">
        <f t="shared" si="68"/>
        <v>0</v>
      </c>
      <c r="AN127" s="27">
        <f>IF(L127="",0,IF(ISERROR(AL127+AK127*VLOOKUP(L127,Paramétrage!$C$6:$E$28,3,0))=TRUE,AM127,AL127+AK127*VLOOKUP(L127,Paramétrage!$C$6:$E$28,3,0)))</f>
        <v>0</v>
      </c>
      <c r="AO127" s="50">
        <f>IF(L127="",0,IF(OR(P127="oui",VLOOKUP(L127,Paramétrage!$C$6:$E$28,2,0)=0),0,IF(U127="",0,U127-AJ127)))</f>
        <v>0</v>
      </c>
      <c r="AP127" s="12">
        <f t="shared" si="69"/>
        <v>0</v>
      </c>
    </row>
    <row r="128" spans="1:42" ht="15" customHeight="1">
      <c r="A128" s="623"/>
      <c r="B128" s="616"/>
      <c r="C128" s="585"/>
      <c r="D128" s="587"/>
      <c r="E128" s="588"/>
      <c r="F128" s="446" t="s">
        <v>339</v>
      </c>
      <c r="G128" s="148" t="s">
        <v>27</v>
      </c>
      <c r="H128" s="103" t="s">
        <v>340</v>
      </c>
      <c r="I128" s="131"/>
      <c r="J128" s="130" t="s">
        <v>164</v>
      </c>
      <c r="K128" s="104">
        <v>2</v>
      </c>
      <c r="L128" s="105" t="s">
        <v>129</v>
      </c>
      <c r="M128" s="122">
        <v>25</v>
      </c>
      <c r="N128" s="119"/>
      <c r="O128" s="127">
        <v>40</v>
      </c>
      <c r="P128" s="111" t="s">
        <v>116</v>
      </c>
      <c r="Q128" s="568" t="s">
        <v>130</v>
      </c>
      <c r="R128" s="556"/>
      <c r="S128" s="556"/>
      <c r="T128" s="569"/>
      <c r="U128" s="281">
        <f>IF(OR(O128="",L128=Paramétrage!$C$10,L128=Paramétrage!$C$13,L128=Paramétrage!$C$16,L128=Paramétrage!$C$19,L128=Paramétrage!$C$23,L128=Paramétrage!$C$26,AND(L128&lt;&gt;Paramétrage!$C$9,P128="Mut+ext")),"",ROUNDUP(N128/O128,0))</f>
        <v>0</v>
      </c>
      <c r="V128" s="282">
        <f>IF(L128="",0,IF(OR(P128="Mut+ext",VLOOKUP(L128,Paramétrage!$C$6:$E$28,2,0)=0),0,IF(O128="","saisir capacité",M128*U128*VLOOKUP(L128,Paramétrage!$C$6:$E$28,2,0))))</f>
        <v>0</v>
      </c>
      <c r="W128" s="108"/>
      <c r="X128" s="283">
        <f t="shared" si="64"/>
        <v>0</v>
      </c>
      <c r="Y128" s="284">
        <f>IF(L128="",0,IF(ISERROR(W128+V128*VLOOKUP(L128,Paramétrage!$C$6:$E$28,3,0))=TRUE,X128,W128+V128*VLOOKUP(L128,Paramétrage!$C$6:$E$28,3,0)))</f>
        <v>0</v>
      </c>
      <c r="Z128" s="555"/>
      <c r="AA128" s="556"/>
      <c r="AB128" s="557"/>
      <c r="AC128" s="442"/>
      <c r="AD128" s="109"/>
      <c r="AE128" s="47">
        <f t="shared" si="70"/>
        <v>0</v>
      </c>
      <c r="AF128" s="24">
        <f t="shared" si="65"/>
        <v>0</v>
      </c>
      <c r="AH128" s="50">
        <f>IF(SUMIF(F123:F136,F128,N123:N136)=0,0,$M$3*N128/SUMIF(F123:F136,F128,N123:N136))</f>
        <v>0</v>
      </c>
      <c r="AI128" s="12">
        <f t="shared" si="66"/>
        <v>40</v>
      </c>
      <c r="AJ128" s="26">
        <f t="shared" si="67"/>
        <v>0</v>
      </c>
      <c r="AK128" s="27">
        <f>IF(L128="",0,IF(OR(P128="Mut+ext",VLOOKUP(L128,Paramétrage!$C$6:$E$28,2,0)=0),0,IF(O128="","saisir capacité",IF(P128="Mut+ext",0,M128*AJ128*VLOOKUP(L128,Paramétrage!$C$6:$E$28,2,0)))))</f>
        <v>0</v>
      </c>
      <c r="AL128" s="95"/>
      <c r="AM128" s="27">
        <f t="shared" si="68"/>
        <v>0</v>
      </c>
      <c r="AN128" s="27">
        <f>IF(L128="",0,IF(ISERROR(AL128+AK128*VLOOKUP(L128,Paramétrage!$C$6:$E$28,3,0))=TRUE,AM128,AL128+AK128*VLOOKUP(L128,Paramétrage!$C$6:$E$28,3,0)))</f>
        <v>0</v>
      </c>
      <c r="AO128" s="50">
        <f>IF(L128="",0,IF(OR(P128="oui",VLOOKUP(L128,Paramétrage!$C$6:$E$28,2,0)=0),0,IF(U128="",0,U128-AJ128)))</f>
        <v>0</v>
      </c>
      <c r="AP128" s="12">
        <f t="shared" si="69"/>
        <v>0</v>
      </c>
    </row>
    <row r="129" spans="1:42" ht="15" customHeight="1">
      <c r="A129" s="623"/>
      <c r="B129" s="616"/>
      <c r="C129" s="585"/>
      <c r="D129" s="587"/>
      <c r="E129" s="588"/>
      <c r="F129" s="446" t="s">
        <v>339</v>
      </c>
      <c r="G129" s="148" t="s">
        <v>19</v>
      </c>
      <c r="H129" s="103" t="s">
        <v>341</v>
      </c>
      <c r="I129" s="131" t="s">
        <v>97</v>
      </c>
      <c r="J129" s="130" t="s">
        <v>164</v>
      </c>
      <c r="K129" s="104">
        <v>2</v>
      </c>
      <c r="L129" s="105" t="s">
        <v>99</v>
      </c>
      <c r="M129" s="122">
        <v>22</v>
      </c>
      <c r="N129" s="119">
        <v>30</v>
      </c>
      <c r="O129" s="127">
        <v>30</v>
      </c>
      <c r="P129" s="111" t="s">
        <v>100</v>
      </c>
      <c r="Q129" s="568" t="s">
        <v>297</v>
      </c>
      <c r="R129" s="556"/>
      <c r="S129" s="556"/>
      <c r="T129" s="569"/>
      <c r="U129" s="281">
        <f>IF(OR(O129="",L129=Paramétrage!$C$10,L129=Paramétrage!$C$13,L129=Paramétrage!$C$16,L129=Paramétrage!$C$19,L129=Paramétrage!$C$23,L129=Paramétrage!$C$26,AND(L129&lt;&gt;Paramétrage!$C$9,P129="Mut+ext")),"",ROUNDUP(N129/O129,0))</f>
        <v>1</v>
      </c>
      <c r="V129" s="282">
        <f>IF(L129="",0,IF(OR(P129="Mut+ext",VLOOKUP(L129,Paramétrage!$C$6:$E$28,2,0)=0),0,IF(O129="","saisir capacité",M129*U129*VLOOKUP(L129,Paramétrage!$C$6:$E$28,2,0))))</f>
        <v>22</v>
      </c>
      <c r="W129" s="108"/>
      <c r="X129" s="283">
        <f t="shared" ref="X129:X134" si="71">IF(ISERROR(V129+W129)=TRUE,V129,V129+W129)</f>
        <v>22</v>
      </c>
      <c r="Y129" s="284">
        <f>IF(L129="",0,IF(ISERROR(W129+V129*VLOOKUP(L129,Paramétrage!$C$6:$E$28,3,0))=TRUE,X129,W129+V129*VLOOKUP(L129,Paramétrage!$C$6:$E$28,3,0)))</f>
        <v>33</v>
      </c>
      <c r="Z129" s="555"/>
      <c r="AA129" s="556"/>
      <c r="AB129" s="557"/>
      <c r="AC129" s="442"/>
      <c r="AD129" s="109"/>
      <c r="AE129" s="47">
        <f t="shared" si="70"/>
        <v>5.0769230769230766</v>
      </c>
      <c r="AF129" s="24">
        <f t="shared" si="65"/>
        <v>660</v>
      </c>
      <c r="AH129" s="50"/>
      <c r="AI129" s="12"/>
      <c r="AJ129" s="26"/>
      <c r="AK129" s="27"/>
      <c r="AL129" s="95"/>
      <c r="AM129" s="27"/>
      <c r="AN129" s="27"/>
      <c r="AO129" s="50"/>
      <c r="AP129" s="12"/>
    </row>
    <row r="130" spans="1:42" ht="15" customHeight="1">
      <c r="A130" s="623"/>
      <c r="B130" s="616"/>
      <c r="C130" s="585"/>
      <c r="D130" s="587"/>
      <c r="E130" s="588"/>
      <c r="F130" s="446" t="s">
        <v>339</v>
      </c>
      <c r="G130" s="148" t="s">
        <v>19</v>
      </c>
      <c r="H130" s="103" t="s">
        <v>342</v>
      </c>
      <c r="I130" s="131" t="s">
        <v>97</v>
      </c>
      <c r="J130" s="130" t="s">
        <v>164</v>
      </c>
      <c r="K130" s="104">
        <v>2</v>
      </c>
      <c r="L130" s="105" t="s">
        <v>104</v>
      </c>
      <c r="M130" s="122">
        <v>18</v>
      </c>
      <c r="N130" s="119">
        <v>30</v>
      </c>
      <c r="O130" s="127">
        <v>30</v>
      </c>
      <c r="P130" s="111" t="s">
        <v>100</v>
      </c>
      <c r="Q130" s="568" t="s">
        <v>297</v>
      </c>
      <c r="R130" s="556"/>
      <c r="S130" s="556"/>
      <c r="T130" s="569"/>
      <c r="U130" s="281">
        <f>IF(OR(O130="",L130=Paramétrage!$C$10,L130=Paramétrage!$C$13,L130=Paramétrage!$C$16,L130=Paramétrage!$C$19,L130=Paramétrage!$C$23,L130=Paramétrage!$C$26,AND(L130&lt;&gt;Paramétrage!$C$9,P130="Mut+ext")),"",ROUNDUP(N130/O130,0))</f>
        <v>1</v>
      </c>
      <c r="V130" s="282">
        <f>IF(L130="",0,IF(OR(P130="Mut+ext",VLOOKUP(L130,Paramétrage!$C$6:$E$28,2,0)=0),0,IF(O130="","saisir capacité",M130*U130*VLOOKUP(L130,Paramétrage!$C$6:$E$28,2,0))))</f>
        <v>18</v>
      </c>
      <c r="W130" s="108"/>
      <c r="X130" s="283">
        <f t="shared" si="71"/>
        <v>18</v>
      </c>
      <c r="Y130" s="284">
        <f>IF(L130="",0,IF(ISERROR(W130+V130*VLOOKUP(L130,Paramétrage!$C$6:$E$28,3,0))=TRUE,X130,W130+V130*VLOOKUP(L130,Paramétrage!$C$6:$E$28,3,0)))</f>
        <v>18</v>
      </c>
      <c r="Z130" s="555"/>
      <c r="AA130" s="556"/>
      <c r="AB130" s="557"/>
      <c r="AC130" s="442"/>
      <c r="AD130" s="109"/>
      <c r="AE130" s="47">
        <f t="shared" si="70"/>
        <v>4.1538461538461542</v>
      </c>
      <c r="AF130" s="24">
        <f t="shared" si="65"/>
        <v>540</v>
      </c>
      <c r="AH130" s="50"/>
      <c r="AI130" s="12"/>
      <c r="AJ130" s="26"/>
      <c r="AK130" s="27"/>
      <c r="AL130" s="95"/>
      <c r="AM130" s="27"/>
      <c r="AN130" s="27"/>
      <c r="AO130" s="50"/>
      <c r="AP130" s="12"/>
    </row>
    <row r="131" spans="1:42" ht="15" customHeight="1">
      <c r="A131" s="623"/>
      <c r="B131" s="616"/>
      <c r="C131" s="585"/>
      <c r="D131" s="587"/>
      <c r="E131" s="588"/>
      <c r="F131" s="446" t="s">
        <v>339</v>
      </c>
      <c r="G131" s="148" t="s">
        <v>19</v>
      </c>
      <c r="H131" s="103" t="s">
        <v>343</v>
      </c>
      <c r="I131" s="131" t="s">
        <v>97</v>
      </c>
      <c r="J131" s="130" t="s">
        <v>164</v>
      </c>
      <c r="K131" s="104">
        <v>2</v>
      </c>
      <c r="L131" s="105" t="s">
        <v>99</v>
      </c>
      <c r="M131" s="122">
        <v>22</v>
      </c>
      <c r="N131" s="119">
        <v>30</v>
      </c>
      <c r="O131" s="127">
        <v>30</v>
      </c>
      <c r="P131" s="111" t="s">
        <v>100</v>
      </c>
      <c r="Q131" s="568" t="s">
        <v>301</v>
      </c>
      <c r="R131" s="556"/>
      <c r="S131" s="556"/>
      <c r="T131" s="569"/>
      <c r="U131" s="281">
        <f>IF(OR(O131="",L131=Paramétrage!$C$10,L131=Paramétrage!$C$13,L131=Paramétrage!$C$16,L131=Paramétrage!$C$19,L131=Paramétrage!$C$23,L131=Paramétrage!$C$26,AND(L131&lt;&gt;Paramétrage!$C$9,P131="Mut+ext")),"",ROUNDUP(N131/O131,0))</f>
        <v>1</v>
      </c>
      <c r="V131" s="282">
        <f>IF(L131="",0,IF(OR(P131="Mut+ext",VLOOKUP(L131,Paramétrage!$C$6:$E$28,2,0)=0),0,IF(O131="","saisir capacité",M131*U131*VLOOKUP(L131,Paramétrage!$C$6:$E$28,2,0))))</f>
        <v>22</v>
      </c>
      <c r="W131" s="108"/>
      <c r="X131" s="283">
        <f t="shared" si="71"/>
        <v>22</v>
      </c>
      <c r="Y131" s="284">
        <f>IF(L131="",0,IF(ISERROR(W131+V131*VLOOKUP(L131,Paramétrage!$C$6:$E$28,3,0))=TRUE,X131,W131+V131*VLOOKUP(L131,Paramétrage!$C$6:$E$28,3,0)))</f>
        <v>33</v>
      </c>
      <c r="Z131" s="555"/>
      <c r="AA131" s="556"/>
      <c r="AB131" s="557"/>
      <c r="AC131" s="442"/>
      <c r="AD131" s="109"/>
      <c r="AE131" s="47">
        <f t="shared" si="70"/>
        <v>5.0769230769230766</v>
      </c>
      <c r="AF131" s="24">
        <f t="shared" si="65"/>
        <v>660</v>
      </c>
      <c r="AH131" s="50"/>
      <c r="AI131" s="12"/>
      <c r="AJ131" s="26"/>
      <c r="AK131" s="27"/>
      <c r="AL131" s="95"/>
      <c r="AM131" s="27"/>
      <c r="AN131" s="27"/>
      <c r="AO131" s="50"/>
      <c r="AP131" s="12"/>
    </row>
    <row r="132" spans="1:42" ht="15" customHeight="1">
      <c r="A132" s="623"/>
      <c r="B132" s="616"/>
      <c r="C132" s="585"/>
      <c r="D132" s="587"/>
      <c r="E132" s="588"/>
      <c r="F132" s="446" t="s">
        <v>339</v>
      </c>
      <c r="G132" s="148" t="s">
        <v>19</v>
      </c>
      <c r="H132" s="103" t="s">
        <v>344</v>
      </c>
      <c r="I132" s="131" t="s">
        <v>97</v>
      </c>
      <c r="J132" s="130" t="s">
        <v>164</v>
      </c>
      <c r="K132" s="104">
        <v>2</v>
      </c>
      <c r="L132" s="105" t="s">
        <v>104</v>
      </c>
      <c r="M132" s="122">
        <v>18</v>
      </c>
      <c r="N132" s="119">
        <v>30</v>
      </c>
      <c r="O132" s="127">
        <v>30</v>
      </c>
      <c r="P132" s="111" t="s">
        <v>100</v>
      </c>
      <c r="Q132" s="568" t="s">
        <v>301</v>
      </c>
      <c r="R132" s="556"/>
      <c r="S132" s="556"/>
      <c r="T132" s="569"/>
      <c r="U132" s="281">
        <f>IF(OR(O132="",L132=Paramétrage!$C$10,L132=Paramétrage!$C$13,L132=Paramétrage!$C$16,L132=Paramétrage!$C$19,L132=Paramétrage!$C$23,L132=Paramétrage!$C$26,AND(L132&lt;&gt;Paramétrage!$C$9,P132="Mut+ext")),"",ROUNDUP(N132/O132,0))</f>
        <v>1</v>
      </c>
      <c r="V132" s="282">
        <f>IF(L132="",0,IF(OR(P132="Mut+ext",VLOOKUP(L132,Paramétrage!$C$6:$E$28,2,0)=0),0,IF(O132="","saisir capacité",M132*U132*VLOOKUP(L132,Paramétrage!$C$6:$E$28,2,0))))</f>
        <v>18</v>
      </c>
      <c r="W132" s="108"/>
      <c r="X132" s="283">
        <f t="shared" si="71"/>
        <v>18</v>
      </c>
      <c r="Y132" s="284">
        <f>IF(L132="",0,IF(ISERROR(W132+V132*VLOOKUP(L132,Paramétrage!$C$6:$E$28,3,0))=TRUE,X132,W132+V132*VLOOKUP(L132,Paramétrage!$C$6:$E$28,3,0)))</f>
        <v>18</v>
      </c>
      <c r="Z132" s="555"/>
      <c r="AA132" s="556"/>
      <c r="AB132" s="557"/>
      <c r="AC132" s="442"/>
      <c r="AD132" s="109"/>
      <c r="AE132" s="47">
        <f t="shared" si="70"/>
        <v>4.1538461538461542</v>
      </c>
      <c r="AF132" s="24">
        <f t="shared" si="65"/>
        <v>540</v>
      </c>
      <c r="AH132" s="50"/>
      <c r="AI132" s="12"/>
      <c r="AJ132" s="26"/>
      <c r="AK132" s="27"/>
      <c r="AL132" s="95"/>
      <c r="AM132" s="27"/>
      <c r="AN132" s="27"/>
      <c r="AO132" s="50"/>
      <c r="AP132" s="12"/>
    </row>
    <row r="133" spans="1:42" ht="15" customHeight="1">
      <c r="A133" s="623"/>
      <c r="B133" s="616"/>
      <c r="C133" s="585"/>
      <c r="D133" s="587"/>
      <c r="E133" s="588"/>
      <c r="F133" s="446" t="s">
        <v>339</v>
      </c>
      <c r="G133" s="148" t="s">
        <v>19</v>
      </c>
      <c r="H133" s="103" t="s">
        <v>345</v>
      </c>
      <c r="I133" s="131" t="s">
        <v>97</v>
      </c>
      <c r="J133" s="130" t="s">
        <v>164</v>
      </c>
      <c r="K133" s="104">
        <v>2</v>
      </c>
      <c r="L133" s="105" t="s">
        <v>99</v>
      </c>
      <c r="M133" s="122">
        <v>26</v>
      </c>
      <c r="N133" s="119">
        <v>50</v>
      </c>
      <c r="O133" s="127">
        <v>300</v>
      </c>
      <c r="P133" s="111" t="s">
        <v>148</v>
      </c>
      <c r="Q133" s="650" t="s">
        <v>346</v>
      </c>
      <c r="R133" s="651"/>
      <c r="S133" s="651"/>
      <c r="T133" s="652"/>
      <c r="U133" s="281">
        <f>IF(OR(O133="",L133=Paramétrage!$C$10,L133=Paramétrage!$C$13,L133=Paramétrage!$C$16,L133=Paramétrage!$C$19,L133=Paramétrage!$C$23,L133=Paramétrage!$C$26,AND(L133&lt;&gt;Paramétrage!$C$9,P133="Mut+ext")),"",ROUNDUP(N133/O133,0))</f>
        <v>1</v>
      </c>
      <c r="V133" s="282">
        <f>IF(L133="",0,IF(OR(P133="Mut+ext",VLOOKUP(L133,Paramétrage!$C$6:$E$28,2,0)=0),0,IF(O133="","saisir capacité",M133*U133*VLOOKUP(L133,Paramétrage!$C$6:$E$28,2,0))))</f>
        <v>26</v>
      </c>
      <c r="W133" s="108"/>
      <c r="X133" s="283">
        <f t="shared" si="71"/>
        <v>26</v>
      </c>
      <c r="Y133" s="284">
        <f>IF(L133="",0,IF(ISERROR(W133+V133*VLOOKUP(L133,Paramétrage!$C$6:$E$28,3,0))=TRUE,X133,W133+V133*VLOOKUP(L133,Paramétrage!$C$6:$E$28,3,0)))</f>
        <v>39</v>
      </c>
      <c r="Z133" s="555"/>
      <c r="AA133" s="556"/>
      <c r="AB133" s="557"/>
      <c r="AC133" s="442"/>
      <c r="AD133" s="109"/>
      <c r="AE133" s="47">
        <f t="shared" si="70"/>
        <v>10</v>
      </c>
      <c r="AF133" s="24">
        <f t="shared" si="65"/>
        <v>1300</v>
      </c>
      <c r="AH133" s="50"/>
      <c r="AI133" s="12"/>
      <c r="AJ133" s="26"/>
      <c r="AK133" s="27"/>
      <c r="AL133" s="95"/>
      <c r="AM133" s="27"/>
      <c r="AN133" s="27"/>
      <c r="AO133" s="50"/>
      <c r="AP133" s="12"/>
    </row>
    <row r="134" spans="1:42" ht="15" customHeight="1">
      <c r="A134" s="623"/>
      <c r="B134" s="616"/>
      <c r="C134" s="585"/>
      <c r="D134" s="587"/>
      <c r="E134" s="588"/>
      <c r="F134" s="446" t="s">
        <v>339</v>
      </c>
      <c r="G134" s="148" t="s">
        <v>19</v>
      </c>
      <c r="H134" s="103" t="s">
        <v>347</v>
      </c>
      <c r="I134" s="131" t="s">
        <v>97</v>
      </c>
      <c r="J134" s="130" t="s">
        <v>164</v>
      </c>
      <c r="K134" s="104">
        <v>2</v>
      </c>
      <c r="L134" s="105" t="s">
        <v>99</v>
      </c>
      <c r="M134" s="122">
        <v>26</v>
      </c>
      <c r="N134" s="119">
        <v>30</v>
      </c>
      <c r="O134" s="127">
        <v>30</v>
      </c>
      <c r="P134" s="111" t="s">
        <v>100</v>
      </c>
      <c r="Q134" s="650" t="s">
        <v>304</v>
      </c>
      <c r="R134" s="651"/>
      <c r="S134" s="651"/>
      <c r="T134" s="652"/>
      <c r="U134" s="281">
        <f>IF(OR(O134="",L134=Paramétrage!$C$10,L134=Paramétrage!$C$13,L134=Paramétrage!$C$16,L134=Paramétrage!$C$19,L134=Paramétrage!$C$23,L134=Paramétrage!$C$26,AND(L134&lt;&gt;Paramétrage!$C$9,P134="Mut+ext")),"",ROUNDUP(N134/O134,0))</f>
        <v>1</v>
      </c>
      <c r="V134" s="282">
        <f>IF(L134="",0,IF(OR(P134="Mut+ext",VLOOKUP(L134,Paramétrage!$C$6:$E$28,2,0)=0),0,IF(O134="","saisir capacité",M134*U134*VLOOKUP(L134,Paramétrage!$C$6:$E$28,2,0))))</f>
        <v>26</v>
      </c>
      <c r="W134" s="108"/>
      <c r="X134" s="283">
        <f t="shared" si="71"/>
        <v>26</v>
      </c>
      <c r="Y134" s="284">
        <f>IF(L134="",0,IF(ISERROR(W134+V134*VLOOKUP(L134,Paramétrage!$C$6:$E$28,3,0))=TRUE,X134,W134+V134*VLOOKUP(L134,Paramétrage!$C$6:$E$28,3,0)))</f>
        <v>39</v>
      </c>
      <c r="Z134" s="555"/>
      <c r="AA134" s="556"/>
      <c r="AB134" s="557"/>
      <c r="AC134" s="442"/>
      <c r="AD134" s="109"/>
      <c r="AE134" s="47">
        <f t="shared" si="70"/>
        <v>6</v>
      </c>
      <c r="AF134" s="24">
        <f t="shared" si="65"/>
        <v>780</v>
      </c>
      <c r="AH134" s="50"/>
      <c r="AI134" s="12"/>
      <c r="AJ134" s="26"/>
      <c r="AK134" s="27"/>
      <c r="AL134" s="95"/>
      <c r="AM134" s="27"/>
      <c r="AN134" s="27"/>
      <c r="AO134" s="50"/>
      <c r="AP134" s="12"/>
    </row>
    <row r="135" spans="1:42" ht="15" customHeight="1">
      <c r="A135" s="623"/>
      <c r="B135" s="616"/>
      <c r="C135" s="585"/>
      <c r="D135" s="587"/>
      <c r="E135" s="588"/>
      <c r="F135" s="446" t="s">
        <v>339</v>
      </c>
      <c r="G135" s="148" t="s">
        <v>19</v>
      </c>
      <c r="H135" s="103" t="s">
        <v>348</v>
      </c>
      <c r="I135" s="131" t="s">
        <v>97</v>
      </c>
      <c r="J135" s="130" t="s">
        <v>164</v>
      </c>
      <c r="K135" s="104">
        <v>2</v>
      </c>
      <c r="L135" s="105" t="s">
        <v>104</v>
      </c>
      <c r="M135" s="122">
        <v>24</v>
      </c>
      <c r="N135" s="119">
        <v>30</v>
      </c>
      <c r="O135" s="127">
        <v>30</v>
      </c>
      <c r="P135" s="111" t="s">
        <v>100</v>
      </c>
      <c r="Q135" s="650" t="s">
        <v>306</v>
      </c>
      <c r="R135" s="651"/>
      <c r="S135" s="651"/>
      <c r="T135" s="652"/>
      <c r="U135" s="281">
        <f>IF(OR(O135="",L135=Paramétrage!$C$10,L135=Paramétrage!$C$13,L135=Paramétrage!$C$16,L135=Paramétrage!$C$19,L135=Paramétrage!$C$23,L135=Paramétrage!$C$26,AND(L135&lt;&gt;Paramétrage!$C$9,P135="Mut+ext")),"",ROUNDUP(N135/O135,0))</f>
        <v>1</v>
      </c>
      <c r="V135" s="282">
        <f>IF(L135="",0,IF(OR(P135="Mut+ext",VLOOKUP(L135,Paramétrage!$C$6:$E$28,2,0)=0),0,IF(O135="","saisir capacité",M135*U135*VLOOKUP(L135,Paramétrage!$C$6:$E$28,2,0))))</f>
        <v>24</v>
      </c>
      <c r="W135" s="108"/>
      <c r="X135" s="283">
        <f t="shared" si="64"/>
        <v>24</v>
      </c>
      <c r="Y135" s="284">
        <f>IF(L135="",0,IF(ISERROR(W135+V135*VLOOKUP(L135,Paramétrage!$C$6:$E$28,3,0))=TRUE,X135,W135+V135*VLOOKUP(L135,Paramétrage!$C$6:$E$28,3,0)))</f>
        <v>24</v>
      </c>
      <c r="Z135" s="555"/>
      <c r="AA135" s="556"/>
      <c r="AB135" s="557"/>
      <c r="AC135" s="442"/>
      <c r="AD135" s="109"/>
      <c r="AE135" s="47">
        <f>IF(F135="",0,IF(J135="",0,IF(SUMIF(F123:F136,F135,N123:N136)=0,0,IF(J135="Obligatoire",AF135/N135,IF(K135="",AF135/SUMIF(F123:F136,F135,N123:N136),AF135/(SUMIF(F123:F136,F135,N123:N136)/K135))))))</f>
        <v>5.5384615384615383</v>
      </c>
      <c r="AF135" s="24">
        <f t="shared" si="65"/>
        <v>720</v>
      </c>
      <c r="AH135" s="50">
        <f>IF(SUMIF(F123:F136,F135,N123:N136)=0,0,$M$3*N135/SUMIF(F123:F136,F135,N123:N136))</f>
        <v>0</v>
      </c>
      <c r="AI135" s="12">
        <f t="shared" si="66"/>
        <v>30</v>
      </c>
      <c r="AJ135" s="26">
        <f t="shared" si="67"/>
        <v>0</v>
      </c>
      <c r="AK135" s="27">
        <f>IF(L135="",0,IF(OR(P135="Mut+ext",VLOOKUP(L135,Paramétrage!$C$6:$E$28,2,0)=0),0,IF(O135="","saisir capacité",IF(P135="Mut+ext",0,M135*AJ135*VLOOKUP(L135,Paramétrage!$C$6:$E$28,2,0)))))</f>
        <v>0</v>
      </c>
      <c r="AL135" s="95"/>
      <c r="AM135" s="27">
        <f t="shared" si="68"/>
        <v>0</v>
      </c>
      <c r="AN135" s="27">
        <f>IF(L135="",0,IF(ISERROR(AL135+AK135*VLOOKUP(L135,Paramétrage!$C$6:$E$28,3,0))=TRUE,AM135,AL135+AK135*VLOOKUP(L135,Paramétrage!$C$6:$E$28,3,0)))</f>
        <v>0</v>
      </c>
      <c r="AO135" s="50">
        <f>IF(L135="",0,IF(OR(P135="oui",VLOOKUP(L135,Paramétrage!$C$6:$E$28,2,0)=0),0,IF(U135="",0,U135-AJ135)))</f>
        <v>1</v>
      </c>
      <c r="AP135" s="12">
        <f t="shared" si="69"/>
        <v>24</v>
      </c>
    </row>
    <row r="136" spans="1:42" ht="15" customHeight="1">
      <c r="A136" s="623"/>
      <c r="B136" s="616"/>
      <c r="C136" s="585"/>
      <c r="D136" s="587"/>
      <c r="E136" s="589"/>
      <c r="F136" s="446" t="s">
        <v>339</v>
      </c>
      <c r="G136" s="148" t="s">
        <v>19</v>
      </c>
      <c r="H136" s="103" t="s">
        <v>349</v>
      </c>
      <c r="I136" s="131" t="s">
        <v>97</v>
      </c>
      <c r="J136" s="130" t="s">
        <v>164</v>
      </c>
      <c r="K136" s="104">
        <v>2</v>
      </c>
      <c r="L136" s="105" t="s">
        <v>99</v>
      </c>
      <c r="M136" s="122">
        <v>26</v>
      </c>
      <c r="N136" s="119">
        <v>30</v>
      </c>
      <c r="O136" s="127">
        <v>30</v>
      </c>
      <c r="P136" s="111" t="s">
        <v>100</v>
      </c>
      <c r="Q136" s="650" t="s">
        <v>306</v>
      </c>
      <c r="R136" s="651"/>
      <c r="S136" s="651"/>
      <c r="T136" s="652"/>
      <c r="U136" s="281">
        <f>IF(OR(O136="",L136=Paramétrage!$C$10,L136=Paramétrage!$C$13,L136=Paramétrage!$C$16,L136=Paramétrage!$C$19,L136=Paramétrage!$C$23,L136=Paramétrage!$C$26,AND(L136&lt;&gt;Paramétrage!$C$9,P136="Mut+ext")),"",ROUNDUP(N136/O136,0))</f>
        <v>1</v>
      </c>
      <c r="V136" s="282">
        <f>IF(L136="",0,IF(OR(P136="Mut+ext",VLOOKUP(L136,Paramétrage!$C$6:$E$28,2,0)=0),0,IF(O136="","saisir capacité",M136*U136*VLOOKUP(L136,Paramétrage!$C$6:$E$28,2,0))))</f>
        <v>26</v>
      </c>
      <c r="W136" s="108"/>
      <c r="X136" s="283">
        <f t="shared" si="64"/>
        <v>26</v>
      </c>
      <c r="Y136" s="284">
        <f>IF(L136="",0,IF(ISERROR(W136+V136*VLOOKUP(L136,Paramétrage!$C$6:$E$28,3,0))=TRUE,X136,W136+V136*VLOOKUP(L136,Paramétrage!$C$6:$E$28,3,0)))</f>
        <v>39</v>
      </c>
      <c r="Z136" s="555"/>
      <c r="AA136" s="556"/>
      <c r="AB136" s="557"/>
      <c r="AC136" s="442"/>
      <c r="AD136" s="109"/>
      <c r="AE136" s="47">
        <f>IF(F136="",0,IF(J136="",0,IF(SUMIF(F123:F136,F136,N123:N136)=0,0,IF(J136="Obligatoire",AF136/N136,IF(K136="",AF136/SUMIF(F123:F136,F136,N123:N136),AF136/(SUMIF(F123:F136,F136,N123:N136)/K136))))))</f>
        <v>6</v>
      </c>
      <c r="AF136" s="24">
        <f t="shared" si="65"/>
        <v>780</v>
      </c>
      <c r="AH136" s="50">
        <f>IF(SUMIF(F123:F136,F136,N123:N136)=0,0,$M$3*N136/SUMIF(F123:F136,F136,N123:N136))</f>
        <v>0</v>
      </c>
      <c r="AI136" s="12">
        <f t="shared" si="66"/>
        <v>30</v>
      </c>
      <c r="AJ136" s="26">
        <f t="shared" si="67"/>
        <v>0</v>
      </c>
      <c r="AK136" s="27">
        <f>IF(L136="",0,IF(OR(P136="Mut+ext",VLOOKUP(L136,Paramétrage!$C$6:$E$28,2,0)=0),0,IF(O136="","saisir capacité",IF(P136="Mut+ext",0,M136*AJ136*VLOOKUP(L136,Paramétrage!$C$6:$E$28,2,0)))))</f>
        <v>0</v>
      </c>
      <c r="AL136" s="95"/>
      <c r="AM136" s="27">
        <f t="shared" si="68"/>
        <v>0</v>
      </c>
      <c r="AN136" s="27">
        <f>IF(L136="",0,IF(ISERROR(AL136+AK136*VLOOKUP(L136,Paramétrage!$C$6:$E$28,3,0))=TRUE,AM136,AL136+AK136*VLOOKUP(L136,Paramétrage!$C$6:$E$28,3,0)))</f>
        <v>0</v>
      </c>
      <c r="AO136" s="50">
        <f>IF(L136="",0,IF(OR(P136="oui",VLOOKUP(L136,Paramétrage!$C$6:$E$28,2,0)=0),0,IF(U136="",0,U136-AJ136)))</f>
        <v>1</v>
      </c>
      <c r="AP136" s="12">
        <f t="shared" si="69"/>
        <v>39</v>
      </c>
    </row>
    <row r="137" spans="1:42" ht="15" customHeight="1">
      <c r="A137" s="623"/>
      <c r="B137" s="616"/>
      <c r="C137" s="585"/>
      <c r="D137" s="285"/>
      <c r="E137" s="285"/>
      <c r="F137" s="286"/>
      <c r="G137" s="287"/>
      <c r="H137" s="288"/>
      <c r="I137" s="289"/>
      <c r="J137" s="288"/>
      <c r="K137" s="290"/>
      <c r="L137" s="291"/>
      <c r="M137" s="292">
        <f>AE137</f>
        <v>46</v>
      </c>
      <c r="N137" s="293">
        <f>SUM(N123:N136)</f>
        <v>260</v>
      </c>
      <c r="O137" s="293"/>
      <c r="P137" s="294"/>
      <c r="Q137" s="295"/>
      <c r="R137" s="295"/>
      <c r="S137" s="295"/>
      <c r="T137" s="296"/>
      <c r="U137" s="297"/>
      <c r="V137" s="298">
        <f>SUM(V123:V136)</f>
        <v>182</v>
      </c>
      <c r="W137" s="291">
        <f>SUM(W123:W136)</f>
        <v>0</v>
      </c>
      <c r="X137" s="299">
        <f>V137+W137</f>
        <v>182</v>
      </c>
      <c r="Y137" s="300">
        <f>SUM(Y123:Y136)</f>
        <v>243</v>
      </c>
      <c r="Z137" s="301"/>
      <c r="AA137" s="301"/>
      <c r="AB137" s="302"/>
      <c r="AC137" s="303"/>
      <c r="AD137" s="296"/>
      <c r="AE137" s="46">
        <f>SUM(AE123:AE136)</f>
        <v>46</v>
      </c>
      <c r="AF137" s="44">
        <f>SUM(AF123:AF136)</f>
        <v>5980</v>
      </c>
    </row>
    <row r="138" spans="1:42" ht="15" customHeight="1">
      <c r="A138" s="623"/>
      <c r="B138" s="616"/>
      <c r="C138" s="585" t="s">
        <v>350</v>
      </c>
      <c r="D138" s="587" t="s">
        <v>224</v>
      </c>
      <c r="E138" s="588">
        <v>0</v>
      </c>
      <c r="F138" s="447"/>
      <c r="G138" s="112"/>
      <c r="H138" s="103"/>
      <c r="I138" s="131"/>
      <c r="J138" s="130"/>
      <c r="K138" s="104"/>
      <c r="L138" s="105"/>
      <c r="M138" s="122"/>
      <c r="N138" s="119"/>
      <c r="O138" s="127"/>
      <c r="P138" s="111"/>
      <c r="Q138" s="568"/>
      <c r="R138" s="556"/>
      <c r="S138" s="556"/>
      <c r="T138" s="569"/>
      <c r="U138" s="281" t="str">
        <f>IF(OR(O138="",L138=Paramétrage!$C$10,L138=Paramétrage!$C$13,L138=Paramétrage!$C$16,L138=Paramétrage!$C$19,L138=Paramétrage!$C$23,L138=Paramétrage!$C$26,AND(L138&lt;&gt;Paramétrage!$C$9,P138="Mut+ext")),"",ROUNDUP(N138/O138,0))</f>
        <v/>
      </c>
      <c r="V138" s="282">
        <f>IF(L138="",0,IF(OR(P138="Mut+ext",VLOOKUP(L138,Paramétrage!$C$6:$E$28,2,0)=0),0,IF(O138="","saisir capacité",M138*U138*VLOOKUP(L138,Paramétrage!$C$6:$E$28,2,0))))</f>
        <v>0</v>
      </c>
      <c r="W138" s="108"/>
      <c r="X138" s="283">
        <f t="shared" ref="X138:X145" si="72">IF(ISERROR(V138+W138)=TRUE,V138,V138+W138)</f>
        <v>0</v>
      </c>
      <c r="Y138" s="284">
        <f>IF(L138="",0,IF(ISERROR(W138+V138*VLOOKUP(L138,Paramétrage!$C$6:$E$28,3,0))=TRUE,X138,W138+V138*VLOOKUP(L138,Paramétrage!$C$6:$E$28,3,0)))</f>
        <v>0</v>
      </c>
      <c r="Z138" s="555"/>
      <c r="AA138" s="556"/>
      <c r="AB138" s="557"/>
      <c r="AC138" s="442"/>
      <c r="AD138" s="110"/>
      <c r="AE138" s="47">
        <f>IF(F138="",0,IF(J138="",0,IF(SUMIF(F138:F145,F138,N138:N145)=0,0,IF(J138="Obligatoire",AF138/N138,IF(K138="",AF138/SUMIF(F138:F145,F138,N138:N145),AF138/(SUMIF(F138:F145,F138,N138:N145)/K138))))))</f>
        <v>0</v>
      </c>
      <c r="AF138" s="43">
        <f t="shared" ref="AF138:AF145" si="73">M138*N138</f>
        <v>0</v>
      </c>
      <c r="AH138" s="50">
        <f>IF(SUMIF(F138:F145,F138,N138:N145)=0,0,$M$3*N138/SUMIF(F138:F145,F138,N138:N145))</f>
        <v>0</v>
      </c>
      <c r="AI138" s="12">
        <f t="shared" ref="AI138:AI145" si="74">O138</f>
        <v>0</v>
      </c>
      <c r="AJ138" s="26" t="str">
        <f t="shared" ref="AJ138:AJ145" si="75">IF(AI138=0,"",ROUNDUP(AH138/AI138,0))</f>
        <v/>
      </c>
      <c r="AK138" s="27">
        <f>IF(L138="",0,IF(OR(P138="Mut+ext",VLOOKUP(L138,Paramétrage!$C$6:$E$28,2,0)=0),0,IF(O138="","saisir capacité",IF(P138="Mut+ext",0,M138*AJ138*VLOOKUP(L138,Paramétrage!$C$6:$E$28,2,0)))))</f>
        <v>0</v>
      </c>
      <c r="AL138" s="95"/>
      <c r="AM138" s="27">
        <f t="shared" ref="AM138:AM145" si="76">IF(ISERROR(AK138+AL138)=TRUE,AK138,AK138+AL138)</f>
        <v>0</v>
      </c>
      <c r="AN138" s="27">
        <f>IF(L138="",0,IF(ISERROR(AL138+AK138*VLOOKUP(L138,Paramétrage!$C$6:$E$28,3,0))=TRUE,AM138,AL138+AK138*VLOOKUP(L138,Paramétrage!$C$6:$E$28,3,0)))</f>
        <v>0</v>
      </c>
      <c r="AO138" s="50">
        <f>IF(L138="",0,IF(OR(P138="oui",VLOOKUP(L138,Paramétrage!$C$6:$E$28,2,0)=0),0,IF(U138="",0,U138-AJ138)))</f>
        <v>0</v>
      </c>
      <c r="AP138" s="12">
        <f t="shared" ref="AP138:AP145" si="77">Y138-AN138-W138</f>
        <v>0</v>
      </c>
    </row>
    <row r="139" spans="1:42" ht="15" customHeight="1">
      <c r="A139" s="623"/>
      <c r="B139" s="616"/>
      <c r="C139" s="585"/>
      <c r="D139" s="587"/>
      <c r="E139" s="588"/>
      <c r="F139" s="446"/>
      <c r="G139" s="102"/>
      <c r="H139" s="103"/>
      <c r="I139" s="131"/>
      <c r="J139" s="130"/>
      <c r="K139" s="104"/>
      <c r="L139" s="105"/>
      <c r="M139" s="122"/>
      <c r="N139" s="119"/>
      <c r="O139" s="127"/>
      <c r="P139" s="111"/>
      <c r="Q139" s="568"/>
      <c r="R139" s="556"/>
      <c r="S139" s="556"/>
      <c r="T139" s="569"/>
      <c r="U139" s="281" t="str">
        <f>IF(OR(O139="",L139=Paramétrage!$C$10,L139=Paramétrage!$C$13,L139=Paramétrage!$C$16,L139=Paramétrage!$C$19,L139=Paramétrage!$C$23,L139=Paramétrage!$C$26,AND(L139&lt;&gt;Paramétrage!$C$9,P139="Mut+ext")),"",ROUNDUP(N139/O139,0))</f>
        <v/>
      </c>
      <c r="V139" s="282">
        <f>IF(L139="",0,IF(OR(P139="Mut+ext",VLOOKUP(L139,Paramétrage!$C$6:$E$28,2,0)=0),0,IF(O139="","saisir capacité",M139*U139*VLOOKUP(L139,Paramétrage!$C$6:$E$28,2,0))))</f>
        <v>0</v>
      </c>
      <c r="W139" s="108"/>
      <c r="X139" s="283">
        <f t="shared" si="72"/>
        <v>0</v>
      </c>
      <c r="Y139" s="284">
        <f>IF(L139="",0,IF(ISERROR(W139+V139*VLOOKUP(L139,Paramétrage!$C$6:$E$28,3,0))=TRUE,X139,W139+V139*VLOOKUP(L139,Paramétrage!$C$6:$E$28,3,0)))</f>
        <v>0</v>
      </c>
      <c r="Z139" s="555"/>
      <c r="AA139" s="556"/>
      <c r="AB139" s="557"/>
      <c r="AC139" s="442"/>
      <c r="AD139" s="109"/>
      <c r="AE139" s="47">
        <f>IF(F139="",0,IF(J139="",0,IF(SUMIF(F138:F145,F139,N138:N145)=0,0,IF(J139="Obligatoire",AF139/N139,IF(K139="",AF139/SUMIF(F138:F145,F139,N138:N145),AF139/(SUMIF(F138:F145,F139,N138:N145)/K139))))))</f>
        <v>0</v>
      </c>
      <c r="AF139" s="24">
        <f t="shared" si="73"/>
        <v>0</v>
      </c>
      <c r="AH139" s="50">
        <f>IF(SUMIF(F138:F145,F139,N138:N145)=0,0,$M$3*N139/SUMIF(F138:F145,F139,N138:N145))</f>
        <v>0</v>
      </c>
      <c r="AI139" s="12">
        <f t="shared" si="74"/>
        <v>0</v>
      </c>
      <c r="AJ139" s="26" t="str">
        <f t="shared" si="75"/>
        <v/>
      </c>
      <c r="AK139" s="27">
        <f>IF(L139="",0,IF(OR(P139="Mut+ext",VLOOKUP(L139,Paramétrage!$C$6:$E$28,2,0)=0),0,IF(O139="","saisir capacité",IF(P139="Mut+ext",0,M139*AJ139*VLOOKUP(L139,Paramétrage!$C$6:$E$28,2,0)))))</f>
        <v>0</v>
      </c>
      <c r="AL139" s="95"/>
      <c r="AM139" s="27">
        <f t="shared" si="76"/>
        <v>0</v>
      </c>
      <c r="AN139" s="27">
        <f>IF(L139="",0,IF(ISERROR(AL139+AK139*VLOOKUP(L139,Paramétrage!$C$6:$E$28,3,0))=TRUE,AM139,AL139+AK139*VLOOKUP(L139,Paramétrage!$C$6:$E$28,3,0)))</f>
        <v>0</v>
      </c>
      <c r="AO139" s="50">
        <f>IF(L139="",0,IF(OR(P139="oui",VLOOKUP(L139,Paramétrage!$C$6:$E$28,2,0)=0),0,IF(U139="",0,U139-AJ139)))</f>
        <v>0</v>
      </c>
      <c r="AP139" s="12">
        <f t="shared" si="77"/>
        <v>0</v>
      </c>
    </row>
    <row r="140" spans="1:42" ht="15" customHeight="1">
      <c r="A140" s="623"/>
      <c r="B140" s="616"/>
      <c r="C140" s="585"/>
      <c r="D140" s="587"/>
      <c r="E140" s="588"/>
      <c r="F140" s="446"/>
      <c r="G140" s="102"/>
      <c r="H140" s="103"/>
      <c r="I140" s="131"/>
      <c r="J140" s="130"/>
      <c r="K140" s="104"/>
      <c r="L140" s="105"/>
      <c r="M140" s="122"/>
      <c r="N140" s="119"/>
      <c r="O140" s="127"/>
      <c r="P140" s="111"/>
      <c r="Q140" s="568"/>
      <c r="R140" s="556"/>
      <c r="S140" s="556"/>
      <c r="T140" s="569"/>
      <c r="U140" s="281" t="str">
        <f>IF(OR(O140="",L140=Paramétrage!$C$10,L140=Paramétrage!$C$13,L140=Paramétrage!$C$16,L140=Paramétrage!$C$19,L140=Paramétrage!$C$23,L140=Paramétrage!$C$26,AND(L140&lt;&gt;Paramétrage!$C$9,P140="Mut+ext")),"",ROUNDUP(N140/O140,0))</f>
        <v/>
      </c>
      <c r="V140" s="282">
        <f>IF(L140="",0,IF(OR(P140="Mut+ext",VLOOKUP(L140,Paramétrage!$C$6:$E$28,2,0)=0),0,IF(O140="","saisir capacité",M140*U140*VLOOKUP(L140,Paramétrage!$C$6:$E$28,2,0))))</f>
        <v>0</v>
      </c>
      <c r="W140" s="108"/>
      <c r="X140" s="283">
        <f t="shared" si="72"/>
        <v>0</v>
      </c>
      <c r="Y140" s="284">
        <f>IF(L140="",0,IF(ISERROR(W140+V140*VLOOKUP(L140,Paramétrage!$C$6:$E$28,3,0))=TRUE,X140,W140+V140*VLOOKUP(L140,Paramétrage!$C$6:$E$28,3,0)))</f>
        <v>0</v>
      </c>
      <c r="Z140" s="555"/>
      <c r="AA140" s="556"/>
      <c r="AB140" s="557"/>
      <c r="AC140" s="442"/>
      <c r="AD140" s="109"/>
      <c r="AE140" s="47">
        <f>IF(F140="",0,IF(J140="",0,IF(SUMIF(F138:F145,F140,N138:N145)=0,0,IF(J140="Obligatoire",AF140/N140,IF(K140="",AF140/SUMIF(F138:F145,F140,N138:N145),AF140/(SUMIF(F138:F145,F140,N138:N145)/K140))))))</f>
        <v>0</v>
      </c>
      <c r="AF140" s="24">
        <f t="shared" si="73"/>
        <v>0</v>
      </c>
      <c r="AH140" s="50">
        <f>IF(SUMIF(F138:F145,F140,N138:N145)=0,0,$M$3*N140/SUMIF(F138:F145,F140,N138:N145))</f>
        <v>0</v>
      </c>
      <c r="AI140" s="12">
        <f t="shared" si="74"/>
        <v>0</v>
      </c>
      <c r="AJ140" s="26" t="str">
        <f t="shared" si="75"/>
        <v/>
      </c>
      <c r="AK140" s="27">
        <f>IF(L140="",0,IF(OR(P140="Mut+ext",VLOOKUP(L140,Paramétrage!$C$6:$E$28,2,0)=0),0,IF(O140="","saisir capacité",IF(P140="Mut+ext",0,M140*AJ140*VLOOKUP(L140,Paramétrage!$C$6:$E$28,2,0)))))</f>
        <v>0</v>
      </c>
      <c r="AL140" s="95"/>
      <c r="AM140" s="27">
        <f t="shared" si="76"/>
        <v>0</v>
      </c>
      <c r="AN140" s="27">
        <f>IF(L140="",0,IF(ISERROR(AL140+AK140*VLOOKUP(L140,Paramétrage!$C$6:$E$28,3,0))=TRUE,AM140,AL140+AK140*VLOOKUP(L140,Paramétrage!$C$6:$E$28,3,0)))</f>
        <v>0</v>
      </c>
      <c r="AO140" s="50">
        <f>IF(L140="",0,IF(OR(P140="oui",VLOOKUP(L140,Paramétrage!$C$6:$E$28,2,0)=0),0,IF(U140="",0,U140-AJ140)))</f>
        <v>0</v>
      </c>
      <c r="AP140" s="12">
        <f t="shared" si="77"/>
        <v>0</v>
      </c>
    </row>
    <row r="141" spans="1:42" ht="15" customHeight="1">
      <c r="A141" s="623"/>
      <c r="B141" s="616"/>
      <c r="C141" s="585"/>
      <c r="D141" s="587"/>
      <c r="E141" s="588"/>
      <c r="F141" s="448"/>
      <c r="G141" s="102"/>
      <c r="H141" s="103"/>
      <c r="I141" s="131"/>
      <c r="J141" s="130"/>
      <c r="K141" s="104"/>
      <c r="L141" s="105"/>
      <c r="M141" s="122"/>
      <c r="N141" s="119"/>
      <c r="O141" s="127"/>
      <c r="P141" s="111"/>
      <c r="Q141" s="568"/>
      <c r="R141" s="556"/>
      <c r="S141" s="556"/>
      <c r="T141" s="569"/>
      <c r="U141" s="281" t="str">
        <f>IF(OR(O141="",L141=Paramétrage!$C$10,L141=Paramétrage!$C$13,L141=Paramétrage!$C$16,L141=Paramétrage!$C$19,L141=Paramétrage!$C$23,L141=Paramétrage!$C$26,AND(L141&lt;&gt;Paramétrage!$C$9,P141="Mut+ext")),"",ROUNDUP(N141/O141,0))</f>
        <v/>
      </c>
      <c r="V141" s="282">
        <f>IF(L141="",0,IF(OR(P141="Mut+ext",VLOOKUP(L141,Paramétrage!$C$6:$E$28,2,0)=0),0,IF(O141="","saisir capacité",M141*U141*VLOOKUP(L141,Paramétrage!$C$6:$E$28,2,0))))</f>
        <v>0</v>
      </c>
      <c r="W141" s="108"/>
      <c r="X141" s="283">
        <f t="shared" si="72"/>
        <v>0</v>
      </c>
      <c r="Y141" s="284">
        <f>IF(L141="",0,IF(ISERROR(W141+V141*VLOOKUP(L141,Paramétrage!$C$6:$E$28,3,0))=TRUE,X141,W141+V141*VLOOKUP(L141,Paramétrage!$C$6:$E$28,3,0)))</f>
        <v>0</v>
      </c>
      <c r="Z141" s="555"/>
      <c r="AA141" s="556"/>
      <c r="AB141" s="557"/>
      <c r="AC141" s="442"/>
      <c r="AD141" s="109"/>
      <c r="AE141" s="47">
        <f>IF(F141="",0,IF(J141="",0,IF(SUMIF(F138:F145,F141,N138:N145)=0,0,IF(J141="Obligatoire",AF141/N141,IF(K141="",AF141/SUMIF(F138:F145,F141,N138:N145),AF141/(SUMIF(F138:F145,F141,N138:N145)/K141))))))</f>
        <v>0</v>
      </c>
      <c r="AF141" s="24">
        <f t="shared" si="73"/>
        <v>0</v>
      </c>
      <c r="AH141" s="50">
        <f>IF(SUMIF(F138:F145,F141,N138:N145)=0,0,$M$3*N141/SUMIF(F138:F145,F141,N138:N145))</f>
        <v>0</v>
      </c>
      <c r="AI141" s="12">
        <f t="shared" si="74"/>
        <v>0</v>
      </c>
      <c r="AJ141" s="26" t="str">
        <f t="shared" si="75"/>
        <v/>
      </c>
      <c r="AK141" s="27">
        <f>IF(L141="",0,IF(OR(P141="Mut+ext",VLOOKUP(L141,Paramétrage!$C$6:$E$28,2,0)=0),0,IF(O141="","saisir capacité",IF(P141="Mut+ext",0,M141*AJ141*VLOOKUP(L141,Paramétrage!$C$6:$E$28,2,0)))))</f>
        <v>0</v>
      </c>
      <c r="AL141" s="95"/>
      <c r="AM141" s="27">
        <f t="shared" si="76"/>
        <v>0</v>
      </c>
      <c r="AN141" s="27">
        <f>IF(L141="",0,IF(ISERROR(AL141+AK141*VLOOKUP(L141,Paramétrage!$C$6:$E$28,3,0))=TRUE,AM141,AL141+AK141*VLOOKUP(L141,Paramétrage!$C$6:$E$28,3,0)))</f>
        <v>0</v>
      </c>
      <c r="AO141" s="50">
        <f>IF(L141="",0,IF(OR(P141="oui",VLOOKUP(L141,Paramétrage!$C$6:$E$28,2,0)=0),0,IF(U141="",0,U141-AJ141)))</f>
        <v>0</v>
      </c>
      <c r="AP141" s="12">
        <f t="shared" si="77"/>
        <v>0</v>
      </c>
    </row>
    <row r="142" spans="1:42" ht="15" customHeight="1">
      <c r="A142" s="623"/>
      <c r="B142" s="616"/>
      <c r="C142" s="585"/>
      <c r="D142" s="587"/>
      <c r="E142" s="588"/>
      <c r="F142" s="446"/>
      <c r="G142" s="449"/>
      <c r="H142" s="103"/>
      <c r="I142" s="131"/>
      <c r="J142" s="130"/>
      <c r="K142" s="104"/>
      <c r="L142" s="105"/>
      <c r="M142" s="122"/>
      <c r="N142" s="119"/>
      <c r="O142" s="127"/>
      <c r="P142" s="111"/>
      <c r="Q142" s="568"/>
      <c r="R142" s="556"/>
      <c r="S142" s="556"/>
      <c r="T142" s="569"/>
      <c r="U142" s="281" t="str">
        <f>IF(OR(O142="",L142=Paramétrage!$C$10,L142=Paramétrage!$C$13,L142=Paramétrage!$C$16,L142=Paramétrage!$C$19,L142=Paramétrage!$C$23,L142=Paramétrage!$C$26,AND(L142&lt;&gt;Paramétrage!$C$9,P142="Mut+ext")),"",ROUNDUP(N142/O142,0))</f>
        <v/>
      </c>
      <c r="V142" s="282">
        <f>IF(L142="",0,IF(OR(P142="Mut+ext",VLOOKUP(L142,Paramétrage!$C$6:$E$28,2,0)=0),0,IF(O142="","saisir capacité",M142*U142*VLOOKUP(L142,Paramétrage!$C$6:$E$28,2,0))))</f>
        <v>0</v>
      </c>
      <c r="W142" s="108"/>
      <c r="X142" s="283">
        <f t="shared" si="72"/>
        <v>0</v>
      </c>
      <c r="Y142" s="284">
        <f>IF(L142="",0,IF(ISERROR(W142+V142*VLOOKUP(L142,Paramétrage!$C$6:$E$28,3,0))=TRUE,X142,W142+V142*VLOOKUP(L142,Paramétrage!$C$6:$E$28,3,0)))</f>
        <v>0</v>
      </c>
      <c r="Z142" s="555"/>
      <c r="AA142" s="556"/>
      <c r="AB142" s="557"/>
      <c r="AC142" s="442"/>
      <c r="AD142" s="109"/>
      <c r="AE142" s="47">
        <f>IF(F142="",0,IF(J142="",0,IF(SUMIF(F138:F145,F142,N138:N145)=0,0,IF(J142="Obligatoire",AF142/N142,IF(K142="",AF142/SUMIF(F138:F145,F142,N138:N145),AF142/(SUMIF(F138:F145,F142,N138:N145)/K142))))))</f>
        <v>0</v>
      </c>
      <c r="AF142" s="24">
        <f t="shared" si="73"/>
        <v>0</v>
      </c>
      <c r="AH142" s="50">
        <f>IF(SUMIF(F138:F145,F142,N138:N145)=0,0,$M$3*N142/SUMIF(F138:F145,F142,N138:N145))</f>
        <v>0</v>
      </c>
      <c r="AI142" s="12">
        <f t="shared" si="74"/>
        <v>0</v>
      </c>
      <c r="AJ142" s="26" t="str">
        <f t="shared" si="75"/>
        <v/>
      </c>
      <c r="AK142" s="27">
        <f>IF(L142="",0,IF(OR(P142="Mut+ext",VLOOKUP(L142,Paramétrage!$C$6:$E$28,2,0)=0),0,IF(O142="","saisir capacité",IF(P142="Mut+ext",0,M142*AJ142*VLOOKUP(L142,Paramétrage!$C$6:$E$28,2,0)))))</f>
        <v>0</v>
      </c>
      <c r="AL142" s="95"/>
      <c r="AM142" s="27">
        <f t="shared" si="76"/>
        <v>0</v>
      </c>
      <c r="AN142" s="27">
        <f>IF(L142="",0,IF(ISERROR(AL142+AK142*VLOOKUP(L142,Paramétrage!$C$6:$E$28,3,0))=TRUE,AM142,AL142+AK142*VLOOKUP(L142,Paramétrage!$C$6:$E$28,3,0)))</f>
        <v>0</v>
      </c>
      <c r="AO142" s="50">
        <f>IF(L142="",0,IF(OR(P142="oui",VLOOKUP(L142,Paramétrage!$C$6:$E$28,2,0)=0),0,IF(U142="",0,U142-AJ142)))</f>
        <v>0</v>
      </c>
      <c r="AP142" s="12">
        <f t="shared" si="77"/>
        <v>0</v>
      </c>
    </row>
    <row r="143" spans="1:42" ht="15" customHeight="1">
      <c r="A143" s="623"/>
      <c r="B143" s="616"/>
      <c r="C143" s="585"/>
      <c r="D143" s="587"/>
      <c r="E143" s="588"/>
      <c r="F143" s="446"/>
      <c r="G143" s="449"/>
      <c r="H143" s="103"/>
      <c r="I143" s="131"/>
      <c r="J143" s="130"/>
      <c r="K143" s="104"/>
      <c r="L143" s="105"/>
      <c r="M143" s="122"/>
      <c r="N143" s="119"/>
      <c r="O143" s="127"/>
      <c r="P143" s="111"/>
      <c r="Q143" s="568"/>
      <c r="R143" s="556"/>
      <c r="S143" s="556"/>
      <c r="T143" s="569"/>
      <c r="U143" s="281" t="str">
        <f>IF(OR(O143="",L143=Paramétrage!$C$10,L143=Paramétrage!$C$13,L143=Paramétrage!$C$16,L143=Paramétrage!$C$19,L143=Paramétrage!$C$23,L143=Paramétrage!$C$26,AND(L143&lt;&gt;Paramétrage!$C$9,P143="Mut+ext")),"",ROUNDUP(N143/O143,0))</f>
        <v/>
      </c>
      <c r="V143" s="282">
        <f>IF(L143="",0,IF(OR(P143="Mut+ext",VLOOKUP(L143,Paramétrage!$C$6:$E$28,2,0)=0),0,IF(O143="","saisir capacité",M143*U143*VLOOKUP(L143,Paramétrage!$C$6:$E$28,2,0))))</f>
        <v>0</v>
      </c>
      <c r="W143" s="108"/>
      <c r="X143" s="283">
        <f t="shared" si="72"/>
        <v>0</v>
      </c>
      <c r="Y143" s="284">
        <f>IF(L143="",0,IF(ISERROR(W143+V143*VLOOKUP(L143,Paramétrage!$C$6:$E$28,3,0))=TRUE,X143,W143+V143*VLOOKUP(L143,Paramétrage!$C$6:$E$28,3,0)))</f>
        <v>0</v>
      </c>
      <c r="Z143" s="555"/>
      <c r="AA143" s="556"/>
      <c r="AB143" s="557"/>
      <c r="AC143" s="442"/>
      <c r="AD143" s="109"/>
      <c r="AE143" s="47">
        <f>IF(F143="",0,IF(J143="",0,IF(SUMIF(F138:F145,F143,N138:N145)=0,0,IF(J143="Obligatoire",AF143/N143,IF(K143="",AF143/SUMIF(F138:F145,F143,N138:N145),AF143/(SUMIF(F138:F145,F143,N138:N145)/K143))))))</f>
        <v>0</v>
      </c>
      <c r="AF143" s="24">
        <f t="shared" si="73"/>
        <v>0</v>
      </c>
      <c r="AH143" s="50">
        <f>IF(SUMIF(F138:F145,F143,N138:N145)=0,0,$M$3*N143/SUMIF(F138:F145,F143,N138:N145))</f>
        <v>0</v>
      </c>
      <c r="AI143" s="12">
        <f t="shared" si="74"/>
        <v>0</v>
      </c>
      <c r="AJ143" s="26" t="str">
        <f t="shared" si="75"/>
        <v/>
      </c>
      <c r="AK143" s="27">
        <f>IF(L143="",0,IF(OR(P143="Mut+ext",VLOOKUP(L143,Paramétrage!$C$6:$E$28,2,0)=0),0,IF(O143="","saisir capacité",IF(P143="Mut+ext",0,M143*AJ143*VLOOKUP(L143,Paramétrage!$C$6:$E$28,2,0)))))</f>
        <v>0</v>
      </c>
      <c r="AL143" s="95"/>
      <c r="AM143" s="27">
        <f t="shared" si="76"/>
        <v>0</v>
      </c>
      <c r="AN143" s="27">
        <f>IF(L143="",0,IF(ISERROR(AL143+AK143*VLOOKUP(L143,Paramétrage!$C$6:$E$28,3,0))=TRUE,AM143,AL143+AK143*VLOOKUP(L143,Paramétrage!$C$6:$E$28,3,0)))</f>
        <v>0</v>
      </c>
      <c r="AO143" s="50">
        <f>IF(L143="",0,IF(OR(P143="oui",VLOOKUP(L143,Paramétrage!$C$6:$E$28,2,0)=0),0,IF(U143="",0,U143-AJ143)))</f>
        <v>0</v>
      </c>
      <c r="AP143" s="12">
        <f t="shared" si="77"/>
        <v>0</v>
      </c>
    </row>
    <row r="144" spans="1:42" ht="15" customHeight="1">
      <c r="A144" s="623"/>
      <c r="B144" s="616"/>
      <c r="C144" s="585"/>
      <c r="D144" s="587"/>
      <c r="E144" s="588"/>
      <c r="F144" s="446"/>
      <c r="G144" s="449"/>
      <c r="H144" s="103"/>
      <c r="I144" s="131"/>
      <c r="J144" s="130"/>
      <c r="K144" s="104"/>
      <c r="L144" s="105"/>
      <c r="M144" s="122"/>
      <c r="N144" s="119"/>
      <c r="O144" s="127"/>
      <c r="P144" s="111"/>
      <c r="Q144" s="568"/>
      <c r="R144" s="556"/>
      <c r="S144" s="556"/>
      <c r="T144" s="569"/>
      <c r="U144" s="281" t="str">
        <f>IF(OR(O144="",L144=Paramétrage!$C$10,L144=Paramétrage!$C$13,L144=Paramétrage!$C$16,L144=Paramétrage!$C$19,L144=Paramétrage!$C$23,L144=Paramétrage!$C$26,AND(L144&lt;&gt;Paramétrage!$C$9,P144="Mut+ext")),"",ROUNDUP(N144/O144,0))</f>
        <v/>
      </c>
      <c r="V144" s="282">
        <f>IF(L144="",0,IF(OR(P144="Mut+ext",VLOOKUP(L144,Paramétrage!$C$6:$E$28,2,0)=0),0,IF(O144="","saisir capacité",M144*U144*VLOOKUP(L144,Paramétrage!$C$6:$E$28,2,0))))</f>
        <v>0</v>
      </c>
      <c r="W144" s="108"/>
      <c r="X144" s="283">
        <f t="shared" si="72"/>
        <v>0</v>
      </c>
      <c r="Y144" s="284">
        <f>IF(L144="",0,IF(ISERROR(W144+V144*VLOOKUP(L144,Paramétrage!$C$6:$E$28,3,0))=TRUE,X144,W144+V144*VLOOKUP(L144,Paramétrage!$C$6:$E$28,3,0)))</f>
        <v>0</v>
      </c>
      <c r="Z144" s="555"/>
      <c r="AA144" s="556"/>
      <c r="AB144" s="557"/>
      <c r="AC144" s="442"/>
      <c r="AD144" s="109"/>
      <c r="AE144" s="47">
        <f>IF(F144="",0,IF(J144="",0,IF(SUMIF(F138:F145,F144,N138:N145)=0,0,IF(J144="Obligatoire",AF144/N144,IF(K144="",AF144/SUMIF(F138:F145,F144,N138:N145),AF144/(SUMIF(F138:F145,F144,N138:N145)/K144))))))</f>
        <v>0</v>
      </c>
      <c r="AF144" s="24">
        <f t="shared" si="73"/>
        <v>0</v>
      </c>
      <c r="AH144" s="50">
        <f>IF(SUMIF(F138:F145,F144,N138:N145)=0,0,$M$3*N144/SUMIF(F138:F145,F144,N138:N145))</f>
        <v>0</v>
      </c>
      <c r="AI144" s="12">
        <f t="shared" si="74"/>
        <v>0</v>
      </c>
      <c r="AJ144" s="26" t="str">
        <f t="shared" si="75"/>
        <v/>
      </c>
      <c r="AK144" s="27">
        <f>IF(L144="",0,IF(OR(P144="Mut+ext",VLOOKUP(L144,Paramétrage!$C$6:$E$28,2,0)=0),0,IF(O144="","saisir capacité",IF(P144="Mut+ext",0,M144*AJ144*VLOOKUP(L144,Paramétrage!$C$6:$E$28,2,0)))))</f>
        <v>0</v>
      </c>
      <c r="AL144" s="95"/>
      <c r="AM144" s="27">
        <f t="shared" si="76"/>
        <v>0</v>
      </c>
      <c r="AN144" s="27">
        <f>IF(L144="",0,IF(ISERROR(AL144+AK144*VLOOKUP(L144,Paramétrage!$C$6:$E$28,3,0))=TRUE,AM144,AL144+AK144*VLOOKUP(L144,Paramétrage!$C$6:$E$28,3,0)))</f>
        <v>0</v>
      </c>
      <c r="AO144" s="50">
        <f>IF(L144="",0,IF(OR(P144="oui",VLOOKUP(L144,Paramétrage!$C$6:$E$28,2,0)=0),0,IF(U144="",0,U144-AJ144)))</f>
        <v>0</v>
      </c>
      <c r="AP144" s="12">
        <f t="shared" si="77"/>
        <v>0</v>
      </c>
    </row>
    <row r="145" spans="1:42" ht="15" customHeight="1">
      <c r="A145" s="623"/>
      <c r="B145" s="616"/>
      <c r="C145" s="585"/>
      <c r="D145" s="587"/>
      <c r="E145" s="589"/>
      <c r="F145" s="446"/>
      <c r="G145" s="449"/>
      <c r="H145" s="103"/>
      <c r="I145" s="131"/>
      <c r="J145" s="130"/>
      <c r="K145" s="104"/>
      <c r="L145" s="105"/>
      <c r="M145" s="122"/>
      <c r="N145" s="119"/>
      <c r="O145" s="127"/>
      <c r="P145" s="111"/>
      <c r="Q145" s="568"/>
      <c r="R145" s="556"/>
      <c r="S145" s="556"/>
      <c r="T145" s="569"/>
      <c r="U145" s="281" t="str">
        <f>IF(OR(O145="",L145=Paramétrage!$C$10,L145=Paramétrage!$C$13,L145=Paramétrage!$C$16,L145=Paramétrage!$C$19,L145=Paramétrage!$C$23,L145=Paramétrage!$C$26,AND(L145&lt;&gt;Paramétrage!$C$9,P145="Mut+ext")),"",ROUNDUP(N145/O145,0))</f>
        <v/>
      </c>
      <c r="V145" s="282">
        <f>IF(L145="",0,IF(OR(P145="Mut+ext",VLOOKUP(L145,Paramétrage!$C$6:$E$28,2,0)=0),0,IF(O145="","saisir capacité",M145*U145*VLOOKUP(L145,Paramétrage!$C$6:$E$28,2,0))))</f>
        <v>0</v>
      </c>
      <c r="W145" s="108"/>
      <c r="X145" s="283">
        <f t="shared" si="72"/>
        <v>0</v>
      </c>
      <c r="Y145" s="284">
        <f>IF(L145="",0,IF(ISERROR(W145+V145*VLOOKUP(L145,Paramétrage!$C$6:$E$28,3,0))=TRUE,X145,W145+V145*VLOOKUP(L145,Paramétrage!$C$6:$E$28,3,0)))</f>
        <v>0</v>
      </c>
      <c r="Z145" s="555"/>
      <c r="AA145" s="556"/>
      <c r="AB145" s="557"/>
      <c r="AC145" s="442"/>
      <c r="AD145" s="109"/>
      <c r="AE145" s="47">
        <f>IF(F145="",0,IF(J145="",0,IF(SUMIF(F138:F145,F145,N138:N145)=0,0,IF(J145="Obligatoire",AF145/N145,IF(K145="",AF145/SUMIF(F138:F145,F145,N138:N145),AF145/(SUMIF(F138:F145,F145,N138:N145)/K145))))))</f>
        <v>0</v>
      </c>
      <c r="AF145" s="24">
        <f t="shared" si="73"/>
        <v>0</v>
      </c>
      <c r="AH145" s="50">
        <f>IF(SUMIF(F138:F145,F145,N138:N145)=0,0,$M$3*N145/SUMIF(F138:F145,F145,N138:N145))</f>
        <v>0</v>
      </c>
      <c r="AI145" s="12">
        <f t="shared" si="74"/>
        <v>0</v>
      </c>
      <c r="AJ145" s="26" t="str">
        <f t="shared" si="75"/>
        <v/>
      </c>
      <c r="AK145" s="27">
        <f>IF(L145="",0,IF(OR(P145="Mut+ext",VLOOKUP(L145,Paramétrage!$C$6:$E$28,2,0)=0),0,IF(O145="","saisir capacité",IF(P145="Mut+ext",0,M145*AJ145*VLOOKUP(L145,Paramétrage!$C$6:$E$28,2,0)))))</f>
        <v>0</v>
      </c>
      <c r="AL145" s="95"/>
      <c r="AM145" s="27">
        <f t="shared" si="76"/>
        <v>0</v>
      </c>
      <c r="AN145" s="27">
        <f>IF(L145="",0,IF(ISERROR(AL145+AK145*VLOOKUP(L145,Paramétrage!$C$6:$E$28,3,0))=TRUE,AM145,AL145+AK145*VLOOKUP(L145,Paramétrage!$C$6:$E$28,3,0)))</f>
        <v>0</v>
      </c>
      <c r="AO145" s="50">
        <f>IF(L145="",0,IF(OR(P145="oui",VLOOKUP(L145,Paramétrage!$C$6:$E$28,2,0)=0),0,IF(U145="",0,U145-AJ145)))</f>
        <v>0</v>
      </c>
      <c r="AP145" s="12">
        <f t="shared" si="77"/>
        <v>0</v>
      </c>
    </row>
    <row r="146" spans="1:42">
      <c r="A146" s="623"/>
      <c r="B146" s="616"/>
      <c r="C146" s="585"/>
      <c r="D146" s="285"/>
      <c r="E146" s="285"/>
      <c r="F146" s="286"/>
      <c r="G146" s="287"/>
      <c r="H146" s="288"/>
      <c r="I146" s="289"/>
      <c r="J146" s="288"/>
      <c r="K146" s="290"/>
      <c r="L146" s="291"/>
      <c r="M146" s="292">
        <f>AE146</f>
        <v>0</v>
      </c>
      <c r="N146" s="293">
        <f>SUM(N138:N145)</f>
        <v>0</v>
      </c>
      <c r="O146" s="293"/>
      <c r="P146" s="294"/>
      <c r="Q146" s="295"/>
      <c r="R146" s="295"/>
      <c r="S146" s="295"/>
      <c r="T146" s="296"/>
      <c r="U146" s="297"/>
      <c r="V146" s="298">
        <f>SUM(V138:V145)</f>
        <v>0</v>
      </c>
      <c r="W146" s="291">
        <f>SUM(W138:W145)</f>
        <v>0</v>
      </c>
      <c r="X146" s="299">
        <f>V146+W146</f>
        <v>0</v>
      </c>
      <c r="Y146" s="300">
        <f>SUM(Y138:Y145)</f>
        <v>0</v>
      </c>
      <c r="Z146" s="301"/>
      <c r="AA146" s="301"/>
      <c r="AB146" s="302"/>
      <c r="AC146" s="303"/>
      <c r="AD146" s="296"/>
      <c r="AE146" s="46">
        <f>SUM(AE138:AE145)</f>
        <v>0</v>
      </c>
      <c r="AF146" s="44">
        <f>SUM(AF138:AF145)</f>
        <v>0</v>
      </c>
    </row>
    <row r="147" spans="1:42" ht="15.75" customHeight="1">
      <c r="A147" s="623"/>
      <c r="B147" s="616"/>
      <c r="C147" s="585" t="s">
        <v>351</v>
      </c>
      <c r="D147" s="587" t="s">
        <v>254</v>
      </c>
      <c r="E147" s="590">
        <v>6</v>
      </c>
      <c r="F147" s="446" t="s">
        <v>352</v>
      </c>
      <c r="G147" s="112" t="s">
        <v>16</v>
      </c>
      <c r="H147" s="472" t="s">
        <v>353</v>
      </c>
      <c r="I147" s="473" t="s">
        <v>175</v>
      </c>
      <c r="J147" s="474" t="s">
        <v>164</v>
      </c>
      <c r="K147" s="475">
        <v>2</v>
      </c>
      <c r="L147" s="160" t="s">
        <v>99</v>
      </c>
      <c r="M147" s="122">
        <v>30</v>
      </c>
      <c r="N147" s="120">
        <v>30</v>
      </c>
      <c r="O147" s="476">
        <v>300</v>
      </c>
      <c r="P147" s="408" t="s">
        <v>116</v>
      </c>
      <c r="Q147" s="556" t="s">
        <v>354</v>
      </c>
      <c r="R147" s="556"/>
      <c r="S147" s="556"/>
      <c r="T147" s="569"/>
      <c r="U147" s="281"/>
      <c r="V147" s="282"/>
      <c r="W147" s="304"/>
      <c r="X147" s="283"/>
      <c r="Y147" s="284"/>
      <c r="Z147" s="555" t="s">
        <v>258</v>
      </c>
      <c r="AA147" s="556"/>
      <c r="AB147" s="557"/>
      <c r="AC147" s="442"/>
      <c r="AD147" s="109"/>
      <c r="AE147" s="47">
        <f>IF(F147="",0,IF(J147="",0,IF(SUMIF($F$147:$F$153,F147,$N$147:$N$153)=0,0,IF(K147="",AF147/SUMIF($F$147:$F$153,F147,$N$147:$N$153),AF147/(SUMIF($F$147:$F$153,F147,$N$147:$N$153)/K147)))))</f>
        <v>15</v>
      </c>
      <c r="AF147" s="43">
        <f>M147*N147</f>
        <v>900</v>
      </c>
    </row>
    <row r="148" spans="1:42">
      <c r="A148" s="623"/>
      <c r="B148" s="616"/>
      <c r="C148" s="585"/>
      <c r="D148" s="587"/>
      <c r="E148" s="588"/>
      <c r="F148" s="446" t="s">
        <v>352</v>
      </c>
      <c r="G148" s="112" t="s">
        <v>16</v>
      </c>
      <c r="H148" s="472" t="s">
        <v>353</v>
      </c>
      <c r="I148" s="473" t="s">
        <v>175</v>
      </c>
      <c r="J148" s="474" t="s">
        <v>164</v>
      </c>
      <c r="K148" s="475">
        <v>2</v>
      </c>
      <c r="L148" s="160" t="s">
        <v>104</v>
      </c>
      <c r="M148" s="122">
        <v>15</v>
      </c>
      <c r="N148" s="120">
        <v>30</v>
      </c>
      <c r="O148" s="476">
        <v>30</v>
      </c>
      <c r="P148" s="408" t="s">
        <v>116</v>
      </c>
      <c r="Q148" s="556" t="s">
        <v>229</v>
      </c>
      <c r="R148" s="556"/>
      <c r="S148" s="556"/>
      <c r="T148" s="569"/>
      <c r="U148" s="281"/>
      <c r="V148" s="282"/>
      <c r="W148" s="304"/>
      <c r="X148" s="283"/>
      <c r="Y148" s="284"/>
      <c r="Z148" s="555" t="s">
        <v>258</v>
      </c>
      <c r="AA148" s="556"/>
      <c r="AB148" s="557"/>
      <c r="AC148" s="442"/>
      <c r="AD148" s="109"/>
      <c r="AE148" s="47">
        <f>IF(F148="",0,IF(J148="",0,IF(SUMIF($F$147:$F$153,F148,$N$147:$N$153)=0,0,IF(K148="",AF148/SUMIF($F$147:$F$153,F148,$N$147:$N$153),AF148/(SUMIF($F$147:$F$153,F148,$N$147:$N$153)/K148)))))</f>
        <v>7.5</v>
      </c>
      <c r="AF148" s="24">
        <f>M148*N148</f>
        <v>450</v>
      </c>
    </row>
    <row r="149" spans="1:42">
      <c r="A149" s="623"/>
      <c r="B149" s="616"/>
      <c r="C149" s="585"/>
      <c r="D149" s="587"/>
      <c r="E149" s="588"/>
      <c r="F149" s="446" t="s">
        <v>352</v>
      </c>
      <c r="G149" s="112" t="s">
        <v>16</v>
      </c>
      <c r="H149" s="472" t="s">
        <v>355</v>
      </c>
      <c r="I149" s="473" t="s">
        <v>175</v>
      </c>
      <c r="J149" s="474" t="s">
        <v>164</v>
      </c>
      <c r="K149" s="475">
        <v>2</v>
      </c>
      <c r="L149" s="160" t="s">
        <v>99</v>
      </c>
      <c r="M149" s="122">
        <v>30</v>
      </c>
      <c r="N149" s="120">
        <v>30</v>
      </c>
      <c r="O149" s="476">
        <v>300</v>
      </c>
      <c r="P149" s="408" t="s">
        <v>116</v>
      </c>
      <c r="Q149" s="556" t="s">
        <v>354</v>
      </c>
      <c r="R149" s="556"/>
      <c r="S149" s="556"/>
      <c r="T149" s="569"/>
      <c r="U149" s="281"/>
      <c r="V149" s="282"/>
      <c r="W149" s="304"/>
      <c r="X149" s="283"/>
      <c r="Y149" s="284"/>
      <c r="Z149" s="555" t="s">
        <v>258</v>
      </c>
      <c r="AA149" s="556"/>
      <c r="AB149" s="557"/>
      <c r="AC149" s="442"/>
      <c r="AD149" s="110"/>
      <c r="AE149" s="47">
        <f>IF(F149="",0,IF(J149="",0,IF(SUMIF($F$147:$F$153,F149,$N$147:$N$153)=0,0,IF(K149="",AF149/SUMIF($F$147:$F$153,F149,$N$147:$N$153),AF149/(SUMIF($F$147:$F$153,F149,$N$147:$N$153)/K149)))))</f>
        <v>15</v>
      </c>
      <c r="AF149" s="24">
        <f>M149*N149</f>
        <v>900</v>
      </c>
    </row>
    <row r="150" spans="1:42">
      <c r="A150" s="623"/>
      <c r="B150" s="616"/>
      <c r="C150" s="585"/>
      <c r="D150" s="587"/>
      <c r="E150" s="588"/>
      <c r="F150" s="446" t="s">
        <v>352</v>
      </c>
      <c r="G150" s="112" t="s">
        <v>16</v>
      </c>
      <c r="H150" s="472" t="s">
        <v>355</v>
      </c>
      <c r="I150" s="473" t="s">
        <v>175</v>
      </c>
      <c r="J150" s="474" t="s">
        <v>164</v>
      </c>
      <c r="K150" s="475">
        <v>2</v>
      </c>
      <c r="L150" s="160" t="s">
        <v>104</v>
      </c>
      <c r="M150" s="122">
        <v>15</v>
      </c>
      <c r="N150" s="120">
        <v>30</v>
      </c>
      <c r="O150" s="476">
        <v>30</v>
      </c>
      <c r="P150" s="408" t="s">
        <v>116</v>
      </c>
      <c r="Q150" s="556" t="s">
        <v>229</v>
      </c>
      <c r="R150" s="556"/>
      <c r="S150" s="556"/>
      <c r="T150" s="569"/>
      <c r="U150" s="281"/>
      <c r="V150" s="282"/>
      <c r="W150" s="304"/>
      <c r="X150" s="283"/>
      <c r="Y150" s="284"/>
      <c r="Z150" s="555" t="s">
        <v>258</v>
      </c>
      <c r="AA150" s="556"/>
      <c r="AB150" s="557"/>
      <c r="AC150" s="442"/>
      <c r="AD150" s="109"/>
      <c r="AE150" s="47">
        <f>IF(F150="",0,IF(J150="",0,IF(SUMIF($F$147:$F$153,F150,$N$147:$N$153)=0,0,IF(K150="",AF150/SUMIF($F$147:$F$153,F150,$N$147:$N$153),AF150/(SUMIF($F$147:$F$153,F150,$N$147:$N$153)/K150)))))</f>
        <v>7.5</v>
      </c>
      <c r="AF150" s="24">
        <f>M150*N150</f>
        <v>450</v>
      </c>
    </row>
    <row r="151" spans="1:42">
      <c r="A151" s="623"/>
      <c r="B151" s="616"/>
      <c r="C151" s="585"/>
      <c r="D151" s="587"/>
      <c r="E151" s="588"/>
      <c r="F151" s="446" t="s">
        <v>356</v>
      </c>
      <c r="G151" s="112" t="s">
        <v>16</v>
      </c>
      <c r="H151" s="460" t="s">
        <v>179</v>
      </c>
      <c r="I151" s="473">
        <v>11</v>
      </c>
      <c r="J151" s="474" t="s">
        <v>98</v>
      </c>
      <c r="K151" s="475"/>
      <c r="L151" s="475" t="s">
        <v>99</v>
      </c>
      <c r="M151" s="122">
        <v>12</v>
      </c>
      <c r="N151" s="120">
        <v>30</v>
      </c>
      <c r="O151" s="476">
        <v>30</v>
      </c>
      <c r="P151" s="408" t="s">
        <v>116</v>
      </c>
      <c r="Q151" s="556" t="s">
        <v>180</v>
      </c>
      <c r="R151" s="556"/>
      <c r="S151" s="556"/>
      <c r="T151" s="569"/>
      <c r="U151" s="281"/>
      <c r="V151" s="282"/>
      <c r="W151" s="304"/>
      <c r="X151" s="283"/>
      <c r="Y151" s="284"/>
      <c r="Z151" s="555" t="s">
        <v>258</v>
      </c>
      <c r="AA151" s="556"/>
      <c r="AB151" s="557"/>
      <c r="AC151" s="442"/>
      <c r="AD151" s="109"/>
      <c r="AE151" s="47">
        <f t="shared" ref="AE151:AE152" si="78">IF(F151="",0,IF(J151="",0,IF(SUMIF($F$147:$F$153,F151,$N$147:$N$153)=0,0,IF(K151="",AF151/SUMIF($F$147:$F$153,F151,$N$147:$N$153),AF151/(SUMIF($F$147:$F$153,F151,$N$147:$N$153)/K151)))))</f>
        <v>4</v>
      </c>
      <c r="AF151" s="24">
        <f t="shared" ref="AF151:AF152" si="79">M151*N151</f>
        <v>360</v>
      </c>
    </row>
    <row r="152" spans="1:42">
      <c r="A152" s="623"/>
      <c r="B152" s="616"/>
      <c r="C152" s="585"/>
      <c r="D152" s="587"/>
      <c r="E152" s="588"/>
      <c r="F152" s="446" t="s">
        <v>356</v>
      </c>
      <c r="G152" s="112" t="s">
        <v>16</v>
      </c>
      <c r="H152" s="460" t="s">
        <v>183</v>
      </c>
      <c r="I152" s="473">
        <v>11</v>
      </c>
      <c r="J152" s="474" t="s">
        <v>98</v>
      </c>
      <c r="K152" s="475"/>
      <c r="L152" s="475" t="s">
        <v>99</v>
      </c>
      <c r="M152" s="122">
        <v>12</v>
      </c>
      <c r="N152" s="120">
        <v>30</v>
      </c>
      <c r="O152" s="476">
        <v>30</v>
      </c>
      <c r="P152" s="408" t="s">
        <v>116</v>
      </c>
      <c r="Q152" s="556" t="s">
        <v>180</v>
      </c>
      <c r="R152" s="556"/>
      <c r="S152" s="556"/>
      <c r="T152" s="569"/>
      <c r="U152" s="281"/>
      <c r="V152" s="282"/>
      <c r="W152" s="304"/>
      <c r="X152" s="283"/>
      <c r="Y152" s="284"/>
      <c r="Z152" s="555" t="s">
        <v>258</v>
      </c>
      <c r="AA152" s="556"/>
      <c r="AB152" s="557"/>
      <c r="AC152" s="442"/>
      <c r="AD152" s="109"/>
      <c r="AE152" s="47">
        <f t="shared" si="78"/>
        <v>4</v>
      </c>
      <c r="AF152" s="24">
        <f t="shared" si="79"/>
        <v>360</v>
      </c>
    </row>
    <row r="153" spans="1:42">
      <c r="A153" s="623"/>
      <c r="B153" s="616"/>
      <c r="C153" s="585"/>
      <c r="D153" s="587"/>
      <c r="E153" s="589"/>
      <c r="F153" s="446" t="s">
        <v>356</v>
      </c>
      <c r="G153" s="112" t="s">
        <v>16</v>
      </c>
      <c r="H153" s="488" t="s">
        <v>182</v>
      </c>
      <c r="I153" s="473">
        <v>11</v>
      </c>
      <c r="J153" s="474" t="s">
        <v>98</v>
      </c>
      <c r="K153" s="475"/>
      <c r="L153" s="475" t="s">
        <v>104</v>
      </c>
      <c r="M153" s="122">
        <v>24</v>
      </c>
      <c r="N153" s="120">
        <v>30</v>
      </c>
      <c r="O153" s="476">
        <v>30</v>
      </c>
      <c r="P153" s="408" t="s">
        <v>116</v>
      </c>
      <c r="Q153" s="556" t="s">
        <v>180</v>
      </c>
      <c r="R153" s="556"/>
      <c r="S153" s="556"/>
      <c r="T153" s="569"/>
      <c r="U153" s="281"/>
      <c r="V153" s="282"/>
      <c r="W153" s="304"/>
      <c r="X153" s="283"/>
      <c r="Y153" s="284"/>
      <c r="Z153" s="555" t="s">
        <v>258</v>
      </c>
      <c r="AA153" s="556"/>
      <c r="AB153" s="557"/>
      <c r="AC153" s="442"/>
      <c r="AD153" s="109"/>
      <c r="AE153" s="47">
        <f>IF(F153="",0,IF(J153="",0,IF(SUMIF($F$147:$F$153,F153,$N$147:$N$153)=0,0,IF(K153="",AF153/SUMIF($F$147:$F$153,F153,$N$147:$N$153),AF153/(SUMIF($F$147:$F$153,F153,$N$147:$N$153)/K153)))))</f>
        <v>8</v>
      </c>
      <c r="AF153" s="24">
        <f>M153*N153</f>
        <v>720</v>
      </c>
    </row>
    <row r="154" spans="1:42">
      <c r="A154" s="623"/>
      <c r="B154" s="616"/>
      <c r="C154" s="585"/>
      <c r="D154" s="285"/>
      <c r="E154" s="285"/>
      <c r="F154" s="286"/>
      <c r="G154" s="287"/>
      <c r="H154" s="288"/>
      <c r="I154" s="289"/>
      <c r="J154" s="288"/>
      <c r="K154" s="290"/>
      <c r="L154" s="291"/>
      <c r="M154" s="292">
        <f>AE154</f>
        <v>61</v>
      </c>
      <c r="N154" s="293"/>
      <c r="O154" s="293"/>
      <c r="P154" s="294"/>
      <c r="Q154" s="295"/>
      <c r="R154" s="295"/>
      <c r="S154" s="295"/>
      <c r="T154" s="296"/>
      <c r="U154" s="297"/>
      <c r="V154" s="298">
        <f>SUM(V147:V153)</f>
        <v>0</v>
      </c>
      <c r="W154" s="291">
        <f>SUM(W147:W153)</f>
        <v>0</v>
      </c>
      <c r="X154" s="299">
        <f>V154+W154</f>
        <v>0</v>
      </c>
      <c r="Y154" s="300">
        <f>SUM(Y147:Y153)</f>
        <v>0</v>
      </c>
      <c r="Z154" s="301"/>
      <c r="AA154" s="301"/>
      <c r="AB154" s="302"/>
      <c r="AC154" s="303"/>
      <c r="AD154" s="296"/>
      <c r="AE154" s="46">
        <f>SUM(AE147:AE153)</f>
        <v>61</v>
      </c>
      <c r="AF154" s="44">
        <f>SUM(AF147:AF153)</f>
        <v>4140</v>
      </c>
    </row>
    <row r="155" spans="1:42">
      <c r="A155" s="623"/>
      <c r="B155" s="616"/>
      <c r="C155" s="585" t="s">
        <v>357</v>
      </c>
      <c r="D155" s="585" t="s">
        <v>126</v>
      </c>
      <c r="E155" s="614">
        <v>3</v>
      </c>
      <c r="F155" s="447" t="s">
        <v>358</v>
      </c>
      <c r="G155" s="112" t="s">
        <v>23</v>
      </c>
      <c r="H155" s="103" t="s">
        <v>128</v>
      </c>
      <c r="I155" s="131"/>
      <c r="J155" s="130" t="s">
        <v>98</v>
      </c>
      <c r="K155" s="104"/>
      <c r="L155" s="105" t="s">
        <v>129</v>
      </c>
      <c r="M155" s="122">
        <v>25</v>
      </c>
      <c r="N155" s="119">
        <f>N4</f>
        <v>180</v>
      </c>
      <c r="O155" s="127">
        <v>24</v>
      </c>
      <c r="P155" s="111" t="s">
        <v>116</v>
      </c>
      <c r="Q155" s="568" t="s">
        <v>130</v>
      </c>
      <c r="R155" s="556"/>
      <c r="S155" s="556"/>
      <c r="T155" s="569"/>
      <c r="U155" s="281">
        <f>IF(OR(O155="",L155=Paramétrage!$C$10,L155=Paramétrage!$C$13,L155=Paramétrage!$C$16,L155=Paramétrage!$C$19,L155=Paramétrage!$C$23,L155=Paramétrage!$C$26,AND(L155&lt;&gt;Paramétrage!$C$9,P155="Mut+ext")),"",ROUNDUP(N155/O155,0))</f>
        <v>8</v>
      </c>
      <c r="V155" s="282">
        <f>IF(L155="",0,IF(OR(P155="Mut+ext",VLOOKUP(L155,Paramétrage!$C$6:$E$28,2,0)=0),0,IF(O155="","saisir capacité",M155*U155*VLOOKUP(L155,Paramétrage!$C$6:$E$28,2,0))))</f>
        <v>0</v>
      </c>
      <c r="W155" s="108"/>
      <c r="X155" s="283">
        <f t="shared" ref="X155:X162" si="80">IF(ISERROR(V155+W155)=TRUE,V155,V155+W155)</f>
        <v>0</v>
      </c>
      <c r="Y155" s="284">
        <f>IF(L155="",0,IF(ISERROR(W155+V155*VLOOKUP(L155,Paramétrage!$C$6:$E$28,3,0))=TRUE,X155,W155+V155*VLOOKUP(L155,Paramétrage!$C$6:$E$28,3,0)))</f>
        <v>0</v>
      </c>
      <c r="Z155" s="555"/>
      <c r="AA155" s="556"/>
      <c r="AB155" s="557"/>
      <c r="AC155" s="442"/>
      <c r="AD155" s="110"/>
      <c r="AE155" s="47">
        <f>IF(F155="",0,IF(J155="",0,IF(SUMIF(F155:F162,F155,N155:N162)=0,0,IF(J155="Obligatoire",AF155/N155,IF(K155="",AF155/SUMIF(F155:F162,F155,N155:N162),AF155/(SUMIF(F155:F162,F155,N155:N162)/K155))))))</f>
        <v>25</v>
      </c>
      <c r="AF155" s="24">
        <f t="shared" ref="AF155:AF162" si="81">M155*N155</f>
        <v>4500</v>
      </c>
    </row>
    <row r="156" spans="1:42" ht="15.75" hidden="1" customHeight="1">
      <c r="A156" s="623"/>
      <c r="B156" s="616"/>
      <c r="C156" s="585"/>
      <c r="D156" s="585"/>
      <c r="E156" s="614"/>
      <c r="F156" s="446"/>
      <c r="G156" s="112"/>
      <c r="H156" s="103"/>
      <c r="I156" s="131"/>
      <c r="J156" s="130"/>
      <c r="K156" s="104"/>
      <c r="L156" s="105"/>
      <c r="M156" s="122"/>
      <c r="N156" s="119"/>
      <c r="O156" s="127"/>
      <c r="P156" s="111"/>
      <c r="Q156" s="568"/>
      <c r="R156" s="556"/>
      <c r="S156" s="556"/>
      <c r="T156" s="569"/>
      <c r="U156" s="281" t="str">
        <f>IF(OR(O156="",L156=Paramétrage!$C$10,L156=Paramétrage!$C$13,L156=Paramétrage!$C$16,L156=Paramétrage!$C$19,L156=Paramétrage!$C$23,L156=Paramétrage!$C$26,AND(L156&lt;&gt;Paramétrage!$C$9,P156="Mut+ext")),"",ROUNDUP(N156/O156,0))</f>
        <v/>
      </c>
      <c r="V156" s="282">
        <f>IF(L156="",0,IF(OR(P156="Mut+ext",VLOOKUP(L156,Paramétrage!$C$6:$E$28,2,0)=0),0,IF(O156="","saisir capacité",M156*U156*VLOOKUP(L156,Paramétrage!$C$6:$E$28,2,0))))</f>
        <v>0</v>
      </c>
      <c r="W156" s="108"/>
      <c r="X156" s="283">
        <f t="shared" si="80"/>
        <v>0</v>
      </c>
      <c r="Y156" s="284">
        <f>IF(L156="",0,IF(ISERROR(W156+V156*VLOOKUP(L156,Paramétrage!$C$6:$E$28,3,0))=TRUE,X156,W156+V156*VLOOKUP(L156,Paramétrage!$C$6:$E$28,3,0)))</f>
        <v>0</v>
      </c>
      <c r="Z156" s="555"/>
      <c r="AA156" s="556"/>
      <c r="AB156" s="557"/>
      <c r="AC156" s="442"/>
      <c r="AD156" s="109"/>
      <c r="AE156" s="47">
        <f>IF(F156="",0,IF(J156="",0,IF(SUMIF(F155:F162,F156,N155:N162)=0,0,IF(J156="Obligatoire",AF156/N156,IF(K156="",AF156/SUMIF(F155:F162,F156,N155:N162),AF156/(SUMIF(F155:F162,F156,N155:N162)/K156))))))</f>
        <v>0</v>
      </c>
      <c r="AF156" s="24">
        <f t="shared" si="81"/>
        <v>0</v>
      </c>
    </row>
    <row r="157" spans="1:42" ht="15.75" hidden="1" customHeight="1">
      <c r="A157" s="623"/>
      <c r="B157" s="616"/>
      <c r="C157" s="585"/>
      <c r="D157" s="585"/>
      <c r="E157" s="614"/>
      <c r="F157" s="446"/>
      <c r="G157" s="112"/>
      <c r="H157" s="103"/>
      <c r="I157" s="131"/>
      <c r="J157" s="130"/>
      <c r="K157" s="104"/>
      <c r="L157" s="105"/>
      <c r="M157" s="122"/>
      <c r="N157" s="119"/>
      <c r="O157" s="127"/>
      <c r="P157" s="111"/>
      <c r="Q157" s="568"/>
      <c r="R157" s="556"/>
      <c r="S157" s="556"/>
      <c r="T157" s="569"/>
      <c r="U157" s="281" t="str">
        <f>IF(OR(O157="",L157=Paramétrage!$C$10,L157=Paramétrage!$C$13,L157=Paramétrage!$C$16,L157=Paramétrage!$C$19,L157=Paramétrage!$C$23,L157=Paramétrage!$C$26,AND(L157&lt;&gt;Paramétrage!$C$9,P157="Mut+ext")),"",ROUNDUP(N157/O157,0))</f>
        <v/>
      </c>
      <c r="V157" s="282">
        <f>IF(L157="",0,IF(OR(P157="Mut+ext",VLOOKUP(L157,Paramétrage!$C$6:$E$28,2,0)=0),0,IF(O157="","saisir capacité",M157*U157*VLOOKUP(L157,Paramétrage!$C$6:$E$28,2,0))))</f>
        <v>0</v>
      </c>
      <c r="W157" s="108"/>
      <c r="X157" s="283">
        <f t="shared" si="80"/>
        <v>0</v>
      </c>
      <c r="Y157" s="284">
        <f>IF(L157="",0,IF(ISERROR(W157+V157*VLOOKUP(L157,Paramétrage!$C$6:$E$28,3,0))=TRUE,X157,W157+V157*VLOOKUP(L157,Paramétrage!$C$6:$E$28,3,0)))</f>
        <v>0</v>
      </c>
      <c r="Z157" s="555"/>
      <c r="AA157" s="556"/>
      <c r="AB157" s="557"/>
      <c r="AC157" s="442"/>
      <c r="AD157" s="109"/>
      <c r="AE157" s="47">
        <f>IF(F157="",0,IF(J157="",0,IF(SUMIF(F155:F162,F157,N155:N162)=0,0,IF(J157="Obligatoire",AF157/N157,IF(K157="",AF157/SUMIF(F155:F162,F157,N155:N162),AF157/(SUMIF(F155:F162,F157,N155:N162)/K157))))))</f>
        <v>0</v>
      </c>
      <c r="AF157" s="24">
        <f t="shared" si="81"/>
        <v>0</v>
      </c>
    </row>
    <row r="158" spans="1:42" ht="15.75" hidden="1" customHeight="1">
      <c r="A158" s="623"/>
      <c r="B158" s="616"/>
      <c r="C158" s="585"/>
      <c r="D158" s="585"/>
      <c r="E158" s="614"/>
      <c r="F158" s="448"/>
      <c r="G158" s="112"/>
      <c r="H158" s="103"/>
      <c r="I158" s="131"/>
      <c r="J158" s="130"/>
      <c r="K158" s="104"/>
      <c r="L158" s="105"/>
      <c r="M158" s="122"/>
      <c r="N158" s="119"/>
      <c r="O158" s="127"/>
      <c r="P158" s="111"/>
      <c r="Q158" s="568"/>
      <c r="R158" s="556"/>
      <c r="S158" s="556"/>
      <c r="T158" s="569"/>
      <c r="U158" s="281" t="str">
        <f>IF(OR(O158="",L158=Paramétrage!$C$10,L158=Paramétrage!$C$13,L158=Paramétrage!$C$16,L158=Paramétrage!$C$19,L158=Paramétrage!$C$23,L158=Paramétrage!$C$26,AND(L158&lt;&gt;Paramétrage!$C$9,P158="Mut+ext")),"",ROUNDUP(N158/O158,0))</f>
        <v/>
      </c>
      <c r="V158" s="282">
        <f>IF(L158="",0,IF(OR(P158="Mut+ext",VLOOKUP(L158,Paramétrage!$C$6:$E$28,2,0)=0),0,IF(O158="","saisir capacité",M158*U158*VLOOKUP(L158,Paramétrage!$C$6:$E$28,2,0))))</f>
        <v>0</v>
      </c>
      <c r="W158" s="108"/>
      <c r="X158" s="283">
        <f t="shared" si="80"/>
        <v>0</v>
      </c>
      <c r="Y158" s="284">
        <f>IF(L158="",0,IF(ISERROR(W158+V158*VLOOKUP(L158,Paramétrage!$C$6:$E$28,3,0))=TRUE,X158,W158+V158*VLOOKUP(L158,Paramétrage!$C$6:$E$28,3,0)))</f>
        <v>0</v>
      </c>
      <c r="Z158" s="555"/>
      <c r="AA158" s="556"/>
      <c r="AB158" s="557"/>
      <c r="AC158" s="442"/>
      <c r="AD158" s="109"/>
      <c r="AE158" s="47">
        <f>IF(F158="",0,IF(J158="",0,IF(SUMIF(F155:F162,F158,N155:N162)=0,0,IF(J158="Obligatoire",AF158/N158,IF(K158="",AF158/SUMIF(F155:F162,F158,N155:N162),AF158/(SUMIF(F155:F162,F158,N155:N162)/K158))))))</f>
        <v>0</v>
      </c>
      <c r="AF158" s="24">
        <f t="shared" si="81"/>
        <v>0</v>
      </c>
    </row>
    <row r="159" spans="1:42" ht="15.75" hidden="1" customHeight="1">
      <c r="A159" s="623"/>
      <c r="B159" s="616"/>
      <c r="C159" s="585"/>
      <c r="D159" s="585"/>
      <c r="E159" s="614"/>
      <c r="F159" s="446"/>
      <c r="G159" s="112"/>
      <c r="H159" s="103"/>
      <c r="I159" s="131"/>
      <c r="J159" s="130"/>
      <c r="K159" s="104"/>
      <c r="L159" s="105"/>
      <c r="M159" s="122"/>
      <c r="N159" s="119"/>
      <c r="O159" s="127"/>
      <c r="P159" s="111"/>
      <c r="Q159" s="568"/>
      <c r="R159" s="556"/>
      <c r="S159" s="556"/>
      <c r="T159" s="569"/>
      <c r="U159" s="281" t="str">
        <f>IF(OR(O159="",L159=Paramétrage!$C$10,L159=Paramétrage!$C$13,L159=Paramétrage!$C$16,L159=Paramétrage!$C$19,L159=Paramétrage!$C$23,L159=Paramétrage!$C$26,AND(L159&lt;&gt;Paramétrage!$C$9,P159="Mut+ext")),"",ROUNDUP(N159/O159,0))</f>
        <v/>
      </c>
      <c r="V159" s="282">
        <f>IF(L159="",0,IF(OR(P159="Mut+ext",VLOOKUP(L159,Paramétrage!$C$6:$E$28,2,0)=0),0,IF(O159="","saisir capacité",M159*U159*VLOOKUP(L159,Paramétrage!$C$6:$E$28,2,0))))</f>
        <v>0</v>
      </c>
      <c r="W159" s="108"/>
      <c r="X159" s="283">
        <f t="shared" si="80"/>
        <v>0</v>
      </c>
      <c r="Y159" s="284">
        <f>IF(L159="",0,IF(ISERROR(W159+V159*VLOOKUP(L159,Paramétrage!$C$6:$E$28,3,0))=TRUE,X159,W159+V159*VLOOKUP(L159,Paramétrage!$C$6:$E$28,3,0)))</f>
        <v>0</v>
      </c>
      <c r="Z159" s="555"/>
      <c r="AA159" s="556"/>
      <c r="AB159" s="557"/>
      <c r="AC159" s="442"/>
      <c r="AD159" s="109"/>
      <c r="AE159" s="47">
        <f>IF(F159="",0,IF(J159="",0,IF(SUMIF(F155:F162,F159,N155:N162)=0,0,IF(J159="Obligatoire",AF159/N159,IF(K159="",AF159/SUMIF(F155:F162,F159,N155:N162),AF159/(SUMIF(F155:F162,F159,N155:N162)/K159))))))</f>
        <v>0</v>
      </c>
      <c r="AF159" s="24">
        <f t="shared" si="81"/>
        <v>0</v>
      </c>
    </row>
    <row r="160" spans="1:42" ht="15.75" hidden="1" customHeight="1">
      <c r="A160" s="623"/>
      <c r="B160" s="616"/>
      <c r="C160" s="585"/>
      <c r="D160" s="585"/>
      <c r="E160" s="614"/>
      <c r="F160" s="446"/>
      <c r="G160" s="112"/>
      <c r="H160" s="103"/>
      <c r="I160" s="131"/>
      <c r="J160" s="130"/>
      <c r="K160" s="104"/>
      <c r="L160" s="105"/>
      <c r="M160" s="122"/>
      <c r="N160" s="119"/>
      <c r="O160" s="127"/>
      <c r="P160" s="111"/>
      <c r="Q160" s="568"/>
      <c r="R160" s="556"/>
      <c r="S160" s="556"/>
      <c r="T160" s="569"/>
      <c r="U160" s="281" t="str">
        <f>IF(OR(O160="",L160=Paramétrage!$C$10,L160=Paramétrage!$C$13,L160=Paramétrage!$C$16,L160=Paramétrage!$C$19,L160=Paramétrage!$C$23,L160=Paramétrage!$C$26,AND(L160&lt;&gt;Paramétrage!$C$9,P160="Mut+ext")),"",ROUNDUP(N160/O160,0))</f>
        <v/>
      </c>
      <c r="V160" s="282">
        <f>IF(L160="",0,IF(OR(P160="Mut+ext",VLOOKUP(L160,Paramétrage!$C$6:$E$28,2,0)=0),0,IF(O160="","saisir capacité",M160*U160*VLOOKUP(L160,Paramétrage!$C$6:$E$28,2,0))))</f>
        <v>0</v>
      </c>
      <c r="W160" s="108"/>
      <c r="X160" s="283">
        <f t="shared" si="80"/>
        <v>0</v>
      </c>
      <c r="Y160" s="284">
        <f>IF(L160="",0,IF(ISERROR(W160+V160*VLOOKUP(L160,Paramétrage!$C$6:$E$28,3,0))=TRUE,X160,W160+V160*VLOOKUP(L160,Paramétrage!$C$6:$E$28,3,0)))</f>
        <v>0</v>
      </c>
      <c r="Z160" s="555"/>
      <c r="AA160" s="556"/>
      <c r="AB160" s="557"/>
      <c r="AC160" s="442"/>
      <c r="AD160" s="109"/>
      <c r="AE160" s="47">
        <f>IF(F160="",0,IF(J160="",0,IF(SUMIF(F155:F162,F160,N155:N162)=0,0,IF(J160="Obligatoire",AF160/N160,IF(K160="",AF160/SUMIF(F155:F162,F160,N155:N162),AF160/(SUMIF(F155:F162,F160,N155:N162)/K160))))))</f>
        <v>0</v>
      </c>
      <c r="AF160" s="24">
        <f t="shared" si="81"/>
        <v>0</v>
      </c>
    </row>
    <row r="161" spans="1:32" ht="15.75" hidden="1" customHeight="1">
      <c r="A161" s="623"/>
      <c r="B161" s="616"/>
      <c r="C161" s="585"/>
      <c r="D161" s="585"/>
      <c r="E161" s="614"/>
      <c r="F161" s="446"/>
      <c r="G161" s="112"/>
      <c r="H161" s="103"/>
      <c r="I161" s="131"/>
      <c r="J161" s="130"/>
      <c r="K161" s="104"/>
      <c r="L161" s="105"/>
      <c r="M161" s="122"/>
      <c r="N161" s="119"/>
      <c r="O161" s="127"/>
      <c r="P161" s="111"/>
      <c r="Q161" s="568"/>
      <c r="R161" s="556"/>
      <c r="S161" s="556"/>
      <c r="T161" s="569"/>
      <c r="U161" s="281" t="str">
        <f>IF(OR(O161="",L161=Paramétrage!$C$10,L161=Paramétrage!$C$13,L161=Paramétrage!$C$16,L161=Paramétrage!$C$19,L161=Paramétrage!$C$23,L161=Paramétrage!$C$26,AND(L161&lt;&gt;Paramétrage!$C$9,P161="Mut+ext")),"",ROUNDUP(N161/O161,0))</f>
        <v/>
      </c>
      <c r="V161" s="282">
        <f>IF(L161="",0,IF(OR(P161="Mut+ext",VLOOKUP(L161,Paramétrage!$C$6:$E$28,2,0)=0),0,IF(O161="","saisir capacité",M161*U161*VLOOKUP(L161,Paramétrage!$C$6:$E$28,2,0))))</f>
        <v>0</v>
      </c>
      <c r="W161" s="108"/>
      <c r="X161" s="283">
        <f t="shared" si="80"/>
        <v>0</v>
      </c>
      <c r="Y161" s="284">
        <f>IF(L161="",0,IF(ISERROR(W161+V161*VLOOKUP(L161,Paramétrage!$C$6:$E$28,3,0))=TRUE,X161,W161+V161*VLOOKUP(L161,Paramétrage!$C$6:$E$28,3,0)))</f>
        <v>0</v>
      </c>
      <c r="Z161" s="555"/>
      <c r="AA161" s="556"/>
      <c r="AB161" s="557"/>
      <c r="AC161" s="442"/>
      <c r="AD161" s="109"/>
      <c r="AE161" s="47">
        <f>IF(F161="",0,IF(J161="",0,IF(SUMIF(F155:F162,F161,N155:N162)=0,0,IF(J161="Obligatoire",AF161/N161,IF(K161="",AF161/SUMIF(F155:F162,F161,N155:N162),AF161/(SUMIF(F155:F162,F161,N155:N162)/K161))))))</f>
        <v>0</v>
      </c>
      <c r="AF161" s="24">
        <f t="shared" si="81"/>
        <v>0</v>
      </c>
    </row>
    <row r="162" spans="1:32" ht="15.75" hidden="1" customHeight="1">
      <c r="A162" s="623"/>
      <c r="B162" s="616"/>
      <c r="C162" s="585"/>
      <c r="D162" s="585"/>
      <c r="E162" s="615"/>
      <c r="F162" s="446"/>
      <c r="G162" s="112"/>
      <c r="H162" s="103"/>
      <c r="I162" s="131"/>
      <c r="J162" s="130"/>
      <c r="K162" s="104"/>
      <c r="L162" s="105"/>
      <c r="M162" s="122"/>
      <c r="N162" s="119"/>
      <c r="O162" s="127"/>
      <c r="P162" s="111"/>
      <c r="Q162" s="568"/>
      <c r="R162" s="556"/>
      <c r="S162" s="556"/>
      <c r="T162" s="569"/>
      <c r="U162" s="281" t="str">
        <f>IF(OR(O162="",L162=Paramétrage!$C$10,L162=Paramétrage!$C$13,L162=Paramétrage!$C$16,L162=Paramétrage!$C$19,L162=Paramétrage!$C$23,L162=Paramétrage!$C$26,AND(L162&lt;&gt;Paramétrage!$C$9,P162="Mut+ext")),"",ROUNDUP(N162/O162,0))</f>
        <v/>
      </c>
      <c r="V162" s="282">
        <f>IF(L162="",0,IF(OR(P162="Mut+ext",VLOOKUP(L162,Paramétrage!$C$6:$E$28,2,0)=0),0,IF(O162="","saisir capacité",M162*U162*VLOOKUP(L162,Paramétrage!$C$6:$E$28,2,0))))</f>
        <v>0</v>
      </c>
      <c r="W162" s="108"/>
      <c r="X162" s="283">
        <f t="shared" si="80"/>
        <v>0</v>
      </c>
      <c r="Y162" s="284">
        <f>IF(L162="",0,IF(ISERROR(W162+V162*VLOOKUP(L162,Paramétrage!$C$6:$E$28,3,0))=TRUE,X162,W162+V162*VLOOKUP(L162,Paramétrage!$C$6:$E$28,3,0)))</f>
        <v>0</v>
      </c>
      <c r="Z162" s="555"/>
      <c r="AA162" s="556"/>
      <c r="AB162" s="557"/>
      <c r="AC162" s="442"/>
      <c r="AD162" s="109"/>
      <c r="AE162" s="47">
        <f>IF(F162="",0,IF(J162="",0,IF(SUMIF(F155:F162,F162,N155:N162)=0,0,IF(J162="Obligatoire",AF162/N162,IF(K162="",AF162/SUMIF(F155:F162,F162,N155:N162),AF162/(SUMIF(F155:F162,F162,N155:N162)/K162))))))</f>
        <v>0</v>
      </c>
      <c r="AF162" s="24">
        <f t="shared" si="81"/>
        <v>0</v>
      </c>
    </row>
    <row r="163" spans="1:32">
      <c r="A163" s="623"/>
      <c r="B163" s="616"/>
      <c r="C163" s="585"/>
      <c r="D163" s="285"/>
      <c r="E163" s="285"/>
      <c r="F163" s="286"/>
      <c r="G163" s="287"/>
      <c r="H163" s="288"/>
      <c r="I163" s="289"/>
      <c r="J163" s="288"/>
      <c r="K163" s="290"/>
      <c r="L163" s="291"/>
      <c r="M163" s="292">
        <f>AE163</f>
        <v>25</v>
      </c>
      <c r="N163" s="293"/>
      <c r="O163" s="293"/>
      <c r="P163" s="294"/>
      <c r="Q163" s="295"/>
      <c r="R163" s="295"/>
      <c r="S163" s="295"/>
      <c r="T163" s="296"/>
      <c r="U163" s="297"/>
      <c r="V163" s="298">
        <f>SUM(V155:V162)</f>
        <v>0</v>
      </c>
      <c r="W163" s="291">
        <f>SUM(W155:W162)</f>
        <v>0</v>
      </c>
      <c r="X163" s="299">
        <f>V163+W163</f>
        <v>0</v>
      </c>
      <c r="Y163" s="300">
        <f>SUM(Y155:Y162)</f>
        <v>0</v>
      </c>
      <c r="Z163" s="301"/>
      <c r="AA163" s="301"/>
      <c r="AB163" s="302"/>
      <c r="AC163" s="303"/>
      <c r="AD163" s="296"/>
      <c r="AE163" s="46">
        <f>SUM(AE155:AE162)</f>
        <v>25</v>
      </c>
      <c r="AF163" s="44">
        <f>SUM(AF155:AF162)</f>
        <v>4500</v>
      </c>
    </row>
    <row r="164" spans="1:32" ht="15.75" customHeight="1">
      <c r="A164" s="623"/>
      <c r="B164" s="616"/>
      <c r="C164" s="585" t="s">
        <v>359</v>
      </c>
      <c r="D164" s="585" t="s">
        <v>265</v>
      </c>
      <c r="E164" s="614">
        <v>3</v>
      </c>
      <c r="F164" s="447" t="s">
        <v>360</v>
      </c>
      <c r="G164" s="112" t="s">
        <v>17</v>
      </c>
      <c r="H164" s="460" t="s">
        <v>268</v>
      </c>
      <c r="I164" s="131"/>
      <c r="J164" s="130" t="s">
        <v>98</v>
      </c>
      <c r="K164" s="104"/>
      <c r="L164" s="105" t="s">
        <v>99</v>
      </c>
      <c r="M164" s="122">
        <v>8</v>
      </c>
      <c r="N164" s="119">
        <v>200</v>
      </c>
      <c r="O164" s="127">
        <v>300</v>
      </c>
      <c r="P164" s="111" t="s">
        <v>148</v>
      </c>
      <c r="Q164" s="556" t="s">
        <v>361</v>
      </c>
      <c r="R164" s="556"/>
      <c r="S164" s="556"/>
      <c r="T164" s="569"/>
      <c r="U164" s="281">
        <f>IF(OR(O164="",L164=Paramétrage!$C$10,L164=Paramétrage!$C$13,L164=Paramétrage!$C$16,L164=Paramétrage!$C$19,L164=Paramétrage!$C$23,L164=Paramétrage!$C$26,AND(L164&lt;&gt;Paramétrage!$C$9,P164="Mut+ext")),"",ROUNDUP(N164/O164,0))</f>
        <v>1</v>
      </c>
      <c r="V164" s="282">
        <f>IF(L164="",0,IF(OR(P164="Mut+ext",VLOOKUP(L164,Paramétrage!$C$6:$E$28,2,0)=0),0,IF(O164="","saisir capacité",M164*U164*VLOOKUP(L164,Paramétrage!$C$6:$E$28,2,0))))</f>
        <v>8</v>
      </c>
      <c r="W164" s="108"/>
      <c r="X164" s="283">
        <f t="shared" ref="X164:X171" si="82">IF(ISERROR(V164+W164)=TRUE,V164,V164+W164)</f>
        <v>8</v>
      </c>
      <c r="Y164" s="284">
        <f>IF(L164="",0,IF(ISERROR(W164+V164*VLOOKUP(L164,Paramétrage!$C$6:$E$28,3,0))=TRUE,X164,W164+V164*VLOOKUP(L164,Paramétrage!$C$6:$E$28,3,0)))</f>
        <v>12</v>
      </c>
      <c r="Z164" s="555" t="s">
        <v>362</v>
      </c>
      <c r="AA164" s="556"/>
      <c r="AB164" s="557"/>
      <c r="AC164" s="442"/>
      <c r="AD164" s="110"/>
      <c r="AE164" s="47">
        <f>IF(F164="",0,IF(J164="",0,IF(SUMIF(F164:F171,F164,N164:N171)=0,0,IF(J164="Obligatoire",AF164/N164,IF(K164="",AF164/SUMIF(F164:F171,F164,N164:N171),AF164/(SUMIF(F164:F171,F164,N164:N171)/K164))))))</f>
        <v>8</v>
      </c>
      <c r="AF164" s="24">
        <f t="shared" ref="AF164:AF171" si="83">M164*N164</f>
        <v>1600</v>
      </c>
    </row>
    <row r="165" spans="1:32">
      <c r="A165" s="623"/>
      <c r="B165" s="616"/>
      <c r="C165" s="585"/>
      <c r="D165" s="585"/>
      <c r="E165" s="614"/>
      <c r="F165" s="446" t="s">
        <v>363</v>
      </c>
      <c r="G165" s="102" t="s">
        <v>17</v>
      </c>
      <c r="H165" s="460" t="s">
        <v>364</v>
      </c>
      <c r="I165" s="131"/>
      <c r="J165" s="130" t="s">
        <v>98</v>
      </c>
      <c r="K165" s="104"/>
      <c r="L165" s="105" t="s">
        <v>104</v>
      </c>
      <c r="M165" s="122">
        <v>13</v>
      </c>
      <c r="N165" s="119">
        <v>200</v>
      </c>
      <c r="O165" s="127">
        <v>40</v>
      </c>
      <c r="P165" s="111" t="s">
        <v>148</v>
      </c>
      <c r="Q165" s="556" t="s">
        <v>361</v>
      </c>
      <c r="R165" s="556"/>
      <c r="S165" s="556"/>
      <c r="T165" s="569"/>
      <c r="U165" s="281">
        <f>IF(OR(O165="",L165=Paramétrage!$C$10,L165=Paramétrage!$C$13,L165=Paramétrage!$C$16,L165=Paramétrage!$C$19,L165=Paramétrage!$C$23,L165=Paramétrage!$C$26,AND(L165&lt;&gt;Paramétrage!$C$9,P165="Mut+ext")),"",ROUNDUP(N165/O165,0))</f>
        <v>5</v>
      </c>
      <c r="V165" s="282">
        <f>IF(L165="",0,IF(OR(P165="Mut+ext",VLOOKUP(L165,Paramétrage!$C$6:$E$28,2,0)=0),0,IF(O165="","saisir capacité",M165*U165*VLOOKUP(L165,Paramétrage!$C$6:$E$28,2,0))))</f>
        <v>65</v>
      </c>
      <c r="W165" s="108"/>
      <c r="X165" s="283">
        <f t="shared" si="82"/>
        <v>65</v>
      </c>
      <c r="Y165" s="284">
        <f>IF(L165="",0,IF(ISERROR(W165+V165*VLOOKUP(L165,Paramétrage!$C$6:$E$28,3,0))=TRUE,X165,W165+V165*VLOOKUP(L165,Paramétrage!$C$6:$E$28,3,0)))</f>
        <v>65</v>
      </c>
      <c r="Z165" s="555"/>
      <c r="AA165" s="556"/>
      <c r="AB165" s="557"/>
      <c r="AC165" s="442"/>
      <c r="AD165" s="109"/>
      <c r="AE165" s="47">
        <f>IF(F165="",0,IF(J165="",0,IF(SUMIF(F164:F171,F165,N164:N171)=0,0,IF(J165="Obligatoire",AF165/N165,IF(K165="",AF165/SUMIF(F164:F171,F165,N164:N171),AF165/(SUMIF(F164:F171,F165,N164:N171)/K165))))))</f>
        <v>13</v>
      </c>
      <c r="AF165" s="24">
        <f t="shared" si="83"/>
        <v>2600</v>
      </c>
    </row>
    <row r="166" spans="1:32">
      <c r="A166" s="623"/>
      <c r="B166" s="616"/>
      <c r="C166" s="585"/>
      <c r="D166" s="585"/>
      <c r="E166" s="614"/>
      <c r="F166" s="446"/>
      <c r="G166" s="102"/>
      <c r="H166" s="103"/>
      <c r="I166" s="131"/>
      <c r="J166" s="130"/>
      <c r="K166" s="104"/>
      <c r="L166" s="105"/>
      <c r="M166" s="122"/>
      <c r="N166" s="119"/>
      <c r="O166" s="127"/>
      <c r="P166" s="111"/>
      <c r="Q166" s="568"/>
      <c r="R166" s="556"/>
      <c r="S166" s="556"/>
      <c r="T166" s="569"/>
      <c r="U166" s="281" t="str">
        <f>IF(OR(O166="",L166=Paramétrage!$C$10,L166=Paramétrage!$C$13,L166=Paramétrage!$C$16,L166=Paramétrage!$C$19,L166=Paramétrage!$C$23,L166=Paramétrage!$C$26,AND(L166&lt;&gt;Paramétrage!$C$9,P166="Mut+ext")),"",ROUNDUP(N166/O166,0))</f>
        <v/>
      </c>
      <c r="V166" s="282">
        <f>IF(L166="",0,IF(OR(P166="Mut+ext",VLOOKUP(L166,Paramétrage!$C$6:$E$28,2,0)=0),0,IF(O166="","saisir capacité",M166*U166*VLOOKUP(L166,Paramétrage!$C$6:$E$28,2,0))))</f>
        <v>0</v>
      </c>
      <c r="W166" s="108"/>
      <c r="X166" s="283">
        <f t="shared" si="82"/>
        <v>0</v>
      </c>
      <c r="Y166" s="284">
        <f>IF(L166="",0,IF(ISERROR(W166+V166*VLOOKUP(L166,Paramétrage!$C$6:$E$28,3,0))=TRUE,X166,W166+V166*VLOOKUP(L166,Paramétrage!$C$6:$E$28,3,0)))</f>
        <v>0</v>
      </c>
      <c r="Z166" s="555"/>
      <c r="AA166" s="556"/>
      <c r="AB166" s="557"/>
      <c r="AC166" s="442"/>
      <c r="AD166" s="109"/>
      <c r="AE166" s="47">
        <f>IF(F166="",0,IF(J166="",0,IF(SUMIF(F164:F171,F166,N164:N171)=0,0,IF(J166="Obligatoire",AF166/N166,IF(K166="",AF166/SUMIF(F164:F171,F166,N164:N171),AF166/(SUMIF(F164:F171,F166,N164:N171)/K166))))))</f>
        <v>0</v>
      </c>
      <c r="AF166" s="24">
        <f t="shared" si="83"/>
        <v>0</v>
      </c>
    </row>
    <row r="167" spans="1:32">
      <c r="A167" s="623"/>
      <c r="B167" s="616"/>
      <c r="C167" s="585"/>
      <c r="D167" s="585"/>
      <c r="E167" s="614"/>
      <c r="F167" s="448"/>
      <c r="G167" s="102"/>
      <c r="H167" s="103"/>
      <c r="I167" s="131"/>
      <c r="J167" s="130"/>
      <c r="K167" s="104"/>
      <c r="L167" s="105"/>
      <c r="M167" s="122"/>
      <c r="N167" s="119"/>
      <c r="O167" s="127"/>
      <c r="P167" s="111"/>
      <c r="Q167" s="568"/>
      <c r="R167" s="556"/>
      <c r="S167" s="556"/>
      <c r="T167" s="569"/>
      <c r="U167" s="281" t="str">
        <f>IF(OR(O167="",L167=Paramétrage!$C$10,L167=Paramétrage!$C$13,L167=Paramétrage!$C$16,L167=Paramétrage!$C$19,L167=Paramétrage!$C$23,L167=Paramétrage!$C$26,AND(L167&lt;&gt;Paramétrage!$C$9,P167="Mut+ext")),"",ROUNDUP(N167/O167,0))</f>
        <v/>
      </c>
      <c r="V167" s="282">
        <f>IF(L167="",0,IF(OR(P167="Mut+ext",VLOOKUP(L167,Paramétrage!$C$6:$E$28,2,0)=0),0,IF(O167="","saisir capacité",M167*U167*VLOOKUP(L167,Paramétrage!$C$6:$E$28,2,0))))</f>
        <v>0</v>
      </c>
      <c r="W167" s="108"/>
      <c r="X167" s="283">
        <f t="shared" si="82"/>
        <v>0</v>
      </c>
      <c r="Y167" s="284">
        <f>IF(L167="",0,IF(ISERROR(W167+V167*VLOOKUP(L167,Paramétrage!$C$6:$E$28,3,0))=TRUE,X167,W167+V167*VLOOKUP(L167,Paramétrage!$C$6:$E$28,3,0)))</f>
        <v>0</v>
      </c>
      <c r="Z167" s="555"/>
      <c r="AA167" s="556"/>
      <c r="AB167" s="557"/>
      <c r="AC167" s="442"/>
      <c r="AD167" s="109"/>
      <c r="AE167" s="47">
        <f>IF(F167="",0,IF(J167="",0,IF(SUMIF(F164:F171,F167,N164:N171)=0,0,IF(J167="Obligatoire",AF167/N167,IF(K167="",AF167/SUMIF(F164:F171,F167,N164:N171),AF167/(SUMIF(F164:F171,F167,N164:N171)/K167))))))</f>
        <v>0</v>
      </c>
      <c r="AF167" s="24">
        <f t="shared" si="83"/>
        <v>0</v>
      </c>
    </row>
    <row r="168" spans="1:32" ht="15.75" hidden="1" customHeight="1">
      <c r="A168" s="623"/>
      <c r="B168" s="616"/>
      <c r="C168" s="585"/>
      <c r="D168" s="585"/>
      <c r="E168" s="614"/>
      <c r="F168" s="446"/>
      <c r="G168" s="449"/>
      <c r="H168" s="103"/>
      <c r="I168" s="131"/>
      <c r="J168" s="130"/>
      <c r="K168" s="104"/>
      <c r="L168" s="105"/>
      <c r="M168" s="122"/>
      <c r="N168" s="119"/>
      <c r="O168" s="127"/>
      <c r="P168" s="111"/>
      <c r="Q168" s="568"/>
      <c r="R168" s="556"/>
      <c r="S168" s="556"/>
      <c r="T168" s="569"/>
      <c r="U168" s="281" t="str">
        <f>IF(OR(O168="",L168=Paramétrage!$C$10,L168=Paramétrage!$C$13,L168=Paramétrage!$C$16,L168=Paramétrage!$C$19,L168=Paramétrage!$C$23,L168=Paramétrage!$C$26,AND(L168&lt;&gt;Paramétrage!$C$9,P168="Mut+ext")),"",ROUNDUP(N168/O168,0))</f>
        <v/>
      </c>
      <c r="V168" s="282">
        <f>IF(L168="",0,IF(OR(P168="Mut+ext",VLOOKUP(L168,Paramétrage!$C$6:$E$28,2,0)=0),0,IF(O168="","saisir capacité",M168*U168*VLOOKUP(L168,Paramétrage!$C$6:$E$28,2,0))))</f>
        <v>0</v>
      </c>
      <c r="W168" s="108"/>
      <c r="X168" s="283">
        <f t="shared" si="82"/>
        <v>0</v>
      </c>
      <c r="Y168" s="284">
        <f>IF(L168="",0,IF(ISERROR(W168+V168*VLOOKUP(L168,Paramétrage!$C$6:$E$28,3,0))=TRUE,X168,W168+V168*VLOOKUP(L168,Paramétrage!$C$6:$E$28,3,0)))</f>
        <v>0</v>
      </c>
      <c r="Z168" s="555"/>
      <c r="AA168" s="556"/>
      <c r="AB168" s="557"/>
      <c r="AC168" s="442"/>
      <c r="AD168" s="109"/>
      <c r="AE168" s="47">
        <f>IF(F168="",0,IF(J168="",0,IF(SUMIF(F164:F171,F168,N164:N171)=0,0,IF(J168="Obligatoire",AF168/N168,IF(K168="",AF168/SUMIF(F164:F171,F168,N164:N171),AF168/(SUMIF(F164:F171,F168,N164:N171)/K168))))))</f>
        <v>0</v>
      </c>
      <c r="AF168" s="24">
        <f t="shared" si="83"/>
        <v>0</v>
      </c>
    </row>
    <row r="169" spans="1:32" ht="15.75" hidden="1" customHeight="1">
      <c r="A169" s="623"/>
      <c r="B169" s="616"/>
      <c r="C169" s="585"/>
      <c r="D169" s="585"/>
      <c r="E169" s="614"/>
      <c r="F169" s="446"/>
      <c r="G169" s="449"/>
      <c r="H169" s="103"/>
      <c r="I169" s="131"/>
      <c r="J169" s="130"/>
      <c r="K169" s="104"/>
      <c r="L169" s="105"/>
      <c r="M169" s="122"/>
      <c r="N169" s="119"/>
      <c r="O169" s="127"/>
      <c r="P169" s="111"/>
      <c r="Q169" s="568"/>
      <c r="R169" s="556"/>
      <c r="S169" s="556"/>
      <c r="T169" s="569"/>
      <c r="U169" s="281" t="str">
        <f>IF(OR(O169="",L169=Paramétrage!$C$10,L169=Paramétrage!$C$13,L169=Paramétrage!$C$16,L169=Paramétrage!$C$19,L169=Paramétrage!$C$23,L169=Paramétrage!$C$26,AND(L169&lt;&gt;Paramétrage!$C$9,P169="Mut+ext")),"",ROUNDUP(N169/O169,0))</f>
        <v/>
      </c>
      <c r="V169" s="282">
        <f>IF(L169="",0,IF(OR(P169="Mut+ext",VLOOKUP(L169,Paramétrage!$C$6:$E$28,2,0)=0),0,IF(O169="","saisir capacité",M169*U169*VLOOKUP(L169,Paramétrage!$C$6:$E$28,2,0))))</f>
        <v>0</v>
      </c>
      <c r="W169" s="108"/>
      <c r="X169" s="283">
        <f t="shared" si="82"/>
        <v>0</v>
      </c>
      <c r="Y169" s="284">
        <f>IF(L169="",0,IF(ISERROR(W169+V169*VLOOKUP(L169,Paramétrage!$C$6:$E$28,3,0))=TRUE,X169,W169+V169*VLOOKUP(L169,Paramétrage!$C$6:$E$28,3,0)))</f>
        <v>0</v>
      </c>
      <c r="Z169" s="555"/>
      <c r="AA169" s="556"/>
      <c r="AB169" s="557"/>
      <c r="AC169" s="442"/>
      <c r="AD169" s="109"/>
      <c r="AE169" s="47">
        <f>IF(F169="",0,IF(J169="",0,IF(SUMIF(F164:F171,F169,N164:N171)=0,0,IF(J169="Obligatoire",AF169/N169,IF(K169="",AF169/SUMIF(F164:F171,F169,N164:N171),AF169/(SUMIF(F164:F171,F169,N164:N171)/K169))))))</f>
        <v>0</v>
      </c>
      <c r="AF169" s="24">
        <f t="shared" si="83"/>
        <v>0</v>
      </c>
    </row>
    <row r="170" spans="1:32" ht="15.75" hidden="1" customHeight="1">
      <c r="A170" s="623"/>
      <c r="B170" s="616"/>
      <c r="C170" s="585"/>
      <c r="D170" s="585"/>
      <c r="E170" s="614"/>
      <c r="F170" s="446"/>
      <c r="G170" s="449"/>
      <c r="H170" s="103"/>
      <c r="I170" s="131"/>
      <c r="J170" s="130"/>
      <c r="K170" s="104"/>
      <c r="L170" s="105"/>
      <c r="M170" s="122"/>
      <c r="N170" s="119"/>
      <c r="O170" s="127"/>
      <c r="P170" s="111"/>
      <c r="Q170" s="568"/>
      <c r="R170" s="556"/>
      <c r="S170" s="556"/>
      <c r="T170" s="569"/>
      <c r="U170" s="281" t="str">
        <f>IF(OR(O170="",L170=Paramétrage!$C$10,L170=Paramétrage!$C$13,L170=Paramétrage!$C$16,L170=Paramétrage!$C$19,L170=Paramétrage!$C$23,L170=Paramétrage!$C$26,AND(L170&lt;&gt;Paramétrage!$C$9,P170="Mut+ext")),"",ROUNDUP(N170/O170,0))</f>
        <v/>
      </c>
      <c r="V170" s="282">
        <f>IF(L170="",0,IF(OR(P170="Mut+ext",VLOOKUP(L170,Paramétrage!$C$6:$E$28,2,0)=0),0,IF(O170="","saisir capacité",M170*U170*VLOOKUP(L170,Paramétrage!$C$6:$E$28,2,0))))</f>
        <v>0</v>
      </c>
      <c r="W170" s="108"/>
      <c r="X170" s="283">
        <f t="shared" si="82"/>
        <v>0</v>
      </c>
      <c r="Y170" s="284">
        <f>IF(L170="",0,IF(ISERROR(W170+V170*VLOOKUP(L170,Paramétrage!$C$6:$E$28,3,0))=TRUE,X170,W170+V170*VLOOKUP(L170,Paramétrage!$C$6:$E$28,3,0)))</f>
        <v>0</v>
      </c>
      <c r="Z170" s="555"/>
      <c r="AA170" s="556"/>
      <c r="AB170" s="557"/>
      <c r="AC170" s="442"/>
      <c r="AD170" s="109"/>
      <c r="AE170" s="47">
        <f>IF(F170="",0,IF(J170="",0,IF(SUMIF(F164:F171,F170,N164:N171)=0,0,IF(J170="Obligatoire",AF170/N170,IF(K170="",AF170/SUMIF(F164:F171,F170,N164:N171),AF170/(SUMIF(F164:F171,F170,N164:N171)/K170))))))</f>
        <v>0</v>
      </c>
      <c r="AF170" s="24">
        <f t="shared" si="83"/>
        <v>0</v>
      </c>
    </row>
    <row r="171" spans="1:32" ht="15.75" hidden="1" customHeight="1">
      <c r="A171" s="623"/>
      <c r="B171" s="616"/>
      <c r="C171" s="585"/>
      <c r="D171" s="585"/>
      <c r="E171" s="615"/>
      <c r="F171" s="446"/>
      <c r="G171" s="449"/>
      <c r="H171" s="103"/>
      <c r="I171" s="131"/>
      <c r="J171" s="130"/>
      <c r="K171" s="104"/>
      <c r="L171" s="105"/>
      <c r="M171" s="122"/>
      <c r="N171" s="119"/>
      <c r="O171" s="127"/>
      <c r="P171" s="111"/>
      <c r="Q171" s="568"/>
      <c r="R171" s="556"/>
      <c r="S171" s="556"/>
      <c r="T171" s="569"/>
      <c r="U171" s="281" t="str">
        <f>IF(OR(O171="",L171=Paramétrage!$C$10,L171=Paramétrage!$C$13,L171=Paramétrage!$C$16,L171=Paramétrage!$C$19,L171=Paramétrage!$C$23,L171=Paramétrage!$C$26,AND(L171&lt;&gt;Paramétrage!$C$9,P171="Mut+ext")),"",ROUNDUP(N171/O171,0))</f>
        <v/>
      </c>
      <c r="V171" s="282">
        <f>IF(L171="",0,IF(OR(P171="Mut+ext",VLOOKUP(L171,Paramétrage!$C$6:$E$28,2,0)=0),0,IF(O171="","saisir capacité",M171*U171*VLOOKUP(L171,Paramétrage!$C$6:$E$28,2,0))))</f>
        <v>0</v>
      </c>
      <c r="W171" s="108"/>
      <c r="X171" s="283">
        <f t="shared" si="82"/>
        <v>0</v>
      </c>
      <c r="Y171" s="284">
        <f>IF(L171="",0,IF(ISERROR(W171+V171*VLOOKUP(L171,Paramétrage!$C$6:$E$28,3,0))=TRUE,X171,W171+V171*VLOOKUP(L171,Paramétrage!$C$6:$E$28,3,0)))</f>
        <v>0</v>
      </c>
      <c r="Z171" s="555"/>
      <c r="AA171" s="556"/>
      <c r="AB171" s="557"/>
      <c r="AC171" s="442"/>
      <c r="AD171" s="109"/>
      <c r="AE171" s="47">
        <f>IF(F171="",0,IF(J171="",0,IF(SUMIF(F164:F171,F171,N164:N171)=0,0,IF(J171="Obligatoire",AF171/N171,IF(K171="",AF171/SUMIF(F164:F171,F171,N164:N171),AF171/(SUMIF(F164:F171,F171,N164:N171)/K171))))))</f>
        <v>0</v>
      </c>
      <c r="AF171" s="24">
        <f t="shared" si="83"/>
        <v>0</v>
      </c>
    </row>
    <row r="172" spans="1:32" ht="16.149999999999999" thickBot="1">
      <c r="A172" s="623"/>
      <c r="B172" s="617"/>
      <c r="C172" s="585"/>
      <c r="D172" s="285"/>
      <c r="E172" s="285"/>
      <c r="F172" s="286"/>
      <c r="G172" s="287"/>
      <c r="H172" s="288"/>
      <c r="I172" s="289"/>
      <c r="J172" s="288"/>
      <c r="K172" s="290"/>
      <c r="L172" s="291"/>
      <c r="M172" s="292">
        <f>AE172</f>
        <v>21</v>
      </c>
      <c r="N172" s="293"/>
      <c r="O172" s="293"/>
      <c r="P172" s="363"/>
      <c r="Q172" s="295"/>
      <c r="R172" s="295"/>
      <c r="S172" s="295"/>
      <c r="T172" s="296"/>
      <c r="U172" s="297"/>
      <c r="V172" s="298">
        <f>SUM(V164:V171)</f>
        <v>73</v>
      </c>
      <c r="W172" s="291">
        <f>SUM(W164:W171)</f>
        <v>0</v>
      </c>
      <c r="X172" s="299">
        <f>V172+W172</f>
        <v>73</v>
      </c>
      <c r="Y172" s="300">
        <f>SUM(Y164:Y171)</f>
        <v>77</v>
      </c>
      <c r="Z172" s="301"/>
      <c r="AA172" s="301"/>
      <c r="AB172" s="302"/>
      <c r="AC172" s="303"/>
      <c r="AD172" s="296"/>
      <c r="AE172" s="46">
        <f>SUM(AE164:AE171)</f>
        <v>21</v>
      </c>
      <c r="AF172" s="45">
        <f>SUM(AF164:AF171)</f>
        <v>4200</v>
      </c>
    </row>
    <row r="173" spans="1:32" ht="16.149999999999999" thickBot="1">
      <c r="A173" s="623"/>
      <c r="B173" s="267" t="s">
        <v>365</v>
      </c>
      <c r="C173" s="268"/>
      <c r="D173" s="269"/>
      <c r="E173" s="270">
        <f>E96+E105+E114+E123+E138+E155+E164</f>
        <v>30</v>
      </c>
      <c r="F173" s="271"/>
      <c r="G173" s="268"/>
      <c r="H173" s="268"/>
      <c r="I173" s="268"/>
      <c r="J173" s="268"/>
      <c r="K173" s="268"/>
      <c r="L173" s="269"/>
      <c r="M173" s="272">
        <f>IF(M154=0,M172+M163+M146+M137+M122+M113+M104,M172+M163+(M154+M146+M137)/2+M122+M113+M104)</f>
        <v>243.5</v>
      </c>
      <c r="N173" s="273"/>
      <c r="O173" s="274"/>
      <c r="P173" s="275"/>
      <c r="Q173" s="273"/>
      <c r="R173" s="273"/>
      <c r="S173" s="273"/>
      <c r="T173" s="276"/>
      <c r="U173" s="277"/>
      <c r="V173" s="270">
        <f>V104+V113+V122+V137+V146+V154+V163+V172</f>
        <v>685</v>
      </c>
      <c r="W173" s="270">
        <f t="shared" ref="W173:Y173" si="84">W104+W113+W122+W137+W146+W154+W163+W172</f>
        <v>0</v>
      </c>
      <c r="X173" s="270">
        <f t="shared" si="84"/>
        <v>685</v>
      </c>
      <c r="Y173" s="278">
        <f t="shared" si="84"/>
        <v>789</v>
      </c>
      <c r="Z173" s="276"/>
      <c r="AA173" s="276"/>
      <c r="AB173" s="279"/>
      <c r="AC173" s="279"/>
      <c r="AD173" s="280"/>
      <c r="AE173" s="48">
        <f>SUM(AE96:AE172)/2</f>
        <v>297</v>
      </c>
      <c r="AF173" s="30">
        <f>SUM(AF111:AF163)</f>
        <v>58040</v>
      </c>
    </row>
    <row r="174" spans="1:32" ht="16.149999999999999" thickBot="1">
      <c r="A174" s="32" t="s">
        <v>10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3"/>
      <c r="M174" s="129">
        <f>M173+M95</f>
        <v>490.5</v>
      </c>
      <c r="N174" s="35"/>
      <c r="O174" s="36"/>
      <c r="P174" s="35"/>
      <c r="Q174" s="35"/>
      <c r="R174" s="35"/>
      <c r="S174" s="35"/>
      <c r="T174" s="118"/>
      <c r="U174" s="63"/>
      <c r="V174" s="126">
        <f>V173+V95</f>
        <v>1320</v>
      </c>
      <c r="W174" s="38">
        <f>W173+W95</f>
        <v>0</v>
      </c>
      <c r="X174" s="39">
        <f>X173+X95</f>
        <v>1320</v>
      </c>
      <c r="Y174" s="40">
        <f>Y173+Y95</f>
        <v>1535.5</v>
      </c>
      <c r="AE174" s="49">
        <f>AE173+AE95</f>
        <v>597</v>
      </c>
      <c r="AF174" s="41">
        <f>SUM(AF96:AF172)</f>
        <v>92360</v>
      </c>
    </row>
    <row r="175" spans="1:32" ht="18" customHeight="1">
      <c r="R175" s="42"/>
    </row>
  </sheetData>
  <sheetProtection algorithmName="SHA-512" hashValue="jo/ih1XxRVoEYtVeeILkhJpMKRUgEVo9vxKGik45ebXpm69WkPNK4Zf4zoV1yDFZUvJ69CL7WJl34NjNSRNDoQ==" saltValue="CmlLm0eWm8tBi31r91k81g==" spinCount="100000" sheet="1" objects="1" scenarios="1"/>
  <mergeCells count="406">
    <mergeCell ref="Q18:T19"/>
    <mergeCell ref="E8:G8"/>
    <mergeCell ref="H8:I8"/>
    <mergeCell ref="J8:M8"/>
    <mergeCell ref="Q42:T42"/>
    <mergeCell ref="Q41:T41"/>
    <mergeCell ref="Q35:T35"/>
    <mergeCell ref="Q34:T34"/>
    <mergeCell ref="Q33:T33"/>
    <mergeCell ref="Q24:T24"/>
    <mergeCell ref="Q25:T25"/>
    <mergeCell ref="N18:N19"/>
    <mergeCell ref="O18:O19"/>
    <mergeCell ref="P18:P19"/>
    <mergeCell ref="S11:T11"/>
    <mergeCell ref="S12:T12"/>
    <mergeCell ref="S13:T13"/>
    <mergeCell ref="E10:G10"/>
    <mergeCell ref="H10:I10"/>
    <mergeCell ref="J10:M10"/>
    <mergeCell ref="S8:T8"/>
    <mergeCell ref="E12:G12"/>
    <mergeCell ref="H12:I12"/>
    <mergeCell ref="J12:M12"/>
    <mergeCell ref="Z127:AB127"/>
    <mergeCell ref="Q128:T128"/>
    <mergeCell ref="Q99:T99"/>
    <mergeCell ref="Q98:T98"/>
    <mergeCell ref="Q97:T97"/>
    <mergeCell ref="Q91:T91"/>
    <mergeCell ref="Q141:T141"/>
    <mergeCell ref="Q140:T140"/>
    <mergeCell ref="Q118:T118"/>
    <mergeCell ref="Q117:T117"/>
    <mergeCell ref="Q116:T116"/>
    <mergeCell ref="Q110:T110"/>
    <mergeCell ref="Q135:T135"/>
    <mergeCell ref="Q126:T126"/>
    <mergeCell ref="Q119:T119"/>
    <mergeCell ref="Q111:T111"/>
    <mergeCell ref="Q100:T100"/>
    <mergeCell ref="Q92:T92"/>
    <mergeCell ref="Q105:T105"/>
    <mergeCell ref="Q139:T139"/>
    <mergeCell ref="Z128:AB128"/>
    <mergeCell ref="Z105:AB105"/>
    <mergeCell ref="Q106:T106"/>
    <mergeCell ref="Z106:AB106"/>
    <mergeCell ref="Z169:AB169"/>
    <mergeCell ref="Z170:AB170"/>
    <mergeCell ref="Z157:AB157"/>
    <mergeCell ref="Q158:T158"/>
    <mergeCell ref="Z158:AB158"/>
    <mergeCell ref="Q109:T109"/>
    <mergeCell ref="Q159:T159"/>
    <mergeCell ref="Z159:AB159"/>
    <mergeCell ref="Z150:AB150"/>
    <mergeCell ref="Q153:T153"/>
    <mergeCell ref="Z153:AB153"/>
    <mergeCell ref="Q143:T143"/>
    <mergeCell ref="Z143:AB143"/>
    <mergeCell ref="Q144:T144"/>
    <mergeCell ref="Z144:AB144"/>
    <mergeCell ref="Q145:T145"/>
    <mergeCell ref="Z145:AB145"/>
    <mergeCell ref="Z139:AB139"/>
    <mergeCell ref="Z140:AB140"/>
    <mergeCell ref="Z141:AB141"/>
    <mergeCell ref="Z142:AB142"/>
    <mergeCell ref="Q142:T142"/>
    <mergeCell ref="Z126:AB126"/>
    <mergeCell ref="Q127:T127"/>
    <mergeCell ref="Q160:T160"/>
    <mergeCell ref="Z160:AB160"/>
    <mergeCell ref="Q161:T161"/>
    <mergeCell ref="Z161:AB161"/>
    <mergeCell ref="Q162:T162"/>
    <mergeCell ref="Z162:AB162"/>
    <mergeCell ref="Q157:T157"/>
    <mergeCell ref="C164:C172"/>
    <mergeCell ref="D164:D171"/>
    <mergeCell ref="E164:E171"/>
    <mergeCell ref="Q164:T164"/>
    <mergeCell ref="Z164:AB164"/>
    <mergeCell ref="Q165:T165"/>
    <mergeCell ref="Z165:AB165"/>
    <mergeCell ref="Q166:T166"/>
    <mergeCell ref="Z166:AB166"/>
    <mergeCell ref="Q167:T167"/>
    <mergeCell ref="Q171:T171"/>
    <mergeCell ref="Z171:AB171"/>
    <mergeCell ref="Q170:T170"/>
    <mergeCell ref="Q169:T169"/>
    <mergeCell ref="Q168:T168"/>
    <mergeCell ref="Z167:AB167"/>
    <mergeCell ref="Z168:AB168"/>
    <mergeCell ref="Q156:T156"/>
    <mergeCell ref="Z156:AB156"/>
    <mergeCell ref="C147:C154"/>
    <mergeCell ref="D147:D153"/>
    <mergeCell ref="E147:E153"/>
    <mergeCell ref="Q147:T147"/>
    <mergeCell ref="Z147:AB147"/>
    <mergeCell ref="Q148:T148"/>
    <mergeCell ref="Z148:AB148"/>
    <mergeCell ref="Q149:T149"/>
    <mergeCell ref="Z149:AB149"/>
    <mergeCell ref="Q150:T150"/>
    <mergeCell ref="Q151:T151"/>
    <mergeCell ref="Z151:AB151"/>
    <mergeCell ref="Q152:T152"/>
    <mergeCell ref="Z152:AB152"/>
    <mergeCell ref="Q108:T108"/>
    <mergeCell ref="B123:B172"/>
    <mergeCell ref="C123:C137"/>
    <mergeCell ref="D123:D136"/>
    <mergeCell ref="E123:E136"/>
    <mergeCell ref="Q123:T123"/>
    <mergeCell ref="Z123:AB123"/>
    <mergeCell ref="Q124:T124"/>
    <mergeCell ref="Z124:AB124"/>
    <mergeCell ref="Q125:T125"/>
    <mergeCell ref="Z125:AB125"/>
    <mergeCell ref="Z135:AB135"/>
    <mergeCell ref="Q136:T136"/>
    <mergeCell ref="Z136:AB136"/>
    <mergeCell ref="C138:C146"/>
    <mergeCell ref="D138:D145"/>
    <mergeCell ref="E138:E145"/>
    <mergeCell ref="Q138:T138"/>
    <mergeCell ref="Z138:AB138"/>
    <mergeCell ref="C155:C163"/>
    <mergeCell ref="D155:D162"/>
    <mergeCell ref="E155:E162"/>
    <mergeCell ref="Q155:T155"/>
    <mergeCell ref="Z155:AB155"/>
    <mergeCell ref="Z111:AB111"/>
    <mergeCell ref="Q112:T112"/>
    <mergeCell ref="Z112:AB112"/>
    <mergeCell ref="C114:C122"/>
    <mergeCell ref="D114:D121"/>
    <mergeCell ref="E114:E121"/>
    <mergeCell ref="Q114:T114"/>
    <mergeCell ref="Z114:AB114"/>
    <mergeCell ref="Q115:T115"/>
    <mergeCell ref="Z119:AB119"/>
    <mergeCell ref="Q120:T120"/>
    <mergeCell ref="Z120:AB120"/>
    <mergeCell ref="Q121:T121"/>
    <mergeCell ref="Z121:AB121"/>
    <mergeCell ref="Z115:AB115"/>
    <mergeCell ref="Z116:AB116"/>
    <mergeCell ref="Z117:AB117"/>
    <mergeCell ref="Z118:AB118"/>
    <mergeCell ref="A96:A173"/>
    <mergeCell ref="B96:B122"/>
    <mergeCell ref="C96:C104"/>
    <mergeCell ref="D96:D103"/>
    <mergeCell ref="E96:E103"/>
    <mergeCell ref="Q96:T96"/>
    <mergeCell ref="Z100:AB100"/>
    <mergeCell ref="Q101:T101"/>
    <mergeCell ref="Z101:AB101"/>
    <mergeCell ref="Q102:T102"/>
    <mergeCell ref="Z102:AB102"/>
    <mergeCell ref="Z96:AB96"/>
    <mergeCell ref="Z97:AB97"/>
    <mergeCell ref="Z98:AB98"/>
    <mergeCell ref="Z99:AB99"/>
    <mergeCell ref="Z107:AB107"/>
    <mergeCell ref="Z108:AB108"/>
    <mergeCell ref="Z109:AB109"/>
    <mergeCell ref="Z110:AB110"/>
    <mergeCell ref="Q103:T103"/>
    <mergeCell ref="Z103:AB103"/>
    <mergeCell ref="C105:C113"/>
    <mergeCell ref="D105:D112"/>
    <mergeCell ref="E105:E112"/>
    <mergeCell ref="C86:C94"/>
    <mergeCell ref="D86:D93"/>
    <mergeCell ref="E86:E93"/>
    <mergeCell ref="Q86:T86"/>
    <mergeCell ref="Z86:AB86"/>
    <mergeCell ref="Q87:T87"/>
    <mergeCell ref="Z87:AB87"/>
    <mergeCell ref="Q88:T88"/>
    <mergeCell ref="Z92:AB92"/>
    <mergeCell ref="Q93:T93"/>
    <mergeCell ref="Z93:AB93"/>
    <mergeCell ref="Q90:T90"/>
    <mergeCell ref="Q89:T89"/>
    <mergeCell ref="Z80:AB80"/>
    <mergeCell ref="Z81:AB81"/>
    <mergeCell ref="Z82:AB82"/>
    <mergeCell ref="Z83:AB83"/>
    <mergeCell ref="C77:C85"/>
    <mergeCell ref="D77:D84"/>
    <mergeCell ref="E77:E84"/>
    <mergeCell ref="Q77:T77"/>
    <mergeCell ref="Z77:AB77"/>
    <mergeCell ref="Q78:T78"/>
    <mergeCell ref="Z78:AB78"/>
    <mergeCell ref="Q79:T79"/>
    <mergeCell ref="Z79:AB79"/>
    <mergeCell ref="Q80:T80"/>
    <mergeCell ref="Q83:T83"/>
    <mergeCell ref="Q82:T82"/>
    <mergeCell ref="Q81:T81"/>
    <mergeCell ref="Q84:T84"/>
    <mergeCell ref="Z84:AB84"/>
    <mergeCell ref="Z59:AB59"/>
    <mergeCell ref="Q60:T60"/>
    <mergeCell ref="Z60:AB60"/>
    <mergeCell ref="Q61:T61"/>
    <mergeCell ref="Z69:AB69"/>
    <mergeCell ref="Z70:AB70"/>
    <mergeCell ref="C68:C76"/>
    <mergeCell ref="D68:D75"/>
    <mergeCell ref="E68:E75"/>
    <mergeCell ref="Q68:T68"/>
    <mergeCell ref="Z68:AB68"/>
    <mergeCell ref="Q69:T69"/>
    <mergeCell ref="Q71:T71"/>
    <mergeCell ref="Q70:T70"/>
    <mergeCell ref="Q75:T75"/>
    <mergeCell ref="Q74:T74"/>
    <mergeCell ref="Q72:T72"/>
    <mergeCell ref="Q73:T73"/>
    <mergeCell ref="C59:C67"/>
    <mergeCell ref="Q64:T64"/>
    <mergeCell ref="D59:D66"/>
    <mergeCell ref="E59:E66"/>
    <mergeCell ref="Q59:T59"/>
    <mergeCell ref="B47:B94"/>
    <mergeCell ref="C47:C58"/>
    <mergeCell ref="D47:D57"/>
    <mergeCell ref="E47:E57"/>
    <mergeCell ref="Q47:T47"/>
    <mergeCell ref="Z47:AB47"/>
    <mergeCell ref="Z51:AB51"/>
    <mergeCell ref="Q52:T52"/>
    <mergeCell ref="Z52:AB52"/>
    <mergeCell ref="Q53:T53"/>
    <mergeCell ref="Z53:AB53"/>
    <mergeCell ref="Q48:T48"/>
    <mergeCell ref="Z48:AB48"/>
    <mergeCell ref="Q49:T49"/>
    <mergeCell ref="Z49:AB49"/>
    <mergeCell ref="Q50:T50"/>
    <mergeCell ref="Z50:AB50"/>
    <mergeCell ref="Z61:AB61"/>
    <mergeCell ref="Z62:AB62"/>
    <mergeCell ref="Z63:AB63"/>
    <mergeCell ref="Z64:AB64"/>
    <mergeCell ref="Z71:AB71"/>
    <mergeCell ref="Z75:AB75"/>
    <mergeCell ref="Q65:T65"/>
    <mergeCell ref="C38:C46"/>
    <mergeCell ref="D38:D45"/>
    <mergeCell ref="E38:E45"/>
    <mergeCell ref="Q38:T38"/>
    <mergeCell ref="Z38:AB38"/>
    <mergeCell ref="Q39:T39"/>
    <mergeCell ref="Z39:AB39"/>
    <mergeCell ref="Q40:T40"/>
    <mergeCell ref="Z44:AB44"/>
    <mergeCell ref="Q45:T45"/>
    <mergeCell ref="Z45:AB45"/>
    <mergeCell ref="Q43:T43"/>
    <mergeCell ref="Q44:T44"/>
    <mergeCell ref="Q54:T54"/>
    <mergeCell ref="Q55:T55"/>
    <mergeCell ref="Z54:AB54"/>
    <mergeCell ref="Z55:AB55"/>
    <mergeCell ref="Q56:T56"/>
    <mergeCell ref="Z56:AB56"/>
    <mergeCell ref="Z40:AB40"/>
    <mergeCell ref="Z41:AB41"/>
    <mergeCell ref="Z42:AB42"/>
    <mergeCell ref="Z43:AB43"/>
    <mergeCell ref="Q51:T51"/>
    <mergeCell ref="Z32:AB32"/>
    <mergeCell ref="Z33:AB33"/>
    <mergeCell ref="Z34:AB34"/>
    <mergeCell ref="Z35:AB35"/>
    <mergeCell ref="C29:C37"/>
    <mergeCell ref="D29:D36"/>
    <mergeCell ref="E29:E36"/>
    <mergeCell ref="Q29:T29"/>
    <mergeCell ref="Z29:AB29"/>
    <mergeCell ref="Q30:T30"/>
    <mergeCell ref="Z30:AB30"/>
    <mergeCell ref="Q31:T31"/>
    <mergeCell ref="Z31:AB31"/>
    <mergeCell ref="Q32:T32"/>
    <mergeCell ref="Q36:T36"/>
    <mergeCell ref="Z36:AB36"/>
    <mergeCell ref="Q26:T26"/>
    <mergeCell ref="Z26:AB26"/>
    <mergeCell ref="Q27:T27"/>
    <mergeCell ref="Z27:AB27"/>
    <mergeCell ref="Z21:AB21"/>
    <mergeCell ref="Z22:AB22"/>
    <mergeCell ref="Z23:AB23"/>
    <mergeCell ref="Z24:AB24"/>
    <mergeCell ref="Q23:T23"/>
    <mergeCell ref="Q22:T22"/>
    <mergeCell ref="AN18:AN19"/>
    <mergeCell ref="AO18:AP18"/>
    <mergeCell ref="A20:A95"/>
    <mergeCell ref="B20:B46"/>
    <mergeCell ref="C20:C28"/>
    <mergeCell ref="D20:D27"/>
    <mergeCell ref="E20:E27"/>
    <mergeCell ref="Q20:T20"/>
    <mergeCell ref="Z20:AB20"/>
    <mergeCell ref="Q21:T21"/>
    <mergeCell ref="AH18:AH19"/>
    <mergeCell ref="AI18:AI19"/>
    <mergeCell ref="AJ18:AJ19"/>
    <mergeCell ref="AK18:AK19"/>
    <mergeCell ref="AL18:AL19"/>
    <mergeCell ref="AM18:AM19"/>
    <mergeCell ref="U18:U19"/>
    <mergeCell ref="Z18:AB19"/>
    <mergeCell ref="AC18:AC19"/>
    <mergeCell ref="AD18:AD19"/>
    <mergeCell ref="AE18:AE19"/>
    <mergeCell ref="AF18:AF19"/>
    <mergeCell ref="K18:K19"/>
    <mergeCell ref="Z25:AB25"/>
    <mergeCell ref="E13:G13"/>
    <mergeCell ref="H13:I13"/>
    <mergeCell ref="J13:M13"/>
    <mergeCell ref="S10:T10"/>
    <mergeCell ref="H7:I7"/>
    <mergeCell ref="J7:M7"/>
    <mergeCell ref="N7:O7"/>
    <mergeCell ref="B18:D18"/>
    <mergeCell ref="E18:E19"/>
    <mergeCell ref="F18:F19"/>
    <mergeCell ref="G18:G19"/>
    <mergeCell ref="H18:H19"/>
    <mergeCell ref="I18:I19"/>
    <mergeCell ref="J18:J19"/>
    <mergeCell ref="A5:B11"/>
    <mergeCell ref="E5:G5"/>
    <mergeCell ref="H5:I5"/>
    <mergeCell ref="J5:M5"/>
    <mergeCell ref="N5:O5"/>
    <mergeCell ref="L18:L19"/>
    <mergeCell ref="N8:O8"/>
    <mergeCell ref="E9:G9"/>
    <mergeCell ref="H9:I9"/>
    <mergeCell ref="S5:T5"/>
    <mergeCell ref="E2:G3"/>
    <mergeCell ref="H2:I3"/>
    <mergeCell ref="J2:M3"/>
    <mergeCell ref="N2:O3"/>
    <mergeCell ref="Z2:Z3"/>
    <mergeCell ref="AA2:AA3"/>
    <mergeCell ref="S3:T3"/>
    <mergeCell ref="X6:Y6"/>
    <mergeCell ref="S9:T9"/>
    <mergeCell ref="N10:O10"/>
    <mergeCell ref="S7:T7"/>
    <mergeCell ref="X4:Y4"/>
    <mergeCell ref="E4:G4"/>
    <mergeCell ref="H4:I4"/>
    <mergeCell ref="J4:M4"/>
    <mergeCell ref="N4:O4"/>
    <mergeCell ref="X5:Y5"/>
    <mergeCell ref="E6:G6"/>
    <mergeCell ref="H6:I6"/>
    <mergeCell ref="P4:P10"/>
    <mergeCell ref="S4:T4"/>
    <mergeCell ref="J6:M6"/>
    <mergeCell ref="N6:O6"/>
    <mergeCell ref="E7:G7"/>
    <mergeCell ref="S6:T6"/>
    <mergeCell ref="J9:M9"/>
    <mergeCell ref="N9:O9"/>
    <mergeCell ref="Q134:T134"/>
    <mergeCell ref="Z134:AB134"/>
    <mergeCell ref="Q57:T57"/>
    <mergeCell ref="Z57:AB57"/>
    <mergeCell ref="Q129:T129"/>
    <mergeCell ref="Z129:AB129"/>
    <mergeCell ref="Q130:T130"/>
    <mergeCell ref="Z130:AB130"/>
    <mergeCell ref="Q131:T131"/>
    <mergeCell ref="Z131:AB131"/>
    <mergeCell ref="Q132:T132"/>
    <mergeCell ref="Z132:AB132"/>
    <mergeCell ref="Q133:T133"/>
    <mergeCell ref="Z133:AB133"/>
    <mergeCell ref="Q63:T63"/>
    <mergeCell ref="Q62:T62"/>
    <mergeCell ref="Z65:AB65"/>
    <mergeCell ref="Q66:T66"/>
    <mergeCell ref="Z66:AB66"/>
    <mergeCell ref="Z88:AB88"/>
    <mergeCell ref="Z89:AB89"/>
    <mergeCell ref="Z90:AB90"/>
    <mergeCell ref="Z91:AB91"/>
    <mergeCell ref="Q107:T107"/>
  </mergeCells>
  <conditionalFormatting sqref="R11">
    <cfRule type="cellIs" dxfId="1948" priority="448" operator="equal">
      <formula>"non"</formula>
    </cfRule>
    <cfRule type="cellIs" dxfId="1947" priority="449" operator="equal">
      <formula>"oui"</formula>
    </cfRule>
  </conditionalFormatting>
  <conditionalFormatting sqref="P138:P145">
    <cfRule type="cellIs" dxfId="1946" priority="207" operator="equal">
      <formula>"Mut+ext"</formula>
    </cfRule>
  </conditionalFormatting>
  <conditionalFormatting sqref="P94">
    <cfRule type="cellIs" dxfId="1945" priority="116" operator="equal">
      <formula>"Mut+ext"</formula>
    </cfRule>
  </conditionalFormatting>
  <conditionalFormatting sqref="AC95:AD95 T173">
    <cfRule type="expression" dxfId="1944" priority="444">
      <formula>$L95=#REF!</formula>
    </cfRule>
    <cfRule type="expression" dxfId="1943" priority="445">
      <formula>$L95=#REF!</formula>
    </cfRule>
    <cfRule type="expression" dxfId="1942" priority="446">
      <formula>$L95=#REF!</formula>
    </cfRule>
    <cfRule type="expression" dxfId="1941" priority="447">
      <formula>$L95=#REF!</formula>
    </cfRule>
  </conditionalFormatting>
  <conditionalFormatting sqref="AC173">
    <cfRule type="expression" dxfId="1940" priority="440">
      <formula>$L173=#REF!</formula>
    </cfRule>
    <cfRule type="expression" dxfId="1939" priority="441">
      <formula>$L173=#REF!</formula>
    </cfRule>
    <cfRule type="expression" dxfId="1938" priority="442">
      <formula>$L173=#REF!</formula>
    </cfRule>
    <cfRule type="expression" dxfId="1937" priority="443">
      <formula>$L173=#REF!</formula>
    </cfRule>
  </conditionalFormatting>
  <conditionalFormatting sqref="AC137 AC122 AC113 AC104 AC37 AC28">
    <cfRule type="expression" dxfId="1936" priority="436">
      <formula>$L28=#REF!</formula>
    </cfRule>
    <cfRule type="expression" dxfId="1935" priority="437">
      <formula>$L28=#REF!</formula>
    </cfRule>
    <cfRule type="expression" dxfId="1934" priority="438">
      <formula>$L28=#REF!</formula>
    </cfRule>
    <cfRule type="expression" dxfId="1933" priority="439">
      <formula>$L28=#REF!</formula>
    </cfRule>
  </conditionalFormatting>
  <conditionalFormatting sqref="AC67">
    <cfRule type="expression" dxfId="1932" priority="432">
      <formula>$L67=#REF!</formula>
    </cfRule>
    <cfRule type="expression" dxfId="1931" priority="433">
      <formula>$L67=#REF!</formula>
    </cfRule>
    <cfRule type="expression" dxfId="1930" priority="434">
      <formula>$L67=#REF!</formula>
    </cfRule>
    <cfRule type="expression" dxfId="1929" priority="435">
      <formula>$L67=#REF!</formula>
    </cfRule>
  </conditionalFormatting>
  <conditionalFormatting sqref="AC58">
    <cfRule type="expression" dxfId="1928" priority="428">
      <formula>$L58=#REF!</formula>
    </cfRule>
    <cfRule type="expression" dxfId="1927" priority="429">
      <formula>$L58=#REF!</formula>
    </cfRule>
    <cfRule type="expression" dxfId="1926" priority="430">
      <formula>$L58=#REF!</formula>
    </cfRule>
    <cfRule type="expression" dxfId="1925" priority="431">
      <formula>$L58=#REF!</formula>
    </cfRule>
  </conditionalFormatting>
  <conditionalFormatting sqref="AD173">
    <cfRule type="expression" dxfId="1924" priority="424">
      <formula>$L173=#REF!</formula>
    </cfRule>
    <cfRule type="expression" dxfId="1923" priority="425">
      <formula>$L173=#REF!</formula>
    </cfRule>
    <cfRule type="expression" dxfId="1922" priority="426">
      <formula>$L173=#REF!</formula>
    </cfRule>
    <cfRule type="expression" dxfId="1921" priority="427">
      <formula>$L173=#REF!</formula>
    </cfRule>
  </conditionalFormatting>
  <conditionalFormatting sqref="AD137">
    <cfRule type="expression" dxfId="1920" priority="420">
      <formula>$L137=#REF!</formula>
    </cfRule>
    <cfRule type="expression" dxfId="1919" priority="421">
      <formula>$L137=#REF!</formula>
    </cfRule>
    <cfRule type="expression" dxfId="1918" priority="422">
      <formula>$L137=#REF!</formula>
    </cfRule>
    <cfRule type="expression" dxfId="1917" priority="423">
      <formula>$L137=#REF!</formula>
    </cfRule>
  </conditionalFormatting>
  <conditionalFormatting sqref="AD122">
    <cfRule type="expression" dxfId="1916" priority="416">
      <formula>$L122=#REF!</formula>
    </cfRule>
    <cfRule type="expression" dxfId="1915" priority="417">
      <formula>$L122=#REF!</formula>
    </cfRule>
    <cfRule type="expression" dxfId="1914" priority="418">
      <formula>$L122=#REF!</formula>
    </cfRule>
    <cfRule type="expression" dxfId="1913" priority="419">
      <formula>$L122=#REF!</formula>
    </cfRule>
  </conditionalFormatting>
  <conditionalFormatting sqref="AD113">
    <cfRule type="expression" dxfId="1912" priority="412">
      <formula>$L113=#REF!</formula>
    </cfRule>
    <cfRule type="expression" dxfId="1911" priority="413">
      <formula>$L113=#REF!</formula>
    </cfRule>
    <cfRule type="expression" dxfId="1910" priority="414">
      <formula>$L113=#REF!</formula>
    </cfRule>
    <cfRule type="expression" dxfId="1909" priority="415">
      <formula>$L113=#REF!</formula>
    </cfRule>
  </conditionalFormatting>
  <conditionalFormatting sqref="AD104">
    <cfRule type="expression" dxfId="1908" priority="408">
      <formula>$L104=#REF!</formula>
    </cfRule>
    <cfRule type="expression" dxfId="1907" priority="409">
      <formula>$L104=#REF!</formula>
    </cfRule>
    <cfRule type="expression" dxfId="1906" priority="410">
      <formula>$L104=#REF!</formula>
    </cfRule>
    <cfRule type="expression" dxfId="1905" priority="411">
      <formula>$L104=#REF!</formula>
    </cfRule>
  </conditionalFormatting>
  <conditionalFormatting sqref="AD67">
    <cfRule type="expression" dxfId="1904" priority="404">
      <formula>$L67=#REF!</formula>
    </cfRule>
    <cfRule type="expression" dxfId="1903" priority="405">
      <formula>$L67=#REF!</formula>
    </cfRule>
    <cfRule type="expression" dxfId="1902" priority="406">
      <formula>$L67=#REF!</formula>
    </cfRule>
    <cfRule type="expression" dxfId="1901" priority="407">
      <formula>$L67=#REF!</formula>
    </cfRule>
  </conditionalFormatting>
  <conditionalFormatting sqref="AD58">
    <cfRule type="expression" dxfId="1900" priority="400">
      <formula>$L58=#REF!</formula>
    </cfRule>
    <cfRule type="expression" dxfId="1899" priority="401">
      <formula>$L58=#REF!</formula>
    </cfRule>
    <cfRule type="expression" dxfId="1898" priority="402">
      <formula>$L58=#REF!</formula>
    </cfRule>
    <cfRule type="expression" dxfId="1897" priority="403">
      <formula>$L58=#REF!</formula>
    </cfRule>
  </conditionalFormatting>
  <conditionalFormatting sqref="AD37">
    <cfRule type="expression" dxfId="1896" priority="396">
      <formula>$L37=#REF!</formula>
    </cfRule>
    <cfRule type="expression" dxfId="1895" priority="397">
      <formula>$L37=#REF!</formula>
    </cfRule>
    <cfRule type="expression" dxfId="1894" priority="398">
      <formula>$L37=#REF!</formula>
    </cfRule>
    <cfRule type="expression" dxfId="1893" priority="399">
      <formula>$L37=#REF!</formula>
    </cfRule>
  </conditionalFormatting>
  <conditionalFormatting sqref="AD28">
    <cfRule type="expression" dxfId="1892" priority="392">
      <formula>$L28=#REF!</formula>
    </cfRule>
    <cfRule type="expression" dxfId="1891" priority="393">
      <formula>$L28=#REF!</formula>
    </cfRule>
    <cfRule type="expression" dxfId="1890" priority="394">
      <formula>$L28=#REF!</formula>
    </cfRule>
    <cfRule type="expression" dxfId="1889" priority="395">
      <formula>$L28=#REF!</formula>
    </cfRule>
  </conditionalFormatting>
  <conditionalFormatting sqref="U173">
    <cfRule type="expression" dxfId="1888" priority="388">
      <formula>$L173=#REF!</formula>
    </cfRule>
    <cfRule type="expression" dxfId="1887" priority="389">
      <formula>$L173=#REF!</formula>
    </cfRule>
    <cfRule type="expression" dxfId="1886" priority="390">
      <formula>$L173=#REF!</formula>
    </cfRule>
    <cfRule type="expression" dxfId="1885" priority="391">
      <formula>$L173=#REF!</formula>
    </cfRule>
  </conditionalFormatting>
  <conditionalFormatting sqref="AC68:AC75">
    <cfRule type="expression" dxfId="1884" priority="384">
      <formula>$L68=#REF!</formula>
    </cfRule>
    <cfRule type="expression" dxfId="1883" priority="385">
      <formula>$L68=#REF!</formula>
    </cfRule>
    <cfRule type="expression" dxfId="1882" priority="386">
      <formula>$L68=#REF!</formula>
    </cfRule>
    <cfRule type="expression" dxfId="1881" priority="387">
      <formula>$L68=#REF!</formula>
    </cfRule>
  </conditionalFormatting>
  <conditionalFormatting sqref="AD68:AD75">
    <cfRule type="expression" dxfId="1880" priority="380">
      <formula>$L68=#REF!</formula>
    </cfRule>
    <cfRule type="expression" dxfId="1879" priority="381">
      <formula>$L68=#REF!</formula>
    </cfRule>
    <cfRule type="expression" dxfId="1878" priority="382">
      <formula>$L68=#REF!</formula>
    </cfRule>
    <cfRule type="expression" dxfId="1877" priority="383">
      <formula>$L68=#REF!</formula>
    </cfRule>
  </conditionalFormatting>
  <conditionalFormatting sqref="P28 P37 P58 P67 P95 P122 P137 P173:P174">
    <cfRule type="cellIs" dxfId="1876" priority="379" operator="equal">
      <formula>"Mut+ext"</formula>
    </cfRule>
  </conditionalFormatting>
  <conditionalFormatting sqref="AD21:AD27">
    <cfRule type="expression" dxfId="1875" priority="375">
      <formula>$L21=#REF!</formula>
    </cfRule>
    <cfRule type="expression" dxfId="1874" priority="376">
      <formula>$L21=#REF!</formula>
    </cfRule>
    <cfRule type="expression" dxfId="1873" priority="377">
      <formula>$L21=#REF!</formula>
    </cfRule>
    <cfRule type="expression" dxfId="1872" priority="378">
      <formula>$L21=#REF!</formula>
    </cfRule>
  </conditionalFormatting>
  <conditionalFormatting sqref="AC21">
    <cfRule type="expression" dxfId="1871" priority="371">
      <formula>$L21=#REF!</formula>
    </cfRule>
    <cfRule type="expression" dxfId="1870" priority="372">
      <formula>$L21=#REF!</formula>
    </cfRule>
    <cfRule type="expression" dxfId="1869" priority="373">
      <formula>$L21=#REF!</formula>
    </cfRule>
    <cfRule type="expression" dxfId="1868" priority="374">
      <formula>$L21=#REF!</formula>
    </cfRule>
  </conditionalFormatting>
  <conditionalFormatting sqref="AC22">
    <cfRule type="expression" dxfId="1867" priority="367">
      <formula>$L22=#REF!</formula>
    </cfRule>
    <cfRule type="expression" dxfId="1866" priority="368">
      <formula>$L22=#REF!</formula>
    </cfRule>
    <cfRule type="expression" dxfId="1865" priority="369">
      <formula>$L22=#REF!</formula>
    </cfRule>
    <cfRule type="expression" dxfId="1864" priority="370">
      <formula>$L22=#REF!</formula>
    </cfRule>
  </conditionalFormatting>
  <conditionalFormatting sqref="AC23">
    <cfRule type="expression" dxfId="1863" priority="363">
      <formula>$L23=#REF!</formula>
    </cfRule>
    <cfRule type="expression" dxfId="1862" priority="364">
      <formula>$L23=#REF!</formula>
    </cfRule>
    <cfRule type="expression" dxfId="1861" priority="365">
      <formula>$L23=#REF!</formula>
    </cfRule>
    <cfRule type="expression" dxfId="1860" priority="366">
      <formula>$L23=#REF!</formula>
    </cfRule>
  </conditionalFormatting>
  <conditionalFormatting sqref="AC24">
    <cfRule type="expression" dxfId="1859" priority="359">
      <formula>$L24=#REF!</formula>
    </cfRule>
    <cfRule type="expression" dxfId="1858" priority="360">
      <formula>$L24=#REF!</formula>
    </cfRule>
    <cfRule type="expression" dxfId="1857" priority="361">
      <formula>$L24=#REF!</formula>
    </cfRule>
    <cfRule type="expression" dxfId="1856" priority="362">
      <formula>$L24=#REF!</formula>
    </cfRule>
  </conditionalFormatting>
  <conditionalFormatting sqref="AC26:AC27">
    <cfRule type="expression" dxfId="1855" priority="355">
      <formula>$L26=#REF!</formula>
    </cfRule>
    <cfRule type="expression" dxfId="1854" priority="356">
      <formula>$L26=#REF!</formula>
    </cfRule>
    <cfRule type="expression" dxfId="1853" priority="357">
      <formula>$L26=#REF!</formula>
    </cfRule>
    <cfRule type="expression" dxfId="1852" priority="358">
      <formula>$L26=#REF!</formula>
    </cfRule>
  </conditionalFormatting>
  <conditionalFormatting sqref="AC25">
    <cfRule type="expression" dxfId="1851" priority="351">
      <formula>$L25=#REF!</formula>
    </cfRule>
    <cfRule type="expression" dxfId="1850" priority="352">
      <formula>$L25=#REF!</formula>
    </cfRule>
    <cfRule type="expression" dxfId="1849" priority="353">
      <formula>$L25=#REF!</formula>
    </cfRule>
    <cfRule type="expression" dxfId="1848" priority="354">
      <formula>$L25=#REF!</formula>
    </cfRule>
  </conditionalFormatting>
  <conditionalFormatting sqref="P21:P27">
    <cfRule type="cellIs" dxfId="1847" priority="350" operator="equal">
      <formula>"Mut+ext"</formula>
    </cfRule>
  </conditionalFormatting>
  <conditionalFormatting sqref="Z21:Z27">
    <cfRule type="expression" dxfId="1846" priority="346">
      <formula>$L21=#REF!</formula>
    </cfRule>
    <cfRule type="expression" dxfId="1845" priority="347">
      <formula>$L21=#REF!</formula>
    </cfRule>
    <cfRule type="expression" dxfId="1844" priority="348">
      <formula>$L21=#REF!</formula>
    </cfRule>
    <cfRule type="expression" dxfId="1843" priority="349">
      <formula>$L21=#REF!</formula>
    </cfRule>
  </conditionalFormatting>
  <conditionalFormatting sqref="AD29:AD36">
    <cfRule type="expression" dxfId="1842" priority="342">
      <formula>$L29=#REF!</formula>
    </cfRule>
    <cfRule type="expression" dxfId="1841" priority="343">
      <formula>$L29=#REF!</formula>
    </cfRule>
    <cfRule type="expression" dxfId="1840" priority="344">
      <formula>$L29=#REF!</formula>
    </cfRule>
    <cfRule type="expression" dxfId="1839" priority="345">
      <formula>$L29=#REF!</formula>
    </cfRule>
  </conditionalFormatting>
  <conditionalFormatting sqref="AC29:AC36">
    <cfRule type="expression" dxfId="1838" priority="338">
      <formula>$L29=#REF!</formula>
    </cfRule>
    <cfRule type="expression" dxfId="1837" priority="339">
      <formula>$L29=#REF!</formula>
    </cfRule>
    <cfRule type="expression" dxfId="1836" priority="340">
      <formula>$L29=#REF!</formula>
    </cfRule>
    <cfRule type="expression" dxfId="1835" priority="341">
      <formula>$L29=#REF!</formula>
    </cfRule>
  </conditionalFormatting>
  <conditionalFormatting sqref="P29:P36">
    <cfRule type="cellIs" dxfId="1834" priority="337" operator="equal">
      <formula>"Mut+ext"</formula>
    </cfRule>
  </conditionalFormatting>
  <conditionalFormatting sqref="Z29:Z36">
    <cfRule type="expression" dxfId="1833" priority="333">
      <formula>$L29=#REF!</formula>
    </cfRule>
    <cfRule type="expression" dxfId="1832" priority="334">
      <formula>$L29=#REF!</formula>
    </cfRule>
    <cfRule type="expression" dxfId="1831" priority="335">
      <formula>$L29=#REF!</formula>
    </cfRule>
    <cfRule type="expression" dxfId="1830" priority="336">
      <formula>$L29=#REF!</formula>
    </cfRule>
  </conditionalFormatting>
  <conditionalFormatting sqref="AD38:AD45">
    <cfRule type="expression" dxfId="1829" priority="329">
      <formula>$L38=#REF!</formula>
    </cfRule>
    <cfRule type="expression" dxfId="1828" priority="330">
      <formula>$L38=#REF!</formula>
    </cfRule>
    <cfRule type="expression" dxfId="1827" priority="331">
      <formula>$L38=#REF!</formula>
    </cfRule>
    <cfRule type="expression" dxfId="1826" priority="332">
      <formula>$L38=#REF!</formula>
    </cfRule>
  </conditionalFormatting>
  <conditionalFormatting sqref="AC38:AC45">
    <cfRule type="expression" dxfId="1825" priority="325">
      <formula>$L38=#REF!</formula>
    </cfRule>
    <cfRule type="expression" dxfId="1824" priority="326">
      <formula>$L38=#REF!</formula>
    </cfRule>
    <cfRule type="expression" dxfId="1823" priority="327">
      <formula>$L38=#REF!</formula>
    </cfRule>
    <cfRule type="expression" dxfId="1822" priority="328">
      <formula>$L38=#REF!</formula>
    </cfRule>
  </conditionalFormatting>
  <conditionalFormatting sqref="P38:P45">
    <cfRule type="cellIs" dxfId="1821" priority="324" operator="equal">
      <formula>"Mut+ext"</formula>
    </cfRule>
  </conditionalFormatting>
  <conditionalFormatting sqref="Z38:Z45">
    <cfRule type="expression" dxfId="1820" priority="320">
      <formula>$L38=#REF!</formula>
    </cfRule>
    <cfRule type="expression" dxfId="1819" priority="321">
      <formula>$L38=#REF!</formula>
    </cfRule>
    <cfRule type="expression" dxfId="1818" priority="322">
      <formula>$L38=#REF!</formula>
    </cfRule>
    <cfRule type="expression" dxfId="1817" priority="323">
      <formula>$L38=#REF!</formula>
    </cfRule>
  </conditionalFormatting>
  <conditionalFormatting sqref="AD47:AD57">
    <cfRule type="expression" dxfId="1816" priority="316">
      <formula>$L47=#REF!</formula>
    </cfRule>
    <cfRule type="expression" dxfId="1815" priority="317">
      <formula>$L47=#REF!</formula>
    </cfRule>
    <cfRule type="expression" dxfId="1814" priority="318">
      <formula>$L47=#REF!</formula>
    </cfRule>
    <cfRule type="expression" dxfId="1813" priority="319">
      <formula>$L47=#REF!</formula>
    </cfRule>
  </conditionalFormatting>
  <conditionalFormatting sqref="AC47:AC57">
    <cfRule type="expression" dxfId="1812" priority="312">
      <formula>$L47=#REF!</formula>
    </cfRule>
    <cfRule type="expression" dxfId="1811" priority="313">
      <formula>$L47=#REF!</formula>
    </cfRule>
    <cfRule type="expression" dxfId="1810" priority="314">
      <formula>$L47=#REF!</formula>
    </cfRule>
    <cfRule type="expression" dxfId="1809" priority="315">
      <formula>$L47=#REF!</formula>
    </cfRule>
  </conditionalFormatting>
  <conditionalFormatting sqref="P47:P57">
    <cfRule type="cellIs" dxfId="1808" priority="311" operator="equal">
      <formula>"Mut+ext"</formula>
    </cfRule>
  </conditionalFormatting>
  <conditionalFormatting sqref="Z47:Z53 Z57">
    <cfRule type="expression" dxfId="1807" priority="307">
      <formula>$L47=#REF!</formula>
    </cfRule>
    <cfRule type="expression" dxfId="1806" priority="308">
      <formula>$L47=#REF!</formula>
    </cfRule>
    <cfRule type="expression" dxfId="1805" priority="309">
      <formula>$L47=#REF!</formula>
    </cfRule>
    <cfRule type="expression" dxfId="1804" priority="310">
      <formula>$L47=#REF!</formula>
    </cfRule>
  </conditionalFormatting>
  <conditionalFormatting sqref="AD59:AD66">
    <cfRule type="expression" dxfId="1803" priority="303">
      <formula>$L59=#REF!</formula>
    </cfRule>
    <cfRule type="expression" dxfId="1802" priority="304">
      <formula>$L59=#REF!</formula>
    </cfRule>
    <cfRule type="expression" dxfId="1801" priority="305">
      <formula>$L59=#REF!</formula>
    </cfRule>
    <cfRule type="expression" dxfId="1800" priority="306">
      <formula>$L59=#REF!</formula>
    </cfRule>
  </conditionalFormatting>
  <conditionalFormatting sqref="AC59:AC66">
    <cfRule type="expression" dxfId="1799" priority="299">
      <formula>$L59=#REF!</formula>
    </cfRule>
    <cfRule type="expression" dxfId="1798" priority="300">
      <formula>$L59=#REF!</formula>
    </cfRule>
    <cfRule type="expression" dxfId="1797" priority="301">
      <formula>$L59=#REF!</formula>
    </cfRule>
    <cfRule type="expression" dxfId="1796" priority="302">
      <formula>$L59=#REF!</formula>
    </cfRule>
  </conditionalFormatting>
  <conditionalFormatting sqref="P59:P66">
    <cfRule type="cellIs" dxfId="1795" priority="298" operator="equal">
      <formula>"Mut+ext"</formula>
    </cfRule>
  </conditionalFormatting>
  <conditionalFormatting sqref="Z59:Z66">
    <cfRule type="expression" dxfId="1794" priority="294">
      <formula>$L59=#REF!</formula>
    </cfRule>
    <cfRule type="expression" dxfId="1793" priority="295">
      <formula>$L59=#REF!</formula>
    </cfRule>
    <cfRule type="expression" dxfId="1792" priority="296">
      <formula>$L59=#REF!</formula>
    </cfRule>
    <cfRule type="expression" dxfId="1791" priority="297">
      <formula>$L59=#REF!</formula>
    </cfRule>
  </conditionalFormatting>
  <conditionalFormatting sqref="AD77:AD84">
    <cfRule type="expression" dxfId="1790" priority="290">
      <formula>$L77=#REF!</formula>
    </cfRule>
    <cfRule type="expression" dxfId="1789" priority="291">
      <formula>$L77=#REF!</formula>
    </cfRule>
    <cfRule type="expression" dxfId="1788" priority="292">
      <formula>$L77=#REF!</formula>
    </cfRule>
    <cfRule type="expression" dxfId="1787" priority="293">
      <formula>$L77=#REF!</formula>
    </cfRule>
  </conditionalFormatting>
  <conditionalFormatting sqref="AC77:AC84">
    <cfRule type="expression" dxfId="1786" priority="286">
      <formula>$L77=#REF!</formula>
    </cfRule>
    <cfRule type="expression" dxfId="1785" priority="287">
      <formula>$L77=#REF!</formula>
    </cfRule>
    <cfRule type="expression" dxfId="1784" priority="288">
      <formula>$L77=#REF!</formula>
    </cfRule>
    <cfRule type="expression" dxfId="1783" priority="289">
      <formula>$L77=#REF!</formula>
    </cfRule>
  </conditionalFormatting>
  <conditionalFormatting sqref="P77:P84">
    <cfRule type="cellIs" dxfId="1782" priority="285" operator="equal">
      <formula>"Mut+ext"</formula>
    </cfRule>
  </conditionalFormatting>
  <conditionalFormatting sqref="Z77:Z84">
    <cfRule type="expression" dxfId="1781" priority="281">
      <formula>$L77=#REF!</formula>
    </cfRule>
    <cfRule type="expression" dxfId="1780" priority="282">
      <formula>$L77=#REF!</formula>
    </cfRule>
    <cfRule type="expression" dxfId="1779" priority="283">
      <formula>$L77=#REF!</formula>
    </cfRule>
    <cfRule type="expression" dxfId="1778" priority="284">
      <formula>$L77=#REF!</formula>
    </cfRule>
  </conditionalFormatting>
  <conditionalFormatting sqref="AD86:AD93">
    <cfRule type="expression" dxfId="1777" priority="277">
      <formula>$L86=#REF!</formula>
    </cfRule>
    <cfRule type="expression" dxfId="1776" priority="278">
      <formula>$L86=#REF!</formula>
    </cfRule>
    <cfRule type="expression" dxfId="1775" priority="279">
      <formula>$L86=#REF!</formula>
    </cfRule>
    <cfRule type="expression" dxfId="1774" priority="280">
      <formula>$L86=#REF!</formula>
    </cfRule>
  </conditionalFormatting>
  <conditionalFormatting sqref="AC86:AC93">
    <cfRule type="expression" dxfId="1773" priority="273">
      <formula>$L86=#REF!</formula>
    </cfRule>
    <cfRule type="expression" dxfId="1772" priority="274">
      <formula>$L86=#REF!</formula>
    </cfRule>
    <cfRule type="expression" dxfId="1771" priority="275">
      <formula>$L86=#REF!</formula>
    </cfRule>
    <cfRule type="expression" dxfId="1770" priority="276">
      <formula>$L86=#REF!</formula>
    </cfRule>
  </conditionalFormatting>
  <conditionalFormatting sqref="P86:P93">
    <cfRule type="cellIs" dxfId="1769" priority="272" operator="equal">
      <formula>"Mut+ext"</formula>
    </cfRule>
  </conditionalFormatting>
  <conditionalFormatting sqref="Z86:Z93">
    <cfRule type="expression" dxfId="1768" priority="268">
      <formula>$L86=#REF!</formula>
    </cfRule>
    <cfRule type="expression" dxfId="1767" priority="269">
      <formula>$L86=#REF!</formula>
    </cfRule>
    <cfRule type="expression" dxfId="1766" priority="270">
      <formula>$L86=#REF!</formula>
    </cfRule>
    <cfRule type="expression" dxfId="1765" priority="271">
      <formula>$L86=#REF!</formula>
    </cfRule>
  </conditionalFormatting>
  <conditionalFormatting sqref="AD96:AD103">
    <cfRule type="expression" dxfId="1764" priority="264">
      <formula>$L96=#REF!</formula>
    </cfRule>
    <cfRule type="expression" dxfId="1763" priority="265">
      <formula>$L96=#REF!</formula>
    </cfRule>
    <cfRule type="expression" dxfId="1762" priority="266">
      <formula>$L96=#REF!</formula>
    </cfRule>
    <cfRule type="expression" dxfId="1761" priority="267">
      <formula>$L96=#REF!</formula>
    </cfRule>
  </conditionalFormatting>
  <conditionalFormatting sqref="AC96:AC103">
    <cfRule type="expression" dxfId="1760" priority="260">
      <formula>$L96=#REF!</formula>
    </cfRule>
    <cfRule type="expression" dxfId="1759" priority="261">
      <formula>$L96=#REF!</formula>
    </cfRule>
    <cfRule type="expression" dxfId="1758" priority="262">
      <formula>$L96=#REF!</formula>
    </cfRule>
    <cfRule type="expression" dxfId="1757" priority="263">
      <formula>$L96=#REF!</formula>
    </cfRule>
  </conditionalFormatting>
  <conditionalFormatting sqref="Z96:Z103">
    <cfRule type="expression" dxfId="1756" priority="255">
      <formula>$L96=#REF!</formula>
    </cfRule>
    <cfRule type="expression" dxfId="1755" priority="256">
      <formula>$L96=#REF!</formula>
    </cfRule>
    <cfRule type="expression" dxfId="1754" priority="257">
      <formula>$L96=#REF!</formula>
    </cfRule>
    <cfRule type="expression" dxfId="1753" priority="258">
      <formula>$L96=#REF!</formula>
    </cfRule>
  </conditionalFormatting>
  <conditionalFormatting sqref="AD105:AD112">
    <cfRule type="expression" dxfId="1752" priority="251">
      <formula>$L105=#REF!</formula>
    </cfRule>
    <cfRule type="expression" dxfId="1751" priority="252">
      <formula>$L105=#REF!</formula>
    </cfRule>
    <cfRule type="expression" dxfId="1750" priority="253">
      <formula>$L105=#REF!</formula>
    </cfRule>
    <cfRule type="expression" dxfId="1749" priority="254">
      <formula>$L105=#REF!</formula>
    </cfRule>
  </conditionalFormatting>
  <conditionalFormatting sqref="AC105:AC112">
    <cfRule type="expression" dxfId="1748" priority="247">
      <formula>$L105=#REF!</formula>
    </cfRule>
    <cfRule type="expression" dxfId="1747" priority="248">
      <formula>$L105=#REF!</formula>
    </cfRule>
    <cfRule type="expression" dxfId="1746" priority="249">
      <formula>$L105=#REF!</formula>
    </cfRule>
    <cfRule type="expression" dxfId="1745" priority="250">
      <formula>$L105=#REF!</formula>
    </cfRule>
  </conditionalFormatting>
  <conditionalFormatting sqref="Z105:Z112">
    <cfRule type="expression" dxfId="1744" priority="242">
      <formula>$L105=#REF!</formula>
    </cfRule>
    <cfRule type="expression" dxfId="1743" priority="243">
      <formula>$L105=#REF!</formula>
    </cfRule>
    <cfRule type="expression" dxfId="1742" priority="244">
      <formula>$L105=#REF!</formula>
    </cfRule>
    <cfRule type="expression" dxfId="1741" priority="245">
      <formula>$L105=#REF!</formula>
    </cfRule>
  </conditionalFormatting>
  <conditionalFormatting sqref="AD114:AD121">
    <cfRule type="expression" dxfId="1740" priority="238">
      <formula>$L114=#REF!</formula>
    </cfRule>
    <cfRule type="expression" dxfId="1739" priority="239">
      <formula>$L114=#REF!</formula>
    </cfRule>
    <cfRule type="expression" dxfId="1738" priority="240">
      <formula>$L114=#REF!</formula>
    </cfRule>
    <cfRule type="expression" dxfId="1737" priority="241">
      <formula>$L114=#REF!</formula>
    </cfRule>
  </conditionalFormatting>
  <conditionalFormatting sqref="AC114:AC121">
    <cfRule type="expression" dxfId="1736" priority="234">
      <formula>$L114=#REF!</formula>
    </cfRule>
    <cfRule type="expression" dxfId="1735" priority="235">
      <formula>$L114=#REF!</formula>
    </cfRule>
    <cfRule type="expression" dxfId="1734" priority="236">
      <formula>$L114=#REF!</formula>
    </cfRule>
    <cfRule type="expression" dxfId="1733" priority="237">
      <formula>$L114=#REF!</formula>
    </cfRule>
  </conditionalFormatting>
  <conditionalFormatting sqref="P116:P121">
    <cfRule type="cellIs" dxfId="1732" priority="233" operator="equal">
      <formula>"Mut+ext"</formula>
    </cfRule>
  </conditionalFormatting>
  <conditionalFormatting sqref="Z114:Z121">
    <cfRule type="expression" dxfId="1731" priority="229">
      <formula>$L114=#REF!</formula>
    </cfRule>
    <cfRule type="expression" dxfId="1730" priority="230">
      <formula>$L114=#REF!</formula>
    </cfRule>
    <cfRule type="expression" dxfId="1729" priority="231">
      <formula>$L114=#REF!</formula>
    </cfRule>
    <cfRule type="expression" dxfId="1728" priority="232">
      <formula>$L114=#REF!</formula>
    </cfRule>
  </conditionalFormatting>
  <conditionalFormatting sqref="AD123:AD136">
    <cfRule type="expression" dxfId="1727" priority="225">
      <formula>$L123=#REF!</formula>
    </cfRule>
    <cfRule type="expression" dxfId="1726" priority="226">
      <formula>$L123=#REF!</formula>
    </cfRule>
    <cfRule type="expression" dxfId="1725" priority="227">
      <formula>$L123=#REF!</formula>
    </cfRule>
    <cfRule type="expression" dxfId="1724" priority="228">
      <formula>$L123=#REF!</formula>
    </cfRule>
  </conditionalFormatting>
  <conditionalFormatting sqref="AC123:AC136">
    <cfRule type="expression" dxfId="1723" priority="221">
      <formula>$L123=#REF!</formula>
    </cfRule>
    <cfRule type="expression" dxfId="1722" priority="222">
      <formula>$L123=#REF!</formula>
    </cfRule>
    <cfRule type="expression" dxfId="1721" priority="223">
      <formula>$L123=#REF!</formula>
    </cfRule>
    <cfRule type="expression" dxfId="1720" priority="224">
      <formula>$L123=#REF!</formula>
    </cfRule>
  </conditionalFormatting>
  <conditionalFormatting sqref="P123:P128 P135:P136">
    <cfRule type="cellIs" dxfId="1719" priority="220" operator="equal">
      <formula>"Mut+ext"</formula>
    </cfRule>
  </conditionalFormatting>
  <conditionalFormatting sqref="Z123:Z128 Z135:Z136">
    <cfRule type="expression" dxfId="1718" priority="216">
      <formula>$L123=#REF!</formula>
    </cfRule>
    <cfRule type="expression" dxfId="1717" priority="217">
      <formula>$L123=#REF!</formula>
    </cfRule>
    <cfRule type="expression" dxfId="1716" priority="218">
      <formula>$L123=#REF!</formula>
    </cfRule>
    <cfRule type="expression" dxfId="1715" priority="219">
      <formula>$L123=#REF!</formula>
    </cfRule>
  </conditionalFormatting>
  <conditionalFormatting sqref="AD138:AD145">
    <cfRule type="expression" dxfId="1714" priority="212">
      <formula>$L138=#REF!</formula>
    </cfRule>
    <cfRule type="expression" dxfId="1713" priority="213">
      <formula>$L138=#REF!</formula>
    </cfRule>
    <cfRule type="expression" dxfId="1712" priority="214">
      <formula>$L138=#REF!</formula>
    </cfRule>
    <cfRule type="expression" dxfId="1711" priority="215">
      <formula>$L138=#REF!</formula>
    </cfRule>
  </conditionalFormatting>
  <conditionalFormatting sqref="AC138:AC145">
    <cfRule type="expression" dxfId="1710" priority="208">
      <formula>$L138=#REF!</formula>
    </cfRule>
    <cfRule type="expression" dxfId="1709" priority="209">
      <formula>$L138=#REF!</formula>
    </cfRule>
    <cfRule type="expression" dxfId="1708" priority="210">
      <formula>$L138=#REF!</formula>
    </cfRule>
    <cfRule type="expression" dxfId="1707" priority="211">
      <formula>$L138=#REF!</formula>
    </cfRule>
  </conditionalFormatting>
  <conditionalFormatting sqref="Z138:Z145">
    <cfRule type="expression" dxfId="1706" priority="203">
      <formula>$L138=#REF!</formula>
    </cfRule>
    <cfRule type="expression" dxfId="1705" priority="204">
      <formula>$L138=#REF!</formula>
    </cfRule>
    <cfRule type="expression" dxfId="1704" priority="205">
      <formula>$L138=#REF!</formula>
    </cfRule>
    <cfRule type="expression" dxfId="1703" priority="206">
      <formula>$L138=#REF!</formula>
    </cfRule>
  </conditionalFormatting>
  <conditionalFormatting sqref="AD155:AD162">
    <cfRule type="expression" dxfId="1702" priority="199">
      <formula>$L155=#REF!</formula>
    </cfRule>
    <cfRule type="expression" dxfId="1701" priority="200">
      <formula>$L155=#REF!</formula>
    </cfRule>
    <cfRule type="expression" dxfId="1700" priority="201">
      <formula>$L155=#REF!</formula>
    </cfRule>
    <cfRule type="expression" dxfId="1699" priority="202">
      <formula>$L155=#REF!</formula>
    </cfRule>
  </conditionalFormatting>
  <conditionalFormatting sqref="AC155:AC162">
    <cfRule type="expression" dxfId="1698" priority="195">
      <formula>$L155=#REF!</formula>
    </cfRule>
    <cfRule type="expression" dxfId="1697" priority="196">
      <formula>$L155=#REF!</formula>
    </cfRule>
    <cfRule type="expression" dxfId="1696" priority="197">
      <formula>$L155=#REF!</formula>
    </cfRule>
    <cfRule type="expression" dxfId="1695" priority="198">
      <formula>$L155=#REF!</formula>
    </cfRule>
  </conditionalFormatting>
  <conditionalFormatting sqref="P155:P162">
    <cfRule type="cellIs" dxfId="1694" priority="194" operator="equal">
      <formula>"Mut+ext"</formula>
    </cfRule>
  </conditionalFormatting>
  <conditionalFormatting sqref="Z155:Z162">
    <cfRule type="expression" dxfId="1693" priority="190">
      <formula>$L155=#REF!</formula>
    </cfRule>
    <cfRule type="expression" dxfId="1692" priority="191">
      <formula>$L155=#REF!</formula>
    </cfRule>
    <cfRule type="expression" dxfId="1691" priority="192">
      <formula>$L155=#REF!</formula>
    </cfRule>
    <cfRule type="expression" dxfId="1690" priority="193">
      <formula>$L155=#REF!</formula>
    </cfRule>
  </conditionalFormatting>
  <conditionalFormatting sqref="AD164:AD171">
    <cfRule type="expression" dxfId="1689" priority="186">
      <formula>$L164=#REF!</formula>
    </cfRule>
    <cfRule type="expression" dxfId="1688" priority="187">
      <formula>$L164=#REF!</formula>
    </cfRule>
    <cfRule type="expression" dxfId="1687" priority="188">
      <formula>$L164=#REF!</formula>
    </cfRule>
    <cfRule type="expression" dxfId="1686" priority="189">
      <formula>$L164=#REF!</formula>
    </cfRule>
  </conditionalFormatting>
  <conditionalFormatting sqref="AC164:AC171">
    <cfRule type="expression" dxfId="1685" priority="182">
      <formula>$L164=#REF!</formula>
    </cfRule>
    <cfRule type="expression" dxfId="1684" priority="183">
      <formula>$L164=#REF!</formula>
    </cfRule>
    <cfRule type="expression" dxfId="1683" priority="184">
      <formula>$L164=#REF!</formula>
    </cfRule>
    <cfRule type="expression" dxfId="1682" priority="185">
      <formula>$L164=#REF!</formula>
    </cfRule>
  </conditionalFormatting>
  <conditionalFormatting sqref="P165:P171">
    <cfRule type="cellIs" dxfId="1681" priority="181" operator="equal">
      <formula>"Mut+ext"</formula>
    </cfRule>
  </conditionalFormatting>
  <conditionalFormatting sqref="Z164:Z171">
    <cfRule type="expression" dxfId="1680" priority="177">
      <formula>$L164=#REF!</formula>
    </cfRule>
    <cfRule type="expression" dxfId="1679" priority="178">
      <formula>$L164=#REF!</formula>
    </cfRule>
    <cfRule type="expression" dxfId="1678" priority="179">
      <formula>$L164=#REF!</formula>
    </cfRule>
    <cfRule type="expression" dxfId="1677" priority="180">
      <formula>$L164=#REF!</formula>
    </cfRule>
  </conditionalFormatting>
  <conditionalFormatting sqref="AD147:AD150 AD153">
    <cfRule type="expression" dxfId="1676" priority="173">
      <formula>$L147=#REF!</formula>
    </cfRule>
    <cfRule type="expression" dxfId="1675" priority="174">
      <formula>$L147=#REF!</formula>
    </cfRule>
    <cfRule type="expression" dxfId="1674" priority="175">
      <formula>$L147=#REF!</formula>
    </cfRule>
    <cfRule type="expression" dxfId="1673" priority="176">
      <formula>$L147=#REF!</formula>
    </cfRule>
  </conditionalFormatting>
  <conditionalFormatting sqref="AC147:AC150 AC153">
    <cfRule type="expression" dxfId="1672" priority="169">
      <formula>$L147=#REF!</formula>
    </cfRule>
    <cfRule type="expression" dxfId="1671" priority="170">
      <formula>$L147=#REF!</formula>
    </cfRule>
    <cfRule type="expression" dxfId="1670" priority="171">
      <formula>$L147=#REF!</formula>
    </cfRule>
    <cfRule type="expression" dxfId="1669" priority="172">
      <formula>$L147=#REF!</formula>
    </cfRule>
  </conditionalFormatting>
  <conditionalFormatting sqref="AD20">
    <cfRule type="expression" dxfId="1668" priority="161">
      <formula>$L20=#REF!</formula>
    </cfRule>
    <cfRule type="expression" dxfId="1667" priority="162">
      <formula>$L20=#REF!</formula>
    </cfRule>
    <cfRule type="expression" dxfId="1666" priority="163">
      <formula>$L20=#REF!</formula>
    </cfRule>
    <cfRule type="expression" dxfId="1665" priority="164">
      <formula>$L20=#REF!</formula>
    </cfRule>
  </conditionalFormatting>
  <conditionalFormatting sqref="Z20">
    <cfRule type="expression" dxfId="1664" priority="157">
      <formula>$L20=#REF!</formula>
    </cfRule>
    <cfRule type="expression" dxfId="1663" priority="158">
      <formula>$L20=#REF!</formula>
    </cfRule>
    <cfRule type="expression" dxfId="1662" priority="159">
      <formula>$L20=#REF!</formula>
    </cfRule>
    <cfRule type="expression" dxfId="1661" priority="160">
      <formula>$L20=#REF!</formula>
    </cfRule>
  </conditionalFormatting>
  <conditionalFormatting sqref="AC20">
    <cfRule type="expression" dxfId="1660" priority="153">
      <formula>$L20=#REF!</formula>
    </cfRule>
    <cfRule type="expression" dxfId="1659" priority="154">
      <formula>$L20=#REF!</formula>
    </cfRule>
    <cfRule type="expression" dxfId="1658" priority="155">
      <formula>$L20=#REF!</formula>
    </cfRule>
    <cfRule type="expression" dxfId="1657" priority="156">
      <formula>$L20=#REF!</formula>
    </cfRule>
  </conditionalFormatting>
  <conditionalFormatting sqref="P20">
    <cfRule type="cellIs" dxfId="1656" priority="152" operator="equal">
      <formula>"Mut+ext"</formula>
    </cfRule>
  </conditionalFormatting>
  <conditionalFormatting sqref="AC46">
    <cfRule type="expression" dxfId="1655" priority="148">
      <formula>$L46=#REF!</formula>
    </cfRule>
    <cfRule type="expression" dxfId="1654" priority="149">
      <formula>$L46=#REF!</formula>
    </cfRule>
    <cfRule type="expression" dxfId="1653" priority="150">
      <formula>$L46=#REF!</formula>
    </cfRule>
    <cfRule type="expression" dxfId="1652" priority="151">
      <formula>$L46=#REF!</formula>
    </cfRule>
  </conditionalFormatting>
  <conditionalFormatting sqref="AD46">
    <cfRule type="expression" dxfId="1651" priority="144">
      <formula>$L46=#REF!</formula>
    </cfRule>
    <cfRule type="expression" dxfId="1650" priority="145">
      <formula>$L46=#REF!</formula>
    </cfRule>
    <cfRule type="expression" dxfId="1649" priority="146">
      <formula>$L46=#REF!</formula>
    </cfRule>
    <cfRule type="expression" dxfId="1648" priority="147">
      <formula>$L46=#REF!</formula>
    </cfRule>
  </conditionalFormatting>
  <conditionalFormatting sqref="P46">
    <cfRule type="cellIs" dxfId="1647" priority="143" operator="equal">
      <formula>"Mut+ext"</formula>
    </cfRule>
  </conditionalFormatting>
  <conditionalFormatting sqref="AC76">
    <cfRule type="expression" dxfId="1646" priority="139">
      <formula>$L76=#REF!</formula>
    </cfRule>
    <cfRule type="expression" dxfId="1645" priority="140">
      <formula>$L76=#REF!</formula>
    </cfRule>
    <cfRule type="expression" dxfId="1644" priority="141">
      <formula>$L76=#REF!</formula>
    </cfRule>
    <cfRule type="expression" dxfId="1643" priority="142">
      <formula>$L76=#REF!</formula>
    </cfRule>
  </conditionalFormatting>
  <conditionalFormatting sqref="AD76">
    <cfRule type="expression" dxfId="1642" priority="135">
      <formula>$L76=#REF!</formula>
    </cfRule>
    <cfRule type="expression" dxfId="1641" priority="136">
      <formula>$L76=#REF!</formula>
    </cfRule>
    <cfRule type="expression" dxfId="1640" priority="137">
      <formula>$L76=#REF!</formula>
    </cfRule>
    <cfRule type="expression" dxfId="1639" priority="138">
      <formula>$L76=#REF!</formula>
    </cfRule>
  </conditionalFormatting>
  <conditionalFormatting sqref="P76">
    <cfRule type="cellIs" dxfId="1638" priority="134" operator="equal">
      <formula>"Mut+ext"</formula>
    </cfRule>
  </conditionalFormatting>
  <conditionalFormatting sqref="AC85">
    <cfRule type="expression" dxfId="1637" priority="130">
      <formula>$L85=#REF!</formula>
    </cfRule>
    <cfRule type="expression" dxfId="1636" priority="131">
      <formula>$L85=#REF!</formula>
    </cfRule>
    <cfRule type="expression" dxfId="1635" priority="132">
      <formula>$L85=#REF!</formula>
    </cfRule>
    <cfRule type="expression" dxfId="1634" priority="133">
      <formula>$L85=#REF!</formula>
    </cfRule>
  </conditionalFormatting>
  <conditionalFormatting sqref="AD85">
    <cfRule type="expression" dxfId="1633" priority="126">
      <formula>$L85=#REF!</formula>
    </cfRule>
    <cfRule type="expression" dxfId="1632" priority="127">
      <formula>$L85=#REF!</formula>
    </cfRule>
    <cfRule type="expression" dxfId="1631" priority="128">
      <formula>$L85=#REF!</formula>
    </cfRule>
    <cfRule type="expression" dxfId="1630" priority="129">
      <formula>$L85=#REF!</formula>
    </cfRule>
  </conditionalFormatting>
  <conditionalFormatting sqref="P85">
    <cfRule type="cellIs" dxfId="1629" priority="125" operator="equal">
      <formula>"Mut+ext"</formula>
    </cfRule>
  </conditionalFormatting>
  <conditionalFormatting sqref="AC94">
    <cfRule type="expression" dxfId="1628" priority="121">
      <formula>$L94=#REF!</formula>
    </cfRule>
    <cfRule type="expression" dxfId="1627" priority="122">
      <formula>$L94=#REF!</formula>
    </cfRule>
    <cfRule type="expression" dxfId="1626" priority="123">
      <formula>$L94=#REF!</formula>
    </cfRule>
    <cfRule type="expression" dxfId="1625" priority="124">
      <formula>$L94=#REF!</formula>
    </cfRule>
  </conditionalFormatting>
  <conditionalFormatting sqref="AD94">
    <cfRule type="expression" dxfId="1624" priority="117">
      <formula>$L94=#REF!</formula>
    </cfRule>
    <cfRule type="expression" dxfId="1623" priority="118">
      <formula>$L94=#REF!</formula>
    </cfRule>
    <cfRule type="expression" dxfId="1622" priority="119">
      <formula>$L94=#REF!</formula>
    </cfRule>
    <cfRule type="expression" dxfId="1621" priority="120">
      <formula>$L94=#REF!</formula>
    </cfRule>
  </conditionalFormatting>
  <conditionalFormatting sqref="AC146">
    <cfRule type="expression" dxfId="1620" priority="112">
      <formula>$L146=#REF!</formula>
    </cfRule>
    <cfRule type="expression" dxfId="1619" priority="113">
      <formula>$L146=#REF!</formula>
    </cfRule>
    <cfRule type="expression" dxfId="1618" priority="114">
      <formula>$L146=#REF!</formula>
    </cfRule>
    <cfRule type="expression" dxfId="1617" priority="115">
      <formula>$L146=#REF!</formula>
    </cfRule>
  </conditionalFormatting>
  <conditionalFormatting sqref="AD146">
    <cfRule type="expression" dxfId="1616" priority="108">
      <formula>$L146=#REF!</formula>
    </cfRule>
    <cfRule type="expression" dxfId="1615" priority="109">
      <formula>$L146=#REF!</formula>
    </cfRule>
    <cfRule type="expression" dxfId="1614" priority="110">
      <formula>$L146=#REF!</formula>
    </cfRule>
    <cfRule type="expression" dxfId="1613" priority="111">
      <formula>$L146=#REF!</formula>
    </cfRule>
  </conditionalFormatting>
  <conditionalFormatting sqref="P146">
    <cfRule type="cellIs" dxfId="1612" priority="107" operator="equal">
      <formula>"Mut+ext"</formula>
    </cfRule>
  </conditionalFormatting>
  <conditionalFormatting sqref="AC154">
    <cfRule type="expression" dxfId="1611" priority="103">
      <formula>$L154=#REF!</formula>
    </cfRule>
    <cfRule type="expression" dxfId="1610" priority="104">
      <formula>$L154=#REF!</formula>
    </cfRule>
    <cfRule type="expression" dxfId="1609" priority="105">
      <formula>$L154=#REF!</formula>
    </cfRule>
    <cfRule type="expression" dxfId="1608" priority="106">
      <formula>$L154=#REF!</formula>
    </cfRule>
  </conditionalFormatting>
  <conditionalFormatting sqref="AD154">
    <cfRule type="expression" dxfId="1607" priority="99">
      <formula>$L154=#REF!</formula>
    </cfRule>
    <cfRule type="expression" dxfId="1606" priority="100">
      <formula>$L154=#REF!</formula>
    </cfRule>
    <cfRule type="expression" dxfId="1605" priority="101">
      <formula>$L154=#REF!</formula>
    </cfRule>
    <cfRule type="expression" dxfId="1604" priority="102">
      <formula>$L154=#REF!</formula>
    </cfRule>
  </conditionalFormatting>
  <conditionalFormatting sqref="P154">
    <cfRule type="cellIs" dxfId="1603" priority="98" operator="equal">
      <formula>"Mut+ext"</formula>
    </cfRule>
  </conditionalFormatting>
  <conditionalFormatting sqref="AC163">
    <cfRule type="expression" dxfId="1602" priority="94">
      <formula>$L163=#REF!</formula>
    </cfRule>
    <cfRule type="expression" dxfId="1601" priority="95">
      <formula>$L163=#REF!</formula>
    </cfRule>
    <cfRule type="expression" dxfId="1600" priority="96">
      <formula>$L163=#REF!</formula>
    </cfRule>
    <cfRule type="expression" dxfId="1599" priority="97">
      <formula>$L163=#REF!</formula>
    </cfRule>
  </conditionalFormatting>
  <conditionalFormatting sqref="AD163">
    <cfRule type="expression" dxfId="1598" priority="90">
      <formula>$L163=#REF!</formula>
    </cfRule>
    <cfRule type="expression" dxfId="1597" priority="91">
      <formula>$L163=#REF!</formula>
    </cfRule>
    <cfRule type="expression" dxfId="1596" priority="92">
      <formula>$L163=#REF!</formula>
    </cfRule>
    <cfRule type="expression" dxfId="1595" priority="93">
      <formula>$L163=#REF!</formula>
    </cfRule>
  </conditionalFormatting>
  <conditionalFormatting sqref="P163">
    <cfRule type="cellIs" dxfId="1594" priority="89" operator="equal">
      <formula>"Mut+ext"</formula>
    </cfRule>
  </conditionalFormatting>
  <conditionalFormatting sqref="AC172">
    <cfRule type="expression" dxfId="1593" priority="85">
      <formula>$L172=#REF!</formula>
    </cfRule>
    <cfRule type="expression" dxfId="1592" priority="86">
      <formula>$L172=#REF!</formula>
    </cfRule>
    <cfRule type="expression" dxfId="1591" priority="87">
      <formula>$L172=#REF!</formula>
    </cfRule>
    <cfRule type="expression" dxfId="1590" priority="88">
      <formula>$L172=#REF!</formula>
    </cfRule>
  </conditionalFormatting>
  <conditionalFormatting sqref="AD172">
    <cfRule type="expression" dxfId="1589" priority="81">
      <formula>$L172=#REF!</formula>
    </cfRule>
    <cfRule type="expression" dxfId="1588" priority="82">
      <formula>$L172=#REF!</formula>
    </cfRule>
    <cfRule type="expression" dxfId="1587" priority="83">
      <formula>$L172=#REF!</formula>
    </cfRule>
    <cfRule type="expression" dxfId="1586" priority="84">
      <formula>$L172=#REF!</formula>
    </cfRule>
  </conditionalFormatting>
  <conditionalFormatting sqref="P172">
    <cfRule type="cellIs" dxfId="1585" priority="80" operator="equal">
      <formula>"Mut+ext"</formula>
    </cfRule>
  </conditionalFormatting>
  <conditionalFormatting sqref="J75 J68:J71">
    <cfRule type="expression" dxfId="1584" priority="76">
      <formula>$L68=#REF!</formula>
    </cfRule>
    <cfRule type="expression" dxfId="1583" priority="77">
      <formula>$L68=#REF!</formula>
    </cfRule>
    <cfRule type="expression" dxfId="1582" priority="78">
      <formula>$L68=#REF!</formula>
    </cfRule>
    <cfRule type="expression" dxfId="1581" priority="79">
      <formula>$L68=#REF!</formula>
    </cfRule>
  </conditionalFormatting>
  <conditionalFormatting sqref="P75 P68:P71">
    <cfRule type="cellIs" dxfId="1580" priority="75" operator="equal">
      <formula>"Mut+ext"</formula>
    </cfRule>
  </conditionalFormatting>
  <conditionalFormatting sqref="P147">
    <cfRule type="cellIs" dxfId="1579" priority="70" operator="equal">
      <formula>"Mut+ext"</formula>
    </cfRule>
  </conditionalFormatting>
  <conditionalFormatting sqref="P148:P150">
    <cfRule type="cellIs" dxfId="1578" priority="69" operator="equal">
      <formula>"Mut+ext"</formula>
    </cfRule>
  </conditionalFormatting>
  <conditionalFormatting sqref="P96">
    <cfRule type="cellIs" dxfId="1577" priority="64" operator="equal">
      <formula>"Mut+ext"</formula>
    </cfRule>
  </conditionalFormatting>
  <conditionalFormatting sqref="P97:P103">
    <cfRule type="cellIs" dxfId="1576" priority="67" operator="equal">
      <formula>"Mut+ext"</formula>
    </cfRule>
  </conditionalFormatting>
  <conditionalFormatting sqref="P105:P112">
    <cfRule type="cellIs" dxfId="1575" priority="66" operator="equal">
      <formula>"Mut+ext"</formula>
    </cfRule>
  </conditionalFormatting>
  <conditionalFormatting sqref="P114:P115">
    <cfRule type="cellIs" dxfId="1574" priority="65" operator="equal">
      <formula>"Mut+ext"</formula>
    </cfRule>
  </conditionalFormatting>
  <conditionalFormatting sqref="J147:J150">
    <cfRule type="expression" dxfId="1573" priority="60">
      <formula>$L147=#REF!</formula>
    </cfRule>
    <cfRule type="expression" dxfId="1572" priority="61">
      <formula>$L147=#REF!</formula>
    </cfRule>
    <cfRule type="expression" dxfId="1571" priority="62">
      <formula>$L147=#REF!</formula>
    </cfRule>
    <cfRule type="expression" dxfId="1570" priority="63">
      <formula>$L147=#REF!</formula>
    </cfRule>
  </conditionalFormatting>
  <conditionalFormatting sqref="P164">
    <cfRule type="cellIs" dxfId="1569" priority="53" operator="equal">
      <formula>"Mut+ext"</formula>
    </cfRule>
  </conditionalFormatting>
  <conditionalFormatting sqref="Z54">
    <cfRule type="expression" dxfId="1568" priority="49">
      <formula>$L54=#REF!</formula>
    </cfRule>
    <cfRule type="expression" dxfId="1567" priority="50">
      <formula>$L54=#REF!</formula>
    </cfRule>
    <cfRule type="expression" dxfId="1566" priority="51">
      <formula>$L54=#REF!</formula>
    </cfRule>
    <cfRule type="expression" dxfId="1565" priority="52">
      <formula>$L54=#REF!</formula>
    </cfRule>
  </conditionalFormatting>
  <conditionalFormatting sqref="Z55">
    <cfRule type="expression" dxfId="1564" priority="45">
      <formula>$L55=#REF!</formula>
    </cfRule>
    <cfRule type="expression" dxfId="1563" priority="46">
      <formula>$L55=#REF!</formula>
    </cfRule>
    <cfRule type="expression" dxfId="1562" priority="47">
      <formula>$L55=#REF!</formula>
    </cfRule>
    <cfRule type="expression" dxfId="1561" priority="48">
      <formula>$L55=#REF!</formula>
    </cfRule>
  </conditionalFormatting>
  <conditionalFormatting sqref="Z56">
    <cfRule type="expression" dxfId="1560" priority="41">
      <formula>$L56=#REF!</formula>
    </cfRule>
    <cfRule type="expression" dxfId="1559" priority="42">
      <formula>$L56=#REF!</formula>
    </cfRule>
    <cfRule type="expression" dxfId="1558" priority="43">
      <formula>$L56=#REF!</formula>
    </cfRule>
    <cfRule type="expression" dxfId="1557" priority="44">
      <formula>$L56=#REF!</formula>
    </cfRule>
  </conditionalFormatting>
  <conditionalFormatting sqref="AD151:AD152">
    <cfRule type="expression" dxfId="1556" priority="37">
      <formula>$L151=#REF!</formula>
    </cfRule>
    <cfRule type="expression" dxfId="1555" priority="38">
      <formula>$L151=#REF!</formula>
    </cfRule>
    <cfRule type="expression" dxfId="1554" priority="39">
      <formula>$L151=#REF!</formula>
    </cfRule>
    <cfRule type="expression" dxfId="1553" priority="40">
      <formula>$L151=#REF!</formula>
    </cfRule>
  </conditionalFormatting>
  <conditionalFormatting sqref="AC151:AC152">
    <cfRule type="expression" dxfId="1552" priority="33">
      <formula>$L151=#REF!</formula>
    </cfRule>
    <cfRule type="expression" dxfId="1551" priority="34">
      <formula>$L151=#REF!</formula>
    </cfRule>
    <cfRule type="expression" dxfId="1550" priority="35">
      <formula>$L151=#REF!</formula>
    </cfRule>
    <cfRule type="expression" dxfId="1549" priority="36">
      <formula>$L151=#REF!</formula>
    </cfRule>
  </conditionalFormatting>
  <conditionalFormatting sqref="P129:P134">
    <cfRule type="cellIs" dxfId="1548" priority="23" operator="equal">
      <formula>"Mut+ext"</formula>
    </cfRule>
  </conditionalFormatting>
  <conditionalFormatting sqref="Z129:Z134">
    <cfRule type="expression" dxfId="1547" priority="19">
      <formula>$L129=#REF!</formula>
    </cfRule>
    <cfRule type="expression" dxfId="1546" priority="20">
      <formula>$L129=#REF!</formula>
    </cfRule>
    <cfRule type="expression" dxfId="1545" priority="21">
      <formula>$L129=#REF!</formula>
    </cfRule>
    <cfRule type="expression" dxfId="1544" priority="22">
      <formula>$L129=#REF!</formula>
    </cfRule>
  </conditionalFormatting>
  <conditionalFormatting sqref="P113">
    <cfRule type="cellIs" dxfId="1543" priority="18" operator="equal">
      <formula>"Mut+ext"</formula>
    </cfRule>
  </conditionalFormatting>
  <conditionalFormatting sqref="P104">
    <cfRule type="cellIs" dxfId="1542" priority="17" operator="equal">
      <formula>"Mut+ext"</formula>
    </cfRule>
  </conditionalFormatting>
  <conditionalFormatting sqref="P151">
    <cfRule type="cellIs" dxfId="1541" priority="16" operator="equal">
      <formula>"Mut+ext"</formula>
    </cfRule>
  </conditionalFormatting>
  <conditionalFormatting sqref="P152:P153">
    <cfRule type="cellIs" dxfId="1540" priority="15" operator="equal">
      <formula>"Mut+ext"</formula>
    </cfRule>
  </conditionalFormatting>
  <conditionalFormatting sqref="J151:J153">
    <cfRule type="expression" dxfId="1539" priority="11">
      <formula>$L151=#REF!</formula>
    </cfRule>
    <cfRule type="expression" dxfId="1538" priority="12">
      <formula>$L151=#REF!</formula>
    </cfRule>
    <cfRule type="expression" dxfId="1537" priority="13">
      <formula>$L151=#REF!</formula>
    </cfRule>
    <cfRule type="expression" dxfId="1536" priority="14">
      <formula>$L151=#REF!</formula>
    </cfRule>
  </conditionalFormatting>
  <conditionalFormatting sqref="Z147:Z153">
    <cfRule type="expression" dxfId="1535" priority="7">
      <formula>$L147=#REF!</formula>
    </cfRule>
    <cfRule type="expression" dxfId="1534" priority="8">
      <formula>$L147=#REF!</formula>
    </cfRule>
    <cfRule type="expression" dxfId="1533" priority="9">
      <formula>$L147=#REF!</formula>
    </cfRule>
    <cfRule type="expression" dxfId="1532" priority="10">
      <formula>$L147=#REF!</formula>
    </cfRule>
  </conditionalFormatting>
  <conditionalFormatting sqref="P72">
    <cfRule type="cellIs" dxfId="1531" priority="6" operator="equal">
      <formula>"Mut+ext"</formula>
    </cfRule>
  </conditionalFormatting>
  <conditionalFormatting sqref="P73:P74">
    <cfRule type="cellIs" dxfId="1530" priority="5" operator="equal">
      <formula>"Mut+ext"</formula>
    </cfRule>
  </conditionalFormatting>
  <conditionalFormatting sqref="J72:J74">
    <cfRule type="expression" dxfId="1529" priority="1">
      <formula>$L72=#REF!</formula>
    </cfRule>
    <cfRule type="expression" dxfId="1528" priority="2">
      <formula>$L72=#REF!</formula>
    </cfRule>
    <cfRule type="expression" dxfId="1527" priority="3">
      <formula>$L72=#REF!</formula>
    </cfRule>
    <cfRule type="expression" dxfId="1526" priority="4">
      <formula>$L72=#REF!</formula>
    </cfRule>
  </conditionalFormatting>
  <dataValidations count="6">
    <dataValidation type="list" allowBlank="1" showInputMessage="1" showErrorMessage="1" sqref="P12:P13" xr:uid="{00000000-0002-0000-0300-000000000000}">
      <formula1>"Oui,Non"</formula1>
    </dataValidation>
    <dataValidation type="list" allowBlank="1" showInputMessage="1" showErrorMessage="1" sqref="P20:P27 P29:P36 P38:P45 P47:P57 P59:P66 P77:P84 P86:P93 P96:P103 P114:P121 P68:P75 P147:P153 P138:P145 P155:P162 P164:P171 P105:P112 P123:P136" xr:uid="{00000000-0002-0000-0300-000001000000}">
      <formula1>"Non,Mut,Mut+ext"</formula1>
    </dataValidation>
    <dataValidation type="list" allowBlank="1" showInputMessage="1" showErrorMessage="1" sqref="J59:J94 J47:J57 J20:J45 J154:J172 J96:J152" xr:uid="{00000000-0002-0000-0300-000002000000}">
      <formula1>"Obligatoire,Option"</formula1>
    </dataValidation>
    <dataValidation type="list" allowBlank="1" showInputMessage="1" showErrorMessage="1" sqref="K47:K57 K154:K172 K20:K45 K59:K67 K76:K94 K96:K146" xr:uid="{00000000-0002-0000-0300-000003000000}">
      <formula1>"1,2,3,4"</formula1>
    </dataValidation>
    <dataValidation type="list" allowBlank="1" showInputMessage="1" showErrorMessage="1" sqref="L85 L154 L122 L172 L37 L104 L94 L113 L28 L137 L146 L67 L76 L163" xr:uid="{00000000-0002-0000-0300-000004000000}">
      <formula1>$C$13:$C$23</formula1>
    </dataValidation>
    <dataValidation type="list" allowBlank="1" showInputMessage="1" showErrorMessage="1" sqref="O168:O171" xr:uid="{00000000-0002-0000-0300-000005000000}">
      <formula1>"300,40,35,30,25,24"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300-000006000000}">
          <x14:formula1>
            <xm:f>Paramétrage!$N$6:$N$12</xm:f>
          </x14:formula1>
          <xm:sqref>O20:O27 O29:O36 O38:O45 O47:O57 O59:O66 O68:O75 O77:O84 O86:O93 O95:O103 O105:O112 O114:O121 O147:O153 O138:O145 O164:O167 O155:O162 O123:O136</xm:sqref>
        </x14:dataValidation>
        <x14:dataValidation type="list" allowBlank="1" showInputMessage="1" showErrorMessage="1" xr:uid="{00000000-0002-0000-0300-000007000000}">
          <x14:formula1>
            <xm:f>Paramétrage!$K$6:$K$40</xm:f>
          </x14:formula1>
          <xm:sqref>I20:I27 I38:I45 I29:I36 I47:I57 I59:I66 I164:I171 I77:I84 I86:I93 I96:I103 I105:I112 I114:I121 I147:I153 I138:I145 I68:I75 I155:I162 I123:I136</xm:sqref>
        </x14:dataValidation>
        <x14:dataValidation type="list" allowBlank="1" showInputMessage="1" showErrorMessage="1" xr:uid="{00000000-0002-0000-0300-000008000000}">
          <x14:formula1>
            <xm:f>Paramétrage!$I$10</xm:f>
          </x14:formula1>
          <xm:sqref>G155:G162 G77:G84</xm:sqref>
        </x14:dataValidation>
        <x14:dataValidation type="list" allowBlank="1" showInputMessage="1" showErrorMessage="1" xr:uid="{00000000-0002-0000-0300-000009000000}">
          <x14:formula1>
            <xm:f>Paramétrage!$I$6</xm:f>
          </x14:formula1>
          <xm:sqref>G114:G117 G20:G27 G29:G36 G38:G45 G96:G103 G105:G112</xm:sqref>
        </x14:dataValidation>
        <x14:dataValidation type="list" allowBlank="1" showInputMessage="1" showErrorMessage="1" xr:uid="{00000000-0002-0000-0300-00000A000000}">
          <x14:formula1>
            <xm:f>Paramétrage!$I$7</xm:f>
          </x14:formula1>
          <xm:sqref>G86:G93 G164:G171</xm:sqref>
        </x14:dataValidation>
        <x14:dataValidation type="list" allowBlank="1" showInputMessage="1" showErrorMessage="1" xr:uid="{00000000-0002-0000-0300-00000B000000}">
          <x14:formula1>
            <xm:f>Paramétrage!$I$6:$I$16</xm:f>
          </x14:formula1>
          <xm:sqref>G47:G57 G59:G66 G147:G153 G118:G121 G68:G75 G138:G145 G123:G136</xm:sqref>
        </x14:dataValidation>
        <x14:dataValidation type="list" allowBlank="1" showInputMessage="1" showErrorMessage="1" xr:uid="{00000000-0002-0000-0300-00000C000000}">
          <x14:formula1>
            <xm:f>Paramétrage!$G$6:$G$16</xm:f>
          </x14:formula1>
          <xm:sqref>E12:E13 E4:E10</xm:sqref>
        </x14:dataValidation>
        <x14:dataValidation type="list" allowBlank="1" showInputMessage="1" showErrorMessage="1" xr:uid="{00000000-0002-0000-0300-00000D000000}">
          <x14:formula1>
            <xm:f>Paramétrage!$C$6:$C$28</xm:f>
          </x14:formula1>
          <xm:sqref>L38:L45 L29:L36 L68:L75 L96:L103 L86:L93 L20:L27 L47:L57 L77:L84 L138:L145 L147:L152 L105:L112 L155:L162 L59:L66 L114:L121 L164:L171 L123:L136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R158"/>
  <sheetViews>
    <sheetView zoomScale="60" zoomScaleNormal="60" workbookViewId="0">
      <pane xSplit="8" ySplit="16" topLeftCell="I88" activePane="bottomRight" state="frozen"/>
      <selection pane="bottomRight" activeCell="I11" sqref="I11"/>
      <selection pane="bottomLeft" activeCell="G44" sqref="G44:G48"/>
      <selection pane="topRight" activeCell="G44" sqref="G44:G48"/>
    </sheetView>
  </sheetViews>
  <sheetFormatPr defaultColWidth="11.42578125" defaultRowHeight="15.6" outlineLevelCol="1"/>
  <cols>
    <col min="1" max="1" width="11.42578125" style="10"/>
    <col min="2" max="2" width="14.42578125" style="10" customWidth="1"/>
    <col min="3" max="3" width="8.85546875" style="10" customWidth="1"/>
    <col min="4" max="4" width="22.42578125" style="10" customWidth="1"/>
    <col min="5" max="6" width="8.85546875" style="10" customWidth="1"/>
    <col min="7" max="7" width="29" style="10" customWidth="1"/>
    <col min="8" max="8" width="31.85546875" style="11" customWidth="1"/>
    <col min="9" max="9" width="11.85546875" style="11" customWidth="1"/>
    <col min="10" max="10" width="13" style="11" customWidth="1"/>
    <col min="11" max="11" width="9.42578125" style="11" customWidth="1"/>
    <col min="12" max="13" width="10" style="11" customWidth="1"/>
    <col min="14" max="16" width="11.42578125" style="11" customWidth="1"/>
    <col min="17" max="20" width="12.42578125" style="11" customWidth="1"/>
    <col min="21" max="21" width="11.85546875" style="17" customWidth="1"/>
    <col min="22" max="27" width="12.42578125" style="11" customWidth="1"/>
    <col min="28" max="28" width="34.140625" style="11" customWidth="1"/>
    <col min="29" max="29" width="51.42578125" style="11" customWidth="1"/>
    <col min="30" max="30" width="51.140625" style="11" customWidth="1"/>
    <col min="31" max="31" width="11.140625" style="11" hidden="1" customWidth="1" outlineLevel="1"/>
    <col min="32" max="32" width="10.85546875" style="11" hidden="1" customWidth="1" outlineLevel="1"/>
    <col min="33" max="43" width="11.42578125" style="11" hidden="1" customWidth="1" outlineLevel="1"/>
    <col min="44" max="44" width="11.42578125" style="11" collapsed="1"/>
    <col min="45" max="16384" width="11.42578125" style="11"/>
  </cols>
  <sheetData>
    <row r="1" spans="1:42" ht="6" customHeight="1">
      <c r="A1" s="11"/>
      <c r="B1" s="11"/>
    </row>
    <row r="2" spans="1:42" ht="18" customHeight="1">
      <c r="E2" s="627" t="s">
        <v>35</v>
      </c>
      <c r="F2" s="658"/>
      <c r="G2" s="628"/>
      <c r="H2" s="627" t="s">
        <v>36</v>
      </c>
      <c r="I2" s="628"/>
      <c r="J2" s="627" t="s">
        <v>37</v>
      </c>
      <c r="K2" s="658"/>
      <c r="L2" s="658"/>
      <c r="M2" s="628"/>
      <c r="N2" s="627" t="s">
        <v>38</v>
      </c>
      <c r="O2" s="628"/>
      <c r="U2" s="59" t="s">
        <v>39</v>
      </c>
      <c r="V2" s="59" t="s">
        <v>40</v>
      </c>
      <c r="Z2" s="561" t="s">
        <v>41</v>
      </c>
      <c r="AA2" s="561" t="s">
        <v>42</v>
      </c>
    </row>
    <row r="3" spans="1:42" ht="18" customHeight="1">
      <c r="C3" s="11"/>
      <c r="E3" s="629"/>
      <c r="F3" s="659"/>
      <c r="G3" s="630"/>
      <c r="H3" s="629"/>
      <c r="I3" s="630"/>
      <c r="J3" s="629"/>
      <c r="K3" s="659"/>
      <c r="L3" s="659"/>
      <c r="M3" s="630"/>
      <c r="N3" s="629"/>
      <c r="O3" s="630"/>
      <c r="S3" s="566" t="s">
        <v>16</v>
      </c>
      <c r="T3" s="567"/>
      <c r="U3" s="59">
        <f>ROUND(SUMIFS($U$17:$U$155,$G$17:$G$155,Paramétrage!$I6,$P$17:$P$155,"&lt;&gt;Mut+ext"),0)</f>
        <v>36</v>
      </c>
      <c r="V3" s="59">
        <f>ROUND(SUMIF($G$17:$G$155,Paramétrage!$I6,$Y$17:$Y$155),0)</f>
        <v>940</v>
      </c>
      <c r="Z3" s="561"/>
      <c r="AA3" s="561"/>
    </row>
    <row r="4" spans="1:42" ht="18" customHeight="1">
      <c r="C4" s="11"/>
      <c r="D4" s="117" t="s">
        <v>190</v>
      </c>
      <c r="E4" s="542" t="s">
        <v>43</v>
      </c>
      <c r="F4" s="543"/>
      <c r="G4" s="626"/>
      <c r="H4" s="542" t="str">
        <f>Synthèse!B3</f>
        <v>Science politique</v>
      </c>
      <c r="I4" s="626"/>
      <c r="J4" s="542" t="s">
        <v>366</v>
      </c>
      <c r="K4" s="543"/>
      <c r="L4" s="543"/>
      <c r="M4" s="626"/>
      <c r="N4" s="655"/>
      <c r="O4" s="554"/>
      <c r="P4" s="656">
        <v>180</v>
      </c>
      <c r="S4" s="566" t="s">
        <v>17</v>
      </c>
      <c r="T4" s="567"/>
      <c r="U4" s="59">
        <f>ROUND(SUMIFS($U$17:$U$155,$G$17:$G$155,Paramétrage!$I7,$P$17:$P$155,"&lt;&gt;Mut+ext"),0)</f>
        <v>0</v>
      </c>
      <c r="V4" s="59">
        <f>ROUND(SUMIF($G$17:$G$155,Paramétrage!$I7,$Y$17:$Y$155),0)</f>
        <v>0</v>
      </c>
      <c r="X4" s="566" t="s">
        <v>32</v>
      </c>
      <c r="Y4" s="566"/>
      <c r="Z4" s="59">
        <f>SUMIF($L$17:$L$33,Paramétrage!$C6,$M$17:$M$33)+SUMIF($L$87:$L$113,Paramétrage!$C6,$M$87:$M$113)</f>
        <v>133</v>
      </c>
      <c r="AA4" s="59">
        <f>SUMIF($L$17:$L$33,Paramétrage!$C6,$Y$17:$Y$33)+SUMIF($L$87:$L$113,Paramétrage!$C6,$Y$87:$Y$113)</f>
        <v>199.5</v>
      </c>
    </row>
    <row r="5" spans="1:42" ht="18" customHeight="1">
      <c r="A5" s="624" t="s">
        <v>273</v>
      </c>
      <c r="B5" s="624"/>
      <c r="C5" s="11"/>
      <c r="D5" s="116" t="s">
        <v>191</v>
      </c>
      <c r="E5" s="631" t="s">
        <v>43</v>
      </c>
      <c r="F5" s="632"/>
      <c r="G5" s="633"/>
      <c r="H5" s="544" t="str">
        <f>H4</f>
        <v>Science politique</v>
      </c>
      <c r="I5" s="634"/>
      <c r="J5" s="631" t="s">
        <v>367</v>
      </c>
      <c r="K5" s="632"/>
      <c r="L5" s="632"/>
      <c r="M5" s="633"/>
      <c r="N5" s="653"/>
      <c r="O5" s="654"/>
      <c r="P5" s="656"/>
      <c r="S5" s="566" t="s">
        <v>18</v>
      </c>
      <c r="T5" s="567"/>
      <c r="U5" s="59">
        <f>ROUND(SUMIFS($U$17:$U$155,$G$17:$G$155,Paramétrage!$I8,$P$17:$P$155,"&lt;&gt;Mut+ext"),0)</f>
        <v>0</v>
      </c>
      <c r="V5" s="59">
        <f>ROUND(SUMIF($G$17:$G$155,Paramétrage!$I8,$Y$17:$Y$155),0)</f>
        <v>0</v>
      </c>
      <c r="X5" s="566" t="s">
        <v>33</v>
      </c>
      <c r="Y5" s="566"/>
      <c r="Z5" s="59">
        <f>SUMIF($L$17:$L$33,Paramétrage!$C7,$M$17:$M$33)+SUMIF($L$87:$L$113,Paramétrage!$C7,$M$87:$M$113)</f>
        <v>117</v>
      </c>
      <c r="AA5" s="59">
        <f>SUMIF($L$17:$L$33,Paramétrage!$C7,$Y$17:$Y$33)+SUMIF($L$87:$L$113,Paramétrage!$C7,$Y$87:$Y$113)</f>
        <v>585</v>
      </c>
    </row>
    <row r="6" spans="1:42" ht="18" customHeight="1">
      <c r="A6" s="624"/>
      <c r="B6" s="624"/>
      <c r="C6" s="11"/>
      <c r="D6" s="116" t="s">
        <v>368</v>
      </c>
      <c r="E6" s="631" t="s">
        <v>43</v>
      </c>
      <c r="F6" s="632"/>
      <c r="G6" s="633"/>
      <c r="H6" s="544" t="str">
        <f>H5</f>
        <v>Science politique</v>
      </c>
      <c r="I6" s="634"/>
      <c r="J6" s="544" t="s">
        <v>369</v>
      </c>
      <c r="K6" s="545"/>
      <c r="L6" s="545"/>
      <c r="M6" s="634"/>
      <c r="N6" s="653"/>
      <c r="O6" s="654"/>
      <c r="P6" s="656"/>
      <c r="S6" s="566" t="s">
        <v>19</v>
      </c>
      <c r="T6" s="567"/>
      <c r="U6" s="59">
        <f>ROUND(SUMIFS($U$17:$U$155,$G$17:$G$155,Paramétrage!$I9,$P$17:$P$155,"&lt;&gt;Mut+ext"),0)</f>
        <v>0</v>
      </c>
      <c r="V6" s="59">
        <f>ROUND(SUMIF($G$17:$G$155,Paramétrage!$I9,$Y$17:$Y$155),0)</f>
        <v>0</v>
      </c>
      <c r="X6" s="566" t="s">
        <v>34</v>
      </c>
      <c r="Y6" s="566"/>
      <c r="Z6" s="59">
        <f>SUMIF($L$17:$L$33,Paramétrage!$C8,$M$17:$M$33)+SUMIF($L$87:$L$113,Paramétrage!$C8,$M$87:$M$113)</f>
        <v>0</v>
      </c>
      <c r="AA6" s="59">
        <f>SUMIF($L$17:$L$33,Paramétrage!$C8,$Y$17:$Y$33)+SUMIF($L$87:$L$113,Paramétrage!$C8,$Y$87:$Y$113)</f>
        <v>0</v>
      </c>
    </row>
    <row r="7" spans="1:42" ht="18" customHeight="1">
      <c r="A7" s="624"/>
      <c r="B7" s="624"/>
      <c r="C7" s="11"/>
      <c r="D7" s="116" t="s">
        <v>370</v>
      </c>
      <c r="E7" s="631" t="s">
        <v>43</v>
      </c>
      <c r="F7" s="632"/>
      <c r="G7" s="633"/>
      <c r="H7" s="544" t="str">
        <f>H6</f>
        <v>Science politique</v>
      </c>
      <c r="I7" s="634"/>
      <c r="J7" s="544" t="s">
        <v>371</v>
      </c>
      <c r="K7" s="545"/>
      <c r="L7" s="545"/>
      <c r="M7" s="634"/>
      <c r="N7" s="653"/>
      <c r="O7" s="654"/>
      <c r="P7" s="657"/>
      <c r="S7" s="567" t="s">
        <v>23</v>
      </c>
      <c r="T7" s="578"/>
      <c r="U7" s="59">
        <f>ROUND(SUMIF($G$17:$G$155,Paramétrage!$I10,$U$17:$U$155),0)</f>
        <v>0</v>
      </c>
      <c r="V7" s="59">
        <f t="array" ref="V7">IF(ISERROR(SUM(IF(G:G=Paramétrage!$I10,M:M*U:U)))=TRUE,"saisie incomplète",SUM(IF(G:G=Paramétrage!$I10,M:M*U:U)))</f>
        <v>0</v>
      </c>
    </row>
    <row r="8" spans="1:42" ht="18" customHeight="1">
      <c r="A8" s="624"/>
      <c r="B8" s="624"/>
      <c r="C8" s="11"/>
      <c r="D8" s="13" t="s">
        <v>192</v>
      </c>
      <c r="E8" s="14"/>
      <c r="F8" s="14"/>
      <c r="G8" s="14"/>
      <c r="H8" s="424"/>
      <c r="I8" s="424"/>
      <c r="J8" s="424"/>
      <c r="K8" s="424"/>
      <c r="L8" s="424"/>
      <c r="M8" s="424"/>
      <c r="N8" s="54" t="s">
        <v>193</v>
      </c>
      <c r="O8" s="54" t="s">
        <v>194</v>
      </c>
      <c r="P8" s="60" t="s">
        <v>50</v>
      </c>
      <c r="Q8" s="18"/>
      <c r="R8" s="19"/>
      <c r="S8" s="570" t="s">
        <v>24</v>
      </c>
      <c r="T8" s="571"/>
      <c r="U8" s="59">
        <f>ROUND(SUMIF($G$17:$G$155,Paramétrage!$I11,$U$17:$U$155),0)</f>
        <v>0</v>
      </c>
      <c r="V8" s="59">
        <f t="array" ref="V8">IF(ISERROR(SUM(IF(G:G=Paramétrage!$I11,M:M*U:U)))=TRUE,"saisie incomplète",SUM(IF(G:G=Paramétrage!$I11,M:M*U:U)))</f>
        <v>0</v>
      </c>
    </row>
    <row r="9" spans="1:42" ht="18" customHeight="1">
      <c r="C9" s="11"/>
      <c r="D9" s="114" t="s">
        <v>195</v>
      </c>
      <c r="E9" s="631" t="s">
        <v>56</v>
      </c>
      <c r="F9" s="632"/>
      <c r="G9" s="633"/>
      <c r="H9" s="544" t="s">
        <v>57</v>
      </c>
      <c r="I9" s="634"/>
      <c r="J9" s="544"/>
      <c r="K9" s="545"/>
      <c r="L9" s="545"/>
      <c r="M9" s="634"/>
      <c r="N9" s="420"/>
      <c r="O9" s="115">
        <v>0</v>
      </c>
      <c r="P9" s="115"/>
      <c r="S9" s="567" t="s">
        <v>25</v>
      </c>
      <c r="T9" s="578"/>
      <c r="U9" s="59">
        <f>ROUND(SUMIF($G$17:$G$155,Paramétrage!$I12,$U$17:$U$155),0)</f>
        <v>0</v>
      </c>
      <c r="V9" s="59">
        <f t="array" ref="V9">IF(ISERROR(SUM(IF(G:G=Paramétrage!$I12,M:M*U:U)))=TRUE,"saisie incomplète",SUM(IF(G:G=Paramétrage!$I12,M:M*U:U)))</f>
        <v>0</v>
      </c>
    </row>
    <row r="10" spans="1:42" ht="18" customHeight="1">
      <c r="C10" s="6"/>
      <c r="D10" s="114"/>
      <c r="E10" s="544"/>
      <c r="F10" s="545"/>
      <c r="G10" s="545"/>
      <c r="H10" s="631"/>
      <c r="I10" s="633"/>
      <c r="J10" s="544"/>
      <c r="K10" s="545"/>
      <c r="L10" s="545"/>
      <c r="M10" s="545"/>
      <c r="N10" s="115"/>
      <c r="O10" s="115"/>
      <c r="P10" s="115"/>
      <c r="S10" s="567" t="s">
        <v>26</v>
      </c>
      <c r="T10" s="578"/>
      <c r="U10" s="59">
        <f>ROUND(SUMIF($G$17:$G$155,Paramétrage!$I13,$U$17:$U$155),0)</f>
        <v>0</v>
      </c>
      <c r="V10" s="59">
        <f t="array" ref="V10">IF(ISERROR(SUM(IF(G:G=Paramétrage!$I13,M:M*U:U)))=TRUE,"saisie incomplète",SUM(IF(G:G=Paramétrage!$I13,M:M*U:U)))</f>
        <v>0</v>
      </c>
    </row>
    <row r="11" spans="1:42" ht="18" customHeight="1">
      <c r="A11" s="11"/>
      <c r="B11" s="11"/>
      <c r="C11" s="11"/>
      <c r="S11" s="567" t="s">
        <v>27</v>
      </c>
      <c r="T11" s="578"/>
      <c r="U11" s="59">
        <f>ROUND(SUMIF($G$17:$G$155,Paramétrage!$I14,$U$17:$U$155),0)</f>
        <v>0</v>
      </c>
      <c r="V11" s="59">
        <f t="array" ref="V11">IF(ISERROR(SUM(IF(G:G=Paramétrage!$I14,M:M*U:U)))=TRUE,"saisie incomplète",SUM(IF(G:G=Paramétrage!$I14,M:M*U:U)))</f>
        <v>0</v>
      </c>
    </row>
    <row r="12" spans="1:42" ht="18" customHeight="1">
      <c r="A12" s="11"/>
      <c r="B12" s="11"/>
      <c r="C12" s="11"/>
      <c r="S12" s="567" t="s">
        <v>28</v>
      </c>
      <c r="T12" s="578"/>
      <c r="U12" s="59">
        <f>ROUND(SUMIF($G$17:$G$155,Paramétrage!$I15,$U$17:$U$155),0)</f>
        <v>0</v>
      </c>
      <c r="V12" s="59">
        <f t="array" ref="V12">IF(ISERROR(SUM(IF(G:G=Paramétrage!$I15,M:M*U:U)))=TRUE,"saisie incomplète",SUM(IF(G:G=Paramétrage!$I15,M:M*U:U)))</f>
        <v>0</v>
      </c>
    </row>
    <row r="13" spans="1:42" ht="18" customHeight="1">
      <c r="A13" s="11"/>
      <c r="B13" s="11"/>
      <c r="C13" s="11"/>
      <c r="S13" s="567" t="s">
        <v>64</v>
      </c>
      <c r="T13" s="578"/>
      <c r="U13" s="151">
        <f>SUM(AO17:AO130)</f>
        <v>36</v>
      </c>
      <c r="V13" s="151">
        <f>SUM(AP17:AP130)</f>
        <v>940</v>
      </c>
    </row>
    <row r="14" spans="1:42" ht="6.75" customHeight="1" thickBot="1">
      <c r="A14" s="11"/>
      <c r="B14" s="11"/>
      <c r="C14" s="11"/>
      <c r="D14" s="11"/>
      <c r="E14" s="11"/>
      <c r="F14" s="11"/>
      <c r="G14" s="11"/>
    </row>
    <row r="15" spans="1:42" ht="68.849999999999994" customHeight="1">
      <c r="A15" s="20"/>
      <c r="B15" s="635" t="s">
        <v>65</v>
      </c>
      <c r="C15" s="636"/>
      <c r="D15" s="637"/>
      <c r="E15" s="599" t="s">
        <v>66</v>
      </c>
      <c r="F15" s="599" t="s">
        <v>67</v>
      </c>
      <c r="G15" s="599" t="s">
        <v>68</v>
      </c>
      <c r="H15" s="602" t="s">
        <v>69</v>
      </c>
      <c r="I15" s="599" t="s">
        <v>70</v>
      </c>
      <c r="J15" s="599" t="s">
        <v>71</v>
      </c>
      <c r="K15" s="602" t="s">
        <v>72</v>
      </c>
      <c r="L15" s="599" t="s">
        <v>73</v>
      </c>
      <c r="M15" s="22" t="s">
        <v>74</v>
      </c>
      <c r="N15" s="599" t="s">
        <v>134</v>
      </c>
      <c r="O15" s="594" t="s">
        <v>76</v>
      </c>
      <c r="P15" s="612" t="s">
        <v>77</v>
      </c>
      <c r="Q15" s="572" t="s">
        <v>78</v>
      </c>
      <c r="R15" s="563"/>
      <c r="S15" s="563"/>
      <c r="T15" s="573"/>
      <c r="U15" s="612" t="s">
        <v>13</v>
      </c>
      <c r="V15" s="125" t="s">
        <v>79</v>
      </c>
      <c r="W15" s="22" t="s">
        <v>80</v>
      </c>
      <c r="X15" s="22" t="s">
        <v>81</v>
      </c>
      <c r="Y15" s="21" t="s">
        <v>82</v>
      </c>
      <c r="Z15" s="562" t="s">
        <v>83</v>
      </c>
      <c r="AA15" s="563"/>
      <c r="AB15" s="576"/>
      <c r="AC15" s="599" t="s">
        <v>84</v>
      </c>
      <c r="AD15" s="594" t="s">
        <v>85</v>
      </c>
      <c r="AE15" s="596" t="s">
        <v>86</v>
      </c>
      <c r="AF15" s="573" t="s">
        <v>87</v>
      </c>
      <c r="AH15" s="579" t="s">
        <v>134</v>
      </c>
      <c r="AI15" s="579" t="s">
        <v>76</v>
      </c>
      <c r="AJ15" s="579" t="s">
        <v>13</v>
      </c>
      <c r="AK15" s="579" t="s">
        <v>79</v>
      </c>
      <c r="AL15" s="579" t="s">
        <v>80</v>
      </c>
      <c r="AM15" s="579" t="s">
        <v>81</v>
      </c>
      <c r="AN15" s="579" t="s">
        <v>82</v>
      </c>
      <c r="AO15" s="604" t="s">
        <v>135</v>
      </c>
      <c r="AP15" s="605"/>
    </row>
    <row r="16" spans="1:42" ht="16.149999999999999" thickBot="1">
      <c r="A16" s="20"/>
      <c r="B16" s="154" t="s">
        <v>88</v>
      </c>
      <c r="C16" s="159" t="s">
        <v>89</v>
      </c>
      <c r="D16" s="159" t="s">
        <v>90</v>
      </c>
      <c r="E16" s="601"/>
      <c r="F16" s="600"/>
      <c r="G16" s="600"/>
      <c r="H16" s="638"/>
      <c r="I16" s="600"/>
      <c r="J16" s="600"/>
      <c r="K16" s="638"/>
      <c r="L16" s="600"/>
      <c r="M16" s="158">
        <f>ROUND(M86+M156,1)</f>
        <v>300</v>
      </c>
      <c r="N16" s="600"/>
      <c r="O16" s="595"/>
      <c r="P16" s="641"/>
      <c r="Q16" s="642"/>
      <c r="R16" s="643"/>
      <c r="S16" s="643"/>
      <c r="T16" s="644"/>
      <c r="U16" s="641"/>
      <c r="V16" s="155">
        <f>V86+V156</f>
        <v>860</v>
      </c>
      <c r="W16" s="156">
        <f>W86+W156</f>
        <v>0</v>
      </c>
      <c r="X16" s="156">
        <f>X86+X156</f>
        <v>860</v>
      </c>
      <c r="Y16" s="157">
        <f>Y86+Y156</f>
        <v>940</v>
      </c>
      <c r="Z16" s="645"/>
      <c r="AA16" s="643"/>
      <c r="AB16" s="598"/>
      <c r="AC16" s="600"/>
      <c r="AD16" s="595"/>
      <c r="AE16" s="639"/>
      <c r="AF16" s="640"/>
      <c r="AH16" s="579"/>
      <c r="AI16" s="579"/>
      <c r="AJ16" s="579"/>
      <c r="AK16" s="579"/>
      <c r="AL16" s="579"/>
      <c r="AM16" s="579"/>
      <c r="AN16" s="579"/>
      <c r="AO16" s="53" t="s">
        <v>39</v>
      </c>
      <c r="AP16" s="52" t="s">
        <v>137</v>
      </c>
    </row>
    <row r="17" spans="1:42" ht="15.75" customHeight="1">
      <c r="A17" s="582" t="s">
        <v>274</v>
      </c>
      <c r="B17" s="606" t="s">
        <v>92</v>
      </c>
      <c r="C17" s="585" t="s">
        <v>275</v>
      </c>
      <c r="D17" s="587" t="s">
        <v>276</v>
      </c>
      <c r="E17" s="590">
        <v>6</v>
      </c>
      <c r="F17" s="446" t="s">
        <v>277</v>
      </c>
      <c r="G17" s="112" t="s">
        <v>16</v>
      </c>
      <c r="H17" s="103" t="s">
        <v>372</v>
      </c>
      <c r="I17" s="131" t="s">
        <v>373</v>
      </c>
      <c r="J17" s="130" t="s">
        <v>98</v>
      </c>
      <c r="K17" s="104">
        <v>1</v>
      </c>
      <c r="L17" s="105" t="s">
        <v>99</v>
      </c>
      <c r="M17" s="122">
        <v>25</v>
      </c>
      <c r="N17" s="119">
        <v>180</v>
      </c>
      <c r="O17" s="127">
        <v>300</v>
      </c>
      <c r="P17" s="111" t="s">
        <v>100</v>
      </c>
      <c r="Q17" s="568"/>
      <c r="R17" s="556"/>
      <c r="S17" s="556"/>
      <c r="T17" s="569"/>
      <c r="U17" s="238">
        <f>IF(OR(O17="",L17=Paramétrage!$C$10,L17=Paramétrage!$C$13,L17=Paramétrage!$C$16,L17=Paramétrage!$C$19,L17=Paramétrage!$C$23,L17=Paramétrage!$C$26,AND(L17&lt;&gt;Paramétrage!$C$9,P17="Mut+ext")),"",ROUNDUP(N17/O17,0))</f>
        <v>1</v>
      </c>
      <c r="V17" s="242">
        <f>IF(L17="",0,IF(OR(P17="Mut+ext",VLOOKUP(L17,Paramétrage!$C$6:$E$28,2,0)=0),0,IF(O17="","saisir capacité",M17*U17*VLOOKUP(L17,Paramétrage!$C$6:$E$28,2,0))))</f>
        <v>25</v>
      </c>
      <c r="W17" s="160"/>
      <c r="X17" s="240">
        <f t="shared" ref="X17:X24" si="0">IF(ISERROR(V17+W17)=TRUE,V17,V17+W17)</f>
        <v>25</v>
      </c>
      <c r="Y17" s="241">
        <f>IF(L17="",0,IF(ISERROR(W17+V17*VLOOKUP(L17,Paramétrage!$C$6:$E$28,3,0))=TRUE,X17,W17+V17*VLOOKUP(L17,Paramétrage!$C$6:$E$28,3,0)))</f>
        <v>37.5</v>
      </c>
      <c r="Z17" s="555"/>
      <c r="AA17" s="556"/>
      <c r="AB17" s="557"/>
      <c r="AC17" s="162"/>
      <c r="AD17" s="109"/>
      <c r="AE17" s="47">
        <f>IF(F17="",0,IF(J17="",0,IF(SUMIF(F17:F24,F17,N17:N24)=0,0,IF(J17="Obligatoire",AF17/N17,IF(K17="",AF17/SUMIF(F17:F24,F17,N17:N24),AF17/(SUMIF(F17:F24,F17,N17:N24)/K17))))))</f>
        <v>25</v>
      </c>
      <c r="AF17" s="43">
        <f t="shared" ref="AF17:AF24" si="1">M17*N17</f>
        <v>4500</v>
      </c>
      <c r="AH17" s="50">
        <f>IF(SUMIF(F17:F24,F17,N17:N24)=0,0,$M$3*N17/SUMIF(F17:F24,F17,N17:N24))</f>
        <v>0</v>
      </c>
      <c r="AI17" s="12">
        <f t="shared" ref="AI17:AI24" si="2">O17</f>
        <v>300</v>
      </c>
      <c r="AJ17" s="26">
        <f t="shared" ref="AJ17:AJ19" si="3">IF(AI17=0,"",ROUNDUP(AH17/AI17,0))</f>
        <v>0</v>
      </c>
      <c r="AK17" s="27">
        <f>IF(L17="",0,IF(OR(P17="Mut+ext",VLOOKUP(L17,Paramétrage!$C$6:$E$28,2,0)=0),0,IF(O17="","saisir capacité",IF(P17="Mut+ext",0,M17*AJ17*VLOOKUP(L17,Paramétrage!$C$6:$E$28,2,0)))))</f>
        <v>0</v>
      </c>
      <c r="AL17" s="95"/>
      <c r="AM17" s="27">
        <f t="shared" ref="AM17:AM24" si="4">IF(ISERROR(AK17+AL17)=TRUE,AK17,AK17+AL17)</f>
        <v>0</v>
      </c>
      <c r="AN17" s="27">
        <f>IF(L17="",0,IF(ISERROR(AL17+AK17*VLOOKUP(L17,Paramétrage!$C$6:$E$28,3,0))=TRUE,AM17,AL17+AK17*VLOOKUP(L17,Paramétrage!$C$6:$E$28,3,0)))</f>
        <v>0</v>
      </c>
      <c r="AO17" s="50">
        <f>IF(L17="",0,IF(OR(P17="oui",VLOOKUP(L17,Paramétrage!$C$6:$E$28,2,0)=0),0,IF(U17="",0,U17-AJ17)))</f>
        <v>1</v>
      </c>
      <c r="AP17" s="12">
        <f t="shared" ref="AP17:AP24" si="5">Y17-AN17-W17</f>
        <v>37.5</v>
      </c>
    </row>
    <row r="18" spans="1:42">
      <c r="A18" s="583"/>
      <c r="B18" s="607"/>
      <c r="C18" s="585"/>
      <c r="D18" s="587"/>
      <c r="E18" s="588"/>
      <c r="F18" s="446" t="s">
        <v>280</v>
      </c>
      <c r="G18" s="102" t="s">
        <v>16</v>
      </c>
      <c r="H18" s="106" t="s">
        <v>281</v>
      </c>
      <c r="I18" s="131" t="s">
        <v>97</v>
      </c>
      <c r="J18" s="130" t="s">
        <v>98</v>
      </c>
      <c r="K18" s="104">
        <v>1</v>
      </c>
      <c r="L18" s="105" t="s">
        <v>104</v>
      </c>
      <c r="M18" s="122">
        <v>25</v>
      </c>
      <c r="N18" s="119">
        <v>180</v>
      </c>
      <c r="O18" s="127">
        <v>40</v>
      </c>
      <c r="P18" s="111" t="s">
        <v>100</v>
      </c>
      <c r="Q18" s="556"/>
      <c r="R18" s="556"/>
      <c r="S18" s="556"/>
      <c r="T18" s="569"/>
      <c r="U18" s="238">
        <f>IF(OR(O18="",L18=Paramétrage!$C$10,L18=Paramétrage!$C$13,L18=Paramétrage!$C$16,L18=Paramétrage!$C$19,L18=Paramétrage!$C$23,L18=Paramétrage!$C$26,AND(L18&lt;&gt;Paramétrage!$C$9,P18="Mut+ext")),"",ROUNDUP(N18/O18,0))</f>
        <v>5</v>
      </c>
      <c r="V18" s="236">
        <f>IF(L18="",0,IF(OR(P18="Mut+ext",VLOOKUP(L18,Paramétrage!$C$6:$E$28,2,0)=0),0,IF(O18="","saisir capacité",M18*U18*VLOOKUP(L18,Paramétrage!$C$6:$E$28,2,0))))</f>
        <v>125</v>
      </c>
      <c r="W18" s="108"/>
      <c r="X18" s="237">
        <f t="shared" si="0"/>
        <v>125</v>
      </c>
      <c r="Y18" s="239">
        <f>IF(L18="",0,IF(ISERROR(W18+V18*VLOOKUP(L18,Paramétrage!$C$6:$E$28,3,0))=TRUE,X18,W18+V18*VLOOKUP(L18,Paramétrage!$C$6:$E$28,3,0)))</f>
        <v>125</v>
      </c>
      <c r="Z18" s="555"/>
      <c r="AA18" s="556"/>
      <c r="AB18" s="557"/>
      <c r="AC18" s="442"/>
      <c r="AD18" s="109"/>
      <c r="AE18" s="47">
        <f>IF(F18="",0,IF(J18="",0,IF(SUMIF(F17:F24,F18,N17:N24)=0,0,IF(J18="Obligatoire",AF18/N18,IF(K18="",AF18/SUMIF(F17:F24,F18,N17:N24),AF18/(SUMIF(F17:F24,F18,N17:N24)/K18))))))</f>
        <v>25</v>
      </c>
      <c r="AF18" s="24">
        <f t="shared" si="1"/>
        <v>4500</v>
      </c>
      <c r="AH18" s="50">
        <f>IF(SUMIF(F17:F24,F18,N17:N24)=0,0,$M$3*N18/SUMIF(F17:F24,F18,N17:N24))</f>
        <v>0</v>
      </c>
      <c r="AI18" s="12">
        <f t="shared" si="2"/>
        <v>40</v>
      </c>
      <c r="AJ18" s="26">
        <f t="shared" si="3"/>
        <v>0</v>
      </c>
      <c r="AK18" s="27">
        <f>IF(L18="",0,IF(OR(P18="Mut+ext",VLOOKUP(L18,Paramétrage!$C$6:$E$28,2,0)=0),0,IF(O18="","saisir capacité",IF(P18="Mut+ext",0,M18*AJ18*VLOOKUP(L18,Paramétrage!$C$6:$E$28,2,0)))))</f>
        <v>0</v>
      </c>
      <c r="AL18" s="95"/>
      <c r="AM18" s="27">
        <f t="shared" si="4"/>
        <v>0</v>
      </c>
      <c r="AN18" s="27">
        <f>IF(L18="",0,IF(ISERROR(AL18+AK18*VLOOKUP(L18,Paramétrage!$C$6:$E$28,3,0))=TRUE,AM18,AL18+AK18*VLOOKUP(L18,Paramétrage!$C$6:$E$28,3,0)))</f>
        <v>0</v>
      </c>
      <c r="AO18" s="50">
        <f>IF(L18="",0,IF(OR(P18="oui",VLOOKUP(L18,Paramétrage!$C$6:$E$28,2,0)=0),0,IF(U18="",0,U18-AJ18)))</f>
        <v>5</v>
      </c>
      <c r="AP18" s="12">
        <f t="shared" si="5"/>
        <v>125</v>
      </c>
    </row>
    <row r="19" spans="1:42">
      <c r="A19" s="583"/>
      <c r="B19" s="607"/>
      <c r="C19" s="585"/>
      <c r="D19" s="587"/>
      <c r="E19" s="588"/>
      <c r="F19" s="446" t="s">
        <v>374</v>
      </c>
      <c r="G19" s="102" t="s">
        <v>16</v>
      </c>
      <c r="H19" s="106"/>
      <c r="I19" s="131"/>
      <c r="J19" s="130"/>
      <c r="K19" s="104"/>
      <c r="L19" s="105"/>
      <c r="M19" s="122"/>
      <c r="N19" s="119"/>
      <c r="O19" s="127"/>
      <c r="P19" s="111"/>
      <c r="Q19" s="556"/>
      <c r="R19" s="556"/>
      <c r="S19" s="556"/>
      <c r="T19" s="569"/>
      <c r="U19" s="238" t="str">
        <f>IF(OR(O19="",L19=Paramétrage!$C$10,L19=Paramétrage!$C$13,L19=Paramétrage!$C$16,L19=Paramétrage!$C$19,L19=Paramétrage!$C$23,L19=Paramétrage!$C$26,AND(L19&lt;&gt;Paramétrage!$C$9,P19="Mut+ext")),"",ROUNDUP(N19/O19,0))</f>
        <v/>
      </c>
      <c r="V19" s="236">
        <f>IF(L19="",0,IF(OR(P19="Mut+ext",VLOOKUP(L19,Paramétrage!$C$6:$E$28,2,0)=0),0,IF(O19="","saisir capacité",M19*U19*VLOOKUP(L19,Paramétrage!$C$6:$E$28,2,0))))</f>
        <v>0</v>
      </c>
      <c r="W19" s="108"/>
      <c r="X19" s="237">
        <f t="shared" si="0"/>
        <v>0</v>
      </c>
      <c r="Y19" s="239">
        <f>IF(L19="",0,IF(ISERROR(W19+V19*VLOOKUP(L19,Paramétrage!$C$6:$E$28,3,0))=TRUE,X19,W19+V19*VLOOKUP(L19,Paramétrage!$C$6:$E$28,3,0)))</f>
        <v>0</v>
      </c>
      <c r="Z19" s="555"/>
      <c r="AA19" s="556"/>
      <c r="AB19" s="557"/>
      <c r="AC19" s="442"/>
      <c r="AD19" s="109"/>
      <c r="AE19" s="47">
        <f>IF(F19="",0,IF(J19="",0,IF(SUMIF(F17:F24,F19,N17:N24)=0,0,IF(J19="Obligatoire",AF19/N19,IF(K19="",AF19/SUMIF(F17:F24,F19,N17:N24),AF19/(SUMIF(F17:F24,F19,N17:N24)/K19))))))</f>
        <v>0</v>
      </c>
      <c r="AF19" s="24">
        <f t="shared" si="1"/>
        <v>0</v>
      </c>
      <c r="AH19" s="50">
        <f>IF(SUMIF(F17:F24,F19,N17:N24)=0,0,$M$3*N19/SUMIF(F17:F24,F19,N17:N24))</f>
        <v>0</v>
      </c>
      <c r="AI19" s="12">
        <f t="shared" si="2"/>
        <v>0</v>
      </c>
      <c r="AJ19" s="26" t="str">
        <f t="shared" si="3"/>
        <v/>
      </c>
      <c r="AK19" s="27">
        <f>IF(L19="",0,IF(OR(P19="Mut+ext",VLOOKUP(L19,Paramétrage!$C$6:$E$28,2,0)=0),0,IF(O19="","saisir capacité",IF(P19="Mut+ext",0,M19*AJ19*VLOOKUP(L19,Paramétrage!$C$6:$E$28,2,0)))))</f>
        <v>0</v>
      </c>
      <c r="AL19" s="95"/>
      <c r="AM19" s="27">
        <f t="shared" si="4"/>
        <v>0</v>
      </c>
      <c r="AN19" s="27">
        <f>IF(L19="",0,IF(ISERROR(AL19+AK19*VLOOKUP(L19,Paramétrage!$C$6:$E$28,3,0))=TRUE,AM19,AL19+AK19*VLOOKUP(L19,Paramétrage!$C$6:$E$28,3,0)))</f>
        <v>0</v>
      </c>
      <c r="AO19" s="50">
        <f>IF(L19="",0,IF(OR(P19="oui",VLOOKUP(L19,Paramétrage!$C$6:$E$28,2,0)=0),0,IF(U19="",0,U19-AJ19)))</f>
        <v>0</v>
      </c>
      <c r="AP19" s="12">
        <f t="shared" si="5"/>
        <v>0</v>
      </c>
    </row>
    <row r="20" spans="1:42">
      <c r="A20" s="583"/>
      <c r="B20" s="607"/>
      <c r="C20" s="585"/>
      <c r="D20" s="587"/>
      <c r="E20" s="588"/>
      <c r="F20" s="448" t="s">
        <v>375</v>
      </c>
      <c r="G20" s="102" t="s">
        <v>16</v>
      </c>
      <c r="H20" s="106"/>
      <c r="I20" s="131"/>
      <c r="J20" s="130"/>
      <c r="K20" s="104"/>
      <c r="L20" s="105"/>
      <c r="M20" s="122"/>
      <c r="N20" s="121"/>
      <c r="O20" s="127"/>
      <c r="P20" s="111"/>
      <c r="Q20" s="556"/>
      <c r="R20" s="556"/>
      <c r="S20" s="556"/>
      <c r="T20" s="569"/>
      <c r="U20" s="238" t="str">
        <f>IF(OR(O20="",L20=Paramétrage!$C$10,L20=Paramétrage!$C$13,L20=Paramétrage!$C$16,L20=Paramétrage!$C$19,L20=Paramétrage!$C$23,L20=Paramétrage!$C$26,AND(L20&lt;&gt;Paramétrage!$C$9,P20="Mut+ext")),"",ROUNDUP(N20/O20,0))</f>
        <v/>
      </c>
      <c r="V20" s="236">
        <f>IF(L20="",0,IF(OR(P20="Mut+ext",VLOOKUP(L20,Paramétrage!$C$6:$E$28,2,0)=0),0,IF(O20="","saisir capacité",M20*U20*VLOOKUP(L20,Paramétrage!$C$6:$E$28,2,0))))</f>
        <v>0</v>
      </c>
      <c r="W20" s="108"/>
      <c r="X20" s="237">
        <f t="shared" si="0"/>
        <v>0</v>
      </c>
      <c r="Y20" s="239">
        <f>IF(L20="",0,IF(ISERROR(W20+V20*VLOOKUP(L20,Paramétrage!$C$6:$E$28,3,0))=TRUE,X20,W20+V20*VLOOKUP(L20,Paramétrage!$C$6:$E$28,3,0)))</f>
        <v>0</v>
      </c>
      <c r="Z20" s="555"/>
      <c r="AA20" s="556"/>
      <c r="AB20" s="557"/>
      <c r="AC20" s="132"/>
      <c r="AD20" s="109"/>
      <c r="AE20" s="47">
        <f>IF(F20="",0,IF(J20="",0,IF(SUMIF(F17:F24,F20,N17:N24)=0,0,IF(J20="Obligatoire",AF20/N20,IF(K20="",AF20/SUMIF(F17:F24,F20,N17:N24),AF20/(SUMIF(F17:F24,F20,N17:N24)/K20))))))</f>
        <v>0</v>
      </c>
      <c r="AF20" s="24">
        <f t="shared" si="1"/>
        <v>0</v>
      </c>
      <c r="AH20" s="50">
        <f>IF(SUMIF(F17:F24,F20,N17:N24)=0,0,$M$3*N20/SUMIF(F17:F24,F20,N17:N24))</f>
        <v>0</v>
      </c>
      <c r="AI20" s="12">
        <f t="shared" si="2"/>
        <v>0</v>
      </c>
      <c r="AJ20" s="26" t="str">
        <f>IF(AI20=0,"",ROUNDUP(AH20/AI20,0))</f>
        <v/>
      </c>
      <c r="AK20" s="27">
        <f>IF(L20="",0,IF(OR(P20="Mut+ext",VLOOKUP(L20,Paramétrage!$C$6:$E$28,2,0)=0),0,IF(O20="","saisir capacité",IF(P20="Mut+ext",0,M20*AJ20*VLOOKUP(L20,Paramétrage!$C$6:$E$28,2,0)))))</f>
        <v>0</v>
      </c>
      <c r="AL20" s="95"/>
      <c r="AM20" s="27">
        <f t="shared" si="4"/>
        <v>0</v>
      </c>
      <c r="AN20" s="27">
        <f>IF(L20="",0,IF(ISERROR(AL20+AK20*VLOOKUP(L20,Paramétrage!$C$6:$E$28,3,0))=TRUE,AM20,AL20+AK20*VLOOKUP(L20,Paramétrage!$C$6:$E$28,3,0)))</f>
        <v>0</v>
      </c>
      <c r="AO20" s="50">
        <f>IF(L20="",0,IF(OR(P20="oui",VLOOKUP(L20,Paramétrage!$C$6:$E$28,2,0)=0),0,IF(U20="",0,U20-AJ20)))</f>
        <v>0</v>
      </c>
      <c r="AP20" s="12">
        <f t="shared" si="5"/>
        <v>0</v>
      </c>
    </row>
    <row r="21" spans="1:42">
      <c r="A21" s="583"/>
      <c r="B21" s="607"/>
      <c r="C21" s="585"/>
      <c r="D21" s="587"/>
      <c r="E21" s="588"/>
      <c r="F21" s="446"/>
      <c r="G21" s="449"/>
      <c r="H21" s="106"/>
      <c r="I21" s="131"/>
      <c r="J21" s="130"/>
      <c r="K21" s="104"/>
      <c r="L21" s="105"/>
      <c r="M21" s="122"/>
      <c r="N21" s="120"/>
      <c r="O21" s="127"/>
      <c r="P21" s="111"/>
      <c r="Q21" s="556"/>
      <c r="R21" s="556"/>
      <c r="S21" s="556"/>
      <c r="T21" s="569"/>
      <c r="U21" s="238" t="str">
        <f>IF(OR(O21="",L21=Paramétrage!$C$10,L21=Paramétrage!$C$13,L21=Paramétrage!$C$16,L21=Paramétrage!$C$19,L21=Paramétrage!$C$23,L21=Paramétrage!$C$26,AND(L21&lt;&gt;Paramétrage!$C$9,P21="Mut+ext")),"",ROUNDUP(N21/O21,0))</f>
        <v/>
      </c>
      <c r="V21" s="236">
        <f>IF(L21="",0,IF(OR(P21="Mut+ext",VLOOKUP(L21,Paramétrage!$C$6:$E$28,2,0)=0),0,IF(O21="","saisir capacité",M21*U21*VLOOKUP(L21,Paramétrage!$C$6:$E$28,2,0))))</f>
        <v>0</v>
      </c>
      <c r="W21" s="108"/>
      <c r="X21" s="237">
        <f t="shared" si="0"/>
        <v>0</v>
      </c>
      <c r="Y21" s="239">
        <f>IF(L21="",0,IF(ISERROR(W21+V21*VLOOKUP(L21,Paramétrage!$C$6:$E$28,3,0))=TRUE,X21,W21+V21*VLOOKUP(L21,Paramétrage!$C$6:$E$28,3,0)))</f>
        <v>0</v>
      </c>
      <c r="Z21" s="555"/>
      <c r="AA21" s="556"/>
      <c r="AB21" s="557"/>
      <c r="AC21" s="442"/>
      <c r="AD21" s="109"/>
      <c r="AE21" s="47">
        <f>IF(F21="",0,IF(J21="",0,IF(SUMIF(F17:F24,F21,N17:N24)=0,0,IF(J21="Obligatoire",AF21/N21,IF(K21="",AF21/SUMIF(F17:F24,F21,N17:N24),AF21/(SUMIF(F17:F24,F21,N17:N24)/K21))))))</f>
        <v>0</v>
      </c>
      <c r="AF21" s="24">
        <f t="shared" si="1"/>
        <v>0</v>
      </c>
      <c r="AH21" s="50">
        <f>IF(SUMIF(F17:F24,F21,N17:N24)=0,0,$M$3*N21/SUMIF(F17:F24,F21,N17:N24))</f>
        <v>0</v>
      </c>
      <c r="AI21" s="12">
        <f t="shared" si="2"/>
        <v>0</v>
      </c>
      <c r="AJ21" s="26" t="str">
        <f t="shared" ref="AJ21:AJ23" si="6">IF(AI21=0,"",ROUNDUP(AH21/AI21,0))</f>
        <v/>
      </c>
      <c r="AK21" s="27">
        <f>IF(L21="",0,IF(OR(P21="Mut+ext",VLOOKUP(L21,Paramétrage!$C$6:$E$28,2,0)=0),0,IF(O21="","saisir capacité",IF(P21="Mut+ext",0,M21*AJ21*VLOOKUP(L21,Paramétrage!$C$6:$E$28,2,0)))))</f>
        <v>0</v>
      </c>
      <c r="AL21" s="95"/>
      <c r="AM21" s="27">
        <f t="shared" si="4"/>
        <v>0</v>
      </c>
      <c r="AN21" s="27">
        <f>IF(L21="",0,IF(ISERROR(AL21+AK21*VLOOKUP(L21,Paramétrage!$C$6:$E$28,3,0))=TRUE,AM21,AL21+AK21*VLOOKUP(L21,Paramétrage!$C$6:$E$28,3,0)))</f>
        <v>0</v>
      </c>
      <c r="AO21" s="50">
        <f>IF(L21="",0,IF(OR(P21="oui",VLOOKUP(L21,Paramétrage!$C$6:$E$28,2,0)=0),0,IF(U21="",0,U21-AJ21)))</f>
        <v>0</v>
      </c>
      <c r="AP21" s="12">
        <f t="shared" si="5"/>
        <v>0</v>
      </c>
    </row>
    <row r="22" spans="1:42">
      <c r="A22" s="583"/>
      <c r="B22" s="607"/>
      <c r="C22" s="585"/>
      <c r="D22" s="587"/>
      <c r="E22" s="588"/>
      <c r="F22" s="446"/>
      <c r="G22" s="449"/>
      <c r="H22" s="106"/>
      <c r="I22" s="131"/>
      <c r="J22" s="130"/>
      <c r="K22" s="104"/>
      <c r="L22" s="105"/>
      <c r="M22" s="122"/>
      <c r="N22" s="121"/>
      <c r="O22" s="127"/>
      <c r="P22" s="111"/>
      <c r="Q22" s="556"/>
      <c r="R22" s="556"/>
      <c r="S22" s="556"/>
      <c r="T22" s="569"/>
      <c r="U22" s="238" t="str">
        <f>IF(OR(O22="",L22=Paramétrage!$C$10,L22=Paramétrage!$C$13,L22=Paramétrage!$C$16,L22=Paramétrage!$C$19,L22=Paramétrage!$C$23,L22=Paramétrage!$C$26,AND(L22&lt;&gt;Paramétrage!$C$9,P22="Mut+ext")),"",ROUNDUP(N22/O22,0))</f>
        <v/>
      </c>
      <c r="V22" s="236">
        <f>IF(L22="",0,IF(OR(P22="Mut+ext",VLOOKUP(L22,Paramétrage!$C$6:$E$28,2,0)=0),0,IF(O22="","saisir capacité",M22*U22*VLOOKUP(L22,Paramétrage!$C$6:$E$28,2,0))))</f>
        <v>0</v>
      </c>
      <c r="W22" s="108"/>
      <c r="X22" s="237">
        <f t="shared" si="0"/>
        <v>0</v>
      </c>
      <c r="Y22" s="239">
        <f>IF(L22="",0,IF(ISERROR(W22+V22*VLOOKUP(L22,Paramétrage!$C$6:$E$28,3,0))=TRUE,X22,W22+V22*VLOOKUP(L22,Paramétrage!$C$6:$E$28,3,0)))</f>
        <v>0</v>
      </c>
      <c r="Z22" s="555"/>
      <c r="AA22" s="556"/>
      <c r="AB22" s="557"/>
      <c r="AC22" s="442"/>
      <c r="AD22" s="109"/>
      <c r="AE22" s="47">
        <f>IF(F22="",0,IF(J22="",0,IF(SUMIF(F17:F24,F22,N17:N24)=0,0,IF(J22="Obligatoire",AF22/N22,IF(K22="",AF22/SUMIF(F17:F24,F22,N17:N24),AF22/(SUMIF(F17:F24,F22,N17:N24)/K22))))))</f>
        <v>0</v>
      </c>
      <c r="AF22" s="24">
        <f t="shared" si="1"/>
        <v>0</v>
      </c>
      <c r="AH22" s="50">
        <f>IF(SUMIF(F17:F24,F22,N17:N24)=0,0,$M$3*N22/SUMIF(F17:F24,F22,N17:N24))</f>
        <v>0</v>
      </c>
      <c r="AI22" s="12">
        <f t="shared" si="2"/>
        <v>0</v>
      </c>
      <c r="AJ22" s="26" t="str">
        <f t="shared" si="6"/>
        <v/>
      </c>
      <c r="AK22" s="27">
        <f>IF(L22="",0,IF(OR(P22="Mut+ext",VLOOKUP(L22,Paramétrage!$C$6:$E$28,2,0)=0),0,IF(O22="","saisir capacité",IF(P22="Mut+ext",0,M22*AJ22*VLOOKUP(L22,Paramétrage!$C$6:$E$28,2,0)))))</f>
        <v>0</v>
      </c>
      <c r="AL22" s="95"/>
      <c r="AM22" s="27">
        <f t="shared" si="4"/>
        <v>0</v>
      </c>
      <c r="AN22" s="27">
        <f>IF(L22="",0,IF(ISERROR(AL22+AK22*VLOOKUP(L22,Paramétrage!$C$6:$E$28,3,0))=TRUE,AM22,AL22+AK22*VLOOKUP(L22,Paramétrage!$C$6:$E$28,3,0)))</f>
        <v>0</v>
      </c>
      <c r="AO22" s="50">
        <f>IF(L22="",0,IF(OR(P22="oui",VLOOKUP(L22,Paramétrage!$C$6:$E$28,2,0)=0),0,IF(U22="",0,U22-AJ22)))</f>
        <v>0</v>
      </c>
      <c r="AP22" s="12">
        <f t="shared" si="5"/>
        <v>0</v>
      </c>
    </row>
    <row r="23" spans="1:42">
      <c r="A23" s="583"/>
      <c r="B23" s="607"/>
      <c r="C23" s="585"/>
      <c r="D23" s="587"/>
      <c r="E23" s="588"/>
      <c r="F23" s="446"/>
      <c r="G23" s="449"/>
      <c r="H23" s="106"/>
      <c r="I23" s="131"/>
      <c r="J23" s="130"/>
      <c r="K23" s="104"/>
      <c r="L23" s="105"/>
      <c r="M23" s="122"/>
      <c r="N23" s="120"/>
      <c r="O23" s="127"/>
      <c r="P23" s="111"/>
      <c r="Q23" s="556"/>
      <c r="R23" s="556"/>
      <c r="S23" s="556"/>
      <c r="T23" s="569"/>
      <c r="U23" s="238" t="str">
        <f>IF(OR(O23="",L23=Paramétrage!$C$10,L23=Paramétrage!$C$13,L23=Paramétrage!$C$16,L23=Paramétrage!$C$19,L23=Paramétrage!$C$23,L23=Paramétrage!$C$26,AND(L23&lt;&gt;Paramétrage!$C$9,P23="Mut+ext")),"",ROUNDUP(N23/O23,0))</f>
        <v/>
      </c>
      <c r="V23" s="236">
        <f>IF(L23="",0,IF(OR(P23="Mut+ext",VLOOKUP(L23,Paramétrage!$C$6:$E$28,2,0)=0),0,IF(O23="","saisir capacité",M23*U23*VLOOKUP(L23,Paramétrage!$C$6:$E$28,2,0))))</f>
        <v>0</v>
      </c>
      <c r="W23" s="108"/>
      <c r="X23" s="237">
        <f t="shared" si="0"/>
        <v>0</v>
      </c>
      <c r="Y23" s="239">
        <f>IF(L23="",0,IF(ISERROR(W23+V23*VLOOKUP(L23,Paramétrage!$C$6:$E$28,3,0))=TRUE,X23,W23+V23*VLOOKUP(L23,Paramétrage!$C$6:$E$28,3,0)))</f>
        <v>0</v>
      </c>
      <c r="Z23" s="555"/>
      <c r="AA23" s="556"/>
      <c r="AB23" s="557"/>
      <c r="AC23" s="442"/>
      <c r="AD23" s="109"/>
      <c r="AE23" s="47">
        <f>IF(F23="",0,IF(J23="",0,IF(SUMIF(F17:F24,F23,N17:N24)=0,0,IF(J23="Obligatoire",AF23/N23,IF(K23="",AF23/SUMIF(F17:F24,F23,N17:N24),AF23/(SUMIF(F17:F24,F23,N17:N24)/K23))))))</f>
        <v>0</v>
      </c>
      <c r="AF23" s="24">
        <f t="shared" si="1"/>
        <v>0</v>
      </c>
      <c r="AH23" s="50">
        <f>IF(SUMIF(F17:F24,F23,N17:N24)=0,0,$M$3*N23/SUMIF(F17:F24,F23,N17:N24))</f>
        <v>0</v>
      </c>
      <c r="AI23" s="12">
        <f t="shared" si="2"/>
        <v>0</v>
      </c>
      <c r="AJ23" s="26" t="str">
        <f t="shared" si="6"/>
        <v/>
      </c>
      <c r="AK23" s="27">
        <f>IF(L23="",0,IF(OR(P23="Mut+ext",VLOOKUP(L23,Paramétrage!$C$6:$E$28,2,0)=0),0,IF(O23="","saisir capacité",IF(P23="Mut+ext",0,M23*AJ23*VLOOKUP(L23,Paramétrage!$C$6:$E$28,2,0)))))</f>
        <v>0</v>
      </c>
      <c r="AL23" s="95"/>
      <c r="AM23" s="27">
        <f t="shared" si="4"/>
        <v>0</v>
      </c>
      <c r="AN23" s="27">
        <f>IF(L23="",0,IF(ISERROR(AL23+AK23*VLOOKUP(L23,Paramétrage!$C$6:$E$28,3,0))=TRUE,AM23,AL23+AK23*VLOOKUP(L23,Paramétrage!$C$6:$E$28,3,0)))</f>
        <v>0</v>
      </c>
      <c r="AO23" s="50">
        <f>IF(L23="",0,IF(OR(P23="oui",VLOOKUP(L23,Paramétrage!$C$6:$E$28,2,0)=0),0,IF(U23="",0,U23-AJ23)))</f>
        <v>0</v>
      </c>
      <c r="AP23" s="12">
        <f t="shared" si="5"/>
        <v>0</v>
      </c>
    </row>
    <row r="24" spans="1:42">
      <c r="A24" s="583"/>
      <c r="B24" s="607"/>
      <c r="C24" s="585"/>
      <c r="D24" s="587"/>
      <c r="E24" s="589"/>
      <c r="F24" s="446"/>
      <c r="G24" s="449"/>
      <c r="H24" s="106"/>
      <c r="I24" s="131"/>
      <c r="J24" s="130"/>
      <c r="K24" s="104"/>
      <c r="L24" s="105"/>
      <c r="M24" s="122"/>
      <c r="N24" s="119"/>
      <c r="O24" s="127"/>
      <c r="P24" s="111"/>
      <c r="Q24" s="556"/>
      <c r="R24" s="556"/>
      <c r="S24" s="556"/>
      <c r="T24" s="569"/>
      <c r="U24" s="238" t="str">
        <f>IF(OR(O24="",L24=Paramétrage!$C$10,L24=Paramétrage!$C$13,L24=Paramétrage!$C$16,L24=Paramétrage!$C$19,L24=Paramétrage!$C$23,L24=Paramétrage!$C$26,AND(L24&lt;&gt;Paramétrage!$C$9,P24="Mut+ext")),"",ROUNDUP(N24/O24,0))</f>
        <v/>
      </c>
      <c r="V24" s="236">
        <f>IF(L24="",0,IF(OR(P24="Mut+ext",VLOOKUP(L24,Paramétrage!$C$6:$E$28,2,0)=0),0,IF(O24="","saisir capacité",M24*U24*VLOOKUP(L24,Paramétrage!$C$6:$E$28,2,0))))</f>
        <v>0</v>
      </c>
      <c r="W24" s="108"/>
      <c r="X24" s="237">
        <f t="shared" si="0"/>
        <v>0</v>
      </c>
      <c r="Y24" s="239">
        <f>IF(L24="",0,IF(ISERROR(W24+V24*VLOOKUP(L24,Paramétrage!$C$6:$E$28,3,0))=TRUE,X24,W24+V24*VLOOKUP(L24,Paramétrage!$C$6:$E$28,3,0)))</f>
        <v>0</v>
      </c>
      <c r="Z24" s="555"/>
      <c r="AA24" s="556"/>
      <c r="AB24" s="557"/>
      <c r="AC24" s="442"/>
      <c r="AD24" s="109"/>
      <c r="AE24" s="47">
        <f>IF(F24="",0,IF(J24="",0,IF(SUMIF(F17:F24,F24,N17:N24)=0,0,IF(J24="Obligatoire",AF24/N24,IF(K24="",AF24/SUMIF(F17:F24,F24,N17:N24),AF24/(SUMIF(F17:F24,F24,N17:N24)/K24))))))</f>
        <v>0</v>
      </c>
      <c r="AF24" s="24">
        <f t="shared" si="1"/>
        <v>0</v>
      </c>
      <c r="AH24" s="50">
        <f>IF(SUMIF(F17:F24,F24,N17:N24)=0,0,$M$3*N24/SUMIF(F17:F24,F24,N17:N24))</f>
        <v>0</v>
      </c>
      <c r="AI24" s="12">
        <f t="shared" si="2"/>
        <v>0</v>
      </c>
      <c r="AJ24" s="26" t="str">
        <f>IF(AI24=0,"",ROUNDUP(AH24/AI24,0))</f>
        <v/>
      </c>
      <c r="AK24" s="27">
        <f>IF(L24="",0,IF(OR(P24="Mut+ext",VLOOKUP(L24,Paramétrage!$C$6:$E$28,2,0)=0),0,IF(O24="","saisir capacité",IF(P24="Mut+ext",0,M24*AJ24*VLOOKUP(L24,Paramétrage!$C$6:$E$28,2,0)))))</f>
        <v>0</v>
      </c>
      <c r="AL24" s="95"/>
      <c r="AM24" s="27">
        <f t="shared" si="4"/>
        <v>0</v>
      </c>
      <c r="AN24" s="27">
        <f>IF(L24="",0,IF(ISERROR(AL24+AK24*VLOOKUP(L24,Paramétrage!$C$6:$E$28,3,0))=TRUE,AM24,AL24+AK24*VLOOKUP(L24,Paramétrage!$C$6:$E$28,3,0)))</f>
        <v>0</v>
      </c>
      <c r="AO24" s="50">
        <f>IF(L24="",0,IF(OR(P24="oui",VLOOKUP(L24,Paramétrage!$C$6:$E$28,2,0)=0),0,IF(U24="",0,U24-AJ24)))</f>
        <v>0</v>
      </c>
      <c r="AP24" s="12">
        <f t="shared" si="5"/>
        <v>0</v>
      </c>
    </row>
    <row r="25" spans="1:42">
      <c r="A25" s="583"/>
      <c r="B25" s="607"/>
      <c r="C25" s="585"/>
      <c r="D25" s="165"/>
      <c r="E25" s="165"/>
      <c r="F25" s="165"/>
      <c r="G25" s="166"/>
      <c r="H25" s="167"/>
      <c r="I25" s="167"/>
      <c r="J25" s="168"/>
      <c r="K25" s="169"/>
      <c r="L25" s="170"/>
      <c r="M25" s="171">
        <f>AE25</f>
        <v>50</v>
      </c>
      <c r="N25" s="172"/>
      <c r="O25" s="172"/>
      <c r="P25" s="173"/>
      <c r="Q25" s="174"/>
      <c r="R25" s="174"/>
      <c r="S25" s="174"/>
      <c r="T25" s="175"/>
      <c r="U25" s="176"/>
      <c r="V25" s="177">
        <f>SUM(V17:V24)</f>
        <v>150</v>
      </c>
      <c r="W25" s="178">
        <f>SUM(W17:W24)</f>
        <v>0</v>
      </c>
      <c r="X25" s="179">
        <f t="shared" ref="X25" si="7">V25+W25</f>
        <v>150</v>
      </c>
      <c r="Y25" s="180">
        <f>SUM(Y17:Y24)</f>
        <v>162.5</v>
      </c>
      <c r="Z25" s="181"/>
      <c r="AA25" s="182"/>
      <c r="AB25" s="183"/>
      <c r="AC25" s="184"/>
      <c r="AD25" s="175"/>
      <c r="AE25" s="46">
        <f>SUM(AE17:AE24)</f>
        <v>50</v>
      </c>
      <c r="AF25" s="44">
        <f>SUM(AF17:AF24)</f>
        <v>9000</v>
      </c>
    </row>
    <row r="26" spans="1:42" ht="15.75" customHeight="1">
      <c r="A26" s="583"/>
      <c r="B26" s="607"/>
      <c r="C26" s="585" t="s">
        <v>282</v>
      </c>
      <c r="D26" s="587" t="s">
        <v>283</v>
      </c>
      <c r="E26" s="588">
        <v>6</v>
      </c>
      <c r="F26" s="447" t="s">
        <v>284</v>
      </c>
      <c r="G26" s="112" t="s">
        <v>16</v>
      </c>
      <c r="H26" s="103" t="s">
        <v>285</v>
      </c>
      <c r="I26" s="131" t="s">
        <v>97</v>
      </c>
      <c r="J26" s="130" t="s">
        <v>98</v>
      </c>
      <c r="K26" s="104">
        <v>1</v>
      </c>
      <c r="L26" s="105" t="s">
        <v>99</v>
      </c>
      <c r="M26" s="122">
        <v>27</v>
      </c>
      <c r="N26" s="119">
        <v>180</v>
      </c>
      <c r="O26" s="127">
        <v>300</v>
      </c>
      <c r="P26" s="111" t="s">
        <v>100</v>
      </c>
      <c r="Q26" s="556"/>
      <c r="R26" s="556"/>
      <c r="S26" s="556"/>
      <c r="T26" s="569"/>
      <c r="U26" s="238">
        <f>IF(OR(O26="",L26=Paramétrage!$C$10,L26=Paramétrage!$C$13,L26=Paramétrage!$C$16,L26=Paramétrage!$C$19,L26=Paramétrage!$C$23,L26=Paramétrage!$C$26,AND(L26&lt;&gt;Paramétrage!$C$9,P26="Mut+ext")),"",ROUNDUP(N26/O26,0))</f>
        <v>1</v>
      </c>
      <c r="V26" s="236">
        <f>IF(L26="",0,IF(OR(P26="Mut+ext",VLOOKUP(L26,Paramétrage!$C$6:$E$28,2,0)=0),0,IF(O26="","saisir capacité",M26*U26*VLOOKUP(L26,Paramétrage!$C$6:$E$28,2,0))))</f>
        <v>27</v>
      </c>
      <c r="W26" s="108"/>
      <c r="X26" s="237">
        <f t="shared" ref="X26:X33" si="8">IF(ISERROR(V26+W26)=TRUE,V26,V26+W26)</f>
        <v>27</v>
      </c>
      <c r="Y26" s="239">
        <f>IF(L26="",0,IF(ISERROR(W26+V26*VLOOKUP(L26,Paramétrage!$C$6:$E$28,3,0))=TRUE,X26,W26+V26*VLOOKUP(L26,Paramétrage!$C$6:$E$28,3,0)))</f>
        <v>40.5</v>
      </c>
      <c r="Z26" s="555"/>
      <c r="AA26" s="556"/>
      <c r="AB26" s="557"/>
      <c r="AC26" s="442"/>
      <c r="AD26" s="110"/>
      <c r="AE26" s="47">
        <f>IF(F26="",0,IF(J26="",0,IF(SUMIF(F26:F33,F26,N26:N33)=0,0,IF(J26="Obligatoire",AF26/N26,IF(K26="",AF26/SUMIF(F26:F33,F26,N26:N33),AF26/(SUMIF(F26:F33,F26,N26:N33)/K26))))))</f>
        <v>27</v>
      </c>
      <c r="AF26" s="43">
        <f t="shared" ref="AF26:AF33" si="9">M26*N26</f>
        <v>4860</v>
      </c>
      <c r="AH26" s="50">
        <f>IF(SUMIF(F26:F33,F26,N26:N33)=0,0,$M$3*N26/SUMIF(F26:F33,F26,N26:N33))</f>
        <v>0</v>
      </c>
      <c r="AI26" s="12">
        <f t="shared" ref="AI26:AI33" si="10">O26</f>
        <v>300</v>
      </c>
      <c r="AJ26" s="26">
        <f t="shared" ref="AJ26:AJ33" si="11">IF(AI26=0,"",ROUNDUP(AH26/AI26,0))</f>
        <v>0</v>
      </c>
      <c r="AK26" s="27">
        <f>IF(L26="",0,IF(OR(P26="Mut+ext",VLOOKUP(L26,Paramétrage!$C$6:$E$28,2,0)=0),0,IF(O26="","saisir capacité",IF(P26="Mut+ext",0,M26*AJ26*VLOOKUP(L26,Paramétrage!$C$6:$E$28,2,0)))))</f>
        <v>0</v>
      </c>
      <c r="AL26" s="95"/>
      <c r="AM26" s="27">
        <f t="shared" ref="AM26:AM33" si="12">IF(ISERROR(AK26+AL26)=TRUE,AK26,AK26+AL26)</f>
        <v>0</v>
      </c>
      <c r="AN26" s="27">
        <f>IF(L26="",0,IF(ISERROR(AL26+AK26*VLOOKUP(L26,Paramétrage!$C$6:$E$28,3,0))=TRUE,AM26,AL26+AK26*VLOOKUP(L26,Paramétrage!$C$6:$E$28,3,0)))</f>
        <v>0</v>
      </c>
      <c r="AO26" s="50">
        <f>IF(L26="",0,IF(OR(P26="oui",VLOOKUP(L26,Paramétrage!$C$6:$E$28,2,0)=0),0,IF(U26="",0,U26-AJ26)))</f>
        <v>1</v>
      </c>
      <c r="AP26" s="12">
        <f t="shared" ref="AP26:AP33" si="13">Y26-AN26-W26</f>
        <v>40.5</v>
      </c>
    </row>
    <row r="27" spans="1:42">
      <c r="A27" s="583"/>
      <c r="B27" s="607"/>
      <c r="C27" s="585"/>
      <c r="D27" s="587"/>
      <c r="E27" s="588"/>
      <c r="F27" s="446" t="s">
        <v>287</v>
      </c>
      <c r="G27" s="102" t="s">
        <v>16</v>
      </c>
      <c r="H27" s="103" t="s">
        <v>285</v>
      </c>
      <c r="I27" s="131" t="s">
        <v>97</v>
      </c>
      <c r="J27" s="130" t="s">
        <v>98</v>
      </c>
      <c r="K27" s="104">
        <v>1</v>
      </c>
      <c r="L27" s="105" t="s">
        <v>104</v>
      </c>
      <c r="M27" s="122">
        <v>23</v>
      </c>
      <c r="N27" s="119">
        <v>180</v>
      </c>
      <c r="O27" s="127">
        <v>40</v>
      </c>
      <c r="P27" s="111" t="s">
        <v>100</v>
      </c>
      <c r="Q27" s="556"/>
      <c r="R27" s="556"/>
      <c r="S27" s="556"/>
      <c r="T27" s="569"/>
      <c r="U27" s="238">
        <f>IF(OR(O27="",L27=Paramétrage!$C$10,L27=Paramétrage!$C$13,L27=Paramétrage!$C$16,L27=Paramétrage!$C$19,L27=Paramétrage!$C$23,L27=Paramétrage!$C$26,AND(L27&lt;&gt;Paramétrage!$C$9,P27="Mut+ext")),"",ROUNDUP(N27/O27,0))</f>
        <v>5</v>
      </c>
      <c r="V27" s="236">
        <f>IF(L27="",0,IF(OR(P27="Mut+ext",VLOOKUP(L27,Paramétrage!$C$6:$E$28,2,0)=0),0,IF(O27="","saisir capacité",M27*U27*VLOOKUP(L27,Paramétrage!$C$6:$E$28,2,0))))</f>
        <v>115</v>
      </c>
      <c r="W27" s="108"/>
      <c r="X27" s="237">
        <f t="shared" si="8"/>
        <v>115</v>
      </c>
      <c r="Y27" s="239">
        <f>IF(L27="",0,IF(ISERROR(W27+V27*VLOOKUP(L27,Paramétrage!$C$6:$E$28,3,0))=TRUE,X27,W27+V27*VLOOKUP(L27,Paramétrage!$C$6:$E$28,3,0)))</f>
        <v>115</v>
      </c>
      <c r="Z27" s="555"/>
      <c r="AA27" s="556"/>
      <c r="AB27" s="557"/>
      <c r="AC27" s="442"/>
      <c r="AD27" s="109"/>
      <c r="AE27" s="47">
        <f>IF(F27="",0,IF(J27="",0,IF(SUMIF(F26:F33,F27,N26:N33)=0,0,IF(J27="Obligatoire",AF27/N27,IF(K27="",AF27/SUMIF(F26:F33,F27,N26:N33),AF27/(SUMIF(F26:F33,F27,N26:N33)/K27))))))</f>
        <v>23</v>
      </c>
      <c r="AF27" s="24">
        <f t="shared" si="9"/>
        <v>4140</v>
      </c>
      <c r="AH27" s="50">
        <f>IF(SUMIF(F26:F33,F27,N26:N33)=0,0,$M$3*N27/SUMIF(F26:F33,F27,N26:N33))</f>
        <v>0</v>
      </c>
      <c r="AI27" s="12">
        <f t="shared" si="10"/>
        <v>40</v>
      </c>
      <c r="AJ27" s="26">
        <f t="shared" si="11"/>
        <v>0</v>
      </c>
      <c r="AK27" s="27">
        <f>IF(L27="",0,IF(OR(P27="Mut+ext",VLOOKUP(L27,Paramétrage!$C$6:$E$28,2,0)=0),0,IF(O27="","saisir capacité",IF(P27="Mut+ext",0,M27*AJ27*VLOOKUP(L27,Paramétrage!$C$6:$E$28,2,0)))))</f>
        <v>0</v>
      </c>
      <c r="AL27" s="95"/>
      <c r="AM27" s="27">
        <f t="shared" si="12"/>
        <v>0</v>
      </c>
      <c r="AN27" s="27">
        <f>IF(L27="",0,IF(ISERROR(AL27+AK27*VLOOKUP(L27,Paramétrage!$C$6:$E$28,3,0))=TRUE,AM27,AL27+AK27*VLOOKUP(L27,Paramétrage!$C$6:$E$28,3,0)))</f>
        <v>0</v>
      </c>
      <c r="AO27" s="50">
        <f>IF(L27="",0,IF(OR(P27="oui",VLOOKUP(L27,Paramétrage!$C$6:$E$28,2,0)=0),0,IF(U27="",0,U27-AJ27)))</f>
        <v>5</v>
      </c>
      <c r="AP27" s="12">
        <f t="shared" si="13"/>
        <v>115</v>
      </c>
    </row>
    <row r="28" spans="1:42">
      <c r="A28" s="583"/>
      <c r="B28" s="607"/>
      <c r="C28" s="585"/>
      <c r="D28" s="587"/>
      <c r="E28" s="588"/>
      <c r="F28" s="446" t="s">
        <v>376</v>
      </c>
      <c r="G28" s="102" t="s">
        <v>16</v>
      </c>
      <c r="H28" s="103"/>
      <c r="I28" s="131"/>
      <c r="J28" s="130"/>
      <c r="K28" s="104"/>
      <c r="L28" s="105"/>
      <c r="M28" s="122"/>
      <c r="N28" s="119"/>
      <c r="O28" s="127"/>
      <c r="P28" s="111"/>
      <c r="Q28" s="556"/>
      <c r="R28" s="556"/>
      <c r="S28" s="556"/>
      <c r="T28" s="569"/>
      <c r="U28" s="238" t="str">
        <f>IF(OR(O28="",L28=Paramétrage!$C$10,L28=Paramétrage!$C$13,L28=Paramétrage!$C$16,L28=Paramétrage!$C$19,L28=Paramétrage!$C$23,L28=Paramétrage!$C$26,AND(L28&lt;&gt;Paramétrage!$C$9,P28="Mut+ext")),"",ROUNDUP(N28/O28,0))</f>
        <v/>
      </c>
      <c r="V28" s="236">
        <f>IF(L28="",0,IF(OR(P28="Mut+ext",VLOOKUP(L28,Paramétrage!$C$6:$E$28,2,0)=0),0,IF(O28="","saisir capacité",M28*U28*VLOOKUP(L28,Paramétrage!$C$6:$E$28,2,0))))</f>
        <v>0</v>
      </c>
      <c r="W28" s="108"/>
      <c r="X28" s="237">
        <f t="shared" si="8"/>
        <v>0</v>
      </c>
      <c r="Y28" s="239">
        <f>IF(L28="",0,IF(ISERROR(W28+V28*VLOOKUP(L28,Paramétrage!$C$6:$E$28,3,0))=TRUE,X28,W28+V28*VLOOKUP(L28,Paramétrage!$C$6:$E$28,3,0)))</f>
        <v>0</v>
      </c>
      <c r="Z28" s="555"/>
      <c r="AA28" s="556"/>
      <c r="AB28" s="557"/>
      <c r="AC28" s="442"/>
      <c r="AD28" s="109"/>
      <c r="AE28" s="47">
        <f>IF(F28="",0,IF(J28="",0,IF(SUMIF(F26:F33,F28,N26:N33)=0,0,IF(J28="Obligatoire",AF28/N28,IF(K28="",AF28/SUMIF(F26:F33,F28,N26:N33),AF28/(SUMIF(F26:F33,F28,N26:N33)/K28))))))</f>
        <v>0</v>
      </c>
      <c r="AF28" s="24">
        <f t="shared" si="9"/>
        <v>0</v>
      </c>
      <c r="AH28" s="50">
        <f>IF(SUMIF(F26:F33,F28,N26:N33)=0,0,$M$3*N28/SUMIF(F26:F33,F28,N26:N33))</f>
        <v>0</v>
      </c>
      <c r="AI28" s="12">
        <f t="shared" si="10"/>
        <v>0</v>
      </c>
      <c r="AJ28" s="26" t="str">
        <f t="shared" si="11"/>
        <v/>
      </c>
      <c r="AK28" s="27">
        <f>IF(L28="",0,IF(OR(P28="Mut+ext",VLOOKUP(L28,Paramétrage!$C$6:$E$28,2,0)=0),0,IF(O28="","saisir capacité",IF(P28="Mut+ext",0,M28*AJ28*VLOOKUP(L28,Paramétrage!$C$6:$E$28,2,0)))))</f>
        <v>0</v>
      </c>
      <c r="AL28" s="95"/>
      <c r="AM28" s="27">
        <f t="shared" si="12"/>
        <v>0</v>
      </c>
      <c r="AN28" s="27">
        <f>IF(L28="",0,IF(ISERROR(AL28+AK28*VLOOKUP(L28,Paramétrage!$C$6:$E$28,3,0))=TRUE,AM28,AL28+AK28*VLOOKUP(L28,Paramétrage!$C$6:$E$28,3,0)))</f>
        <v>0</v>
      </c>
      <c r="AO28" s="50">
        <f>IF(L28="",0,IF(OR(P28="oui",VLOOKUP(L28,Paramétrage!$C$6:$E$28,2,0)=0),0,IF(U28="",0,U28-AJ28)))</f>
        <v>0</v>
      </c>
      <c r="AP28" s="12">
        <f t="shared" si="13"/>
        <v>0</v>
      </c>
    </row>
    <row r="29" spans="1:42">
      <c r="A29" s="583"/>
      <c r="B29" s="607"/>
      <c r="C29" s="585"/>
      <c r="D29" s="587"/>
      <c r="E29" s="588"/>
      <c r="F29" s="448" t="s">
        <v>377</v>
      </c>
      <c r="G29" s="102" t="s">
        <v>16</v>
      </c>
      <c r="H29" s="103"/>
      <c r="I29" s="131"/>
      <c r="J29" s="130"/>
      <c r="K29" s="104"/>
      <c r="L29" s="105"/>
      <c r="M29" s="122"/>
      <c r="N29" s="119"/>
      <c r="O29" s="127"/>
      <c r="P29" s="111"/>
      <c r="Q29" s="556"/>
      <c r="R29" s="556"/>
      <c r="S29" s="556"/>
      <c r="T29" s="569"/>
      <c r="U29" s="238" t="str">
        <f>IF(OR(O29="",L29=Paramétrage!$C$10,L29=Paramétrage!$C$13,L29=Paramétrage!$C$16,L29=Paramétrage!$C$19,L29=Paramétrage!$C$23,L29=Paramétrage!$C$26,AND(L29&lt;&gt;Paramétrage!$C$9,P29="Mut+ext")),"",ROUNDUP(N29/O29,0))</f>
        <v/>
      </c>
      <c r="V29" s="236">
        <f>IF(L29="",0,IF(OR(P29="Mut+ext",VLOOKUP(L29,Paramétrage!$C$6:$E$28,2,0)=0),0,IF(O29="","saisir capacité",M29*U29*VLOOKUP(L29,Paramétrage!$C$6:$E$28,2,0))))</f>
        <v>0</v>
      </c>
      <c r="W29" s="108"/>
      <c r="X29" s="237">
        <f t="shared" si="8"/>
        <v>0</v>
      </c>
      <c r="Y29" s="239">
        <f>IF(L29="",0,IF(ISERROR(W29+V29*VLOOKUP(L29,Paramétrage!$C$6:$E$28,3,0))=TRUE,X29,W29+V29*VLOOKUP(L29,Paramétrage!$C$6:$E$28,3,0)))</f>
        <v>0</v>
      </c>
      <c r="Z29" s="555"/>
      <c r="AA29" s="556"/>
      <c r="AB29" s="557"/>
      <c r="AC29" s="442"/>
      <c r="AD29" s="109"/>
      <c r="AE29" s="47">
        <f>IF(F29="",0,IF(J29="",0,IF(SUMIF(F26:F33,F29,N26:N33)=0,0,IF(J29="Obligatoire",AF29/N29,IF(K29="",AF29/SUMIF(F26:F33,F29,N26:N33),AF29/(SUMIF(F26:F33,F29,N26:N33)/K29))))))</f>
        <v>0</v>
      </c>
      <c r="AF29" s="24">
        <f t="shared" si="9"/>
        <v>0</v>
      </c>
      <c r="AH29" s="50">
        <f>IF(SUMIF(F26:F33,F29,N26:N33)=0,0,$M$3*N29/SUMIF(F26:F33,F29,N26:N33))</f>
        <v>0</v>
      </c>
      <c r="AI29" s="12">
        <f t="shared" si="10"/>
        <v>0</v>
      </c>
      <c r="AJ29" s="26" t="str">
        <f t="shared" si="11"/>
        <v/>
      </c>
      <c r="AK29" s="27">
        <f>IF(L29="",0,IF(OR(P29="Mut+ext",VLOOKUP(L29,Paramétrage!$C$6:$E$28,2,0)=0),0,IF(O29="","saisir capacité",IF(P29="Mut+ext",0,M29*AJ29*VLOOKUP(L29,Paramétrage!$C$6:$E$28,2,0)))))</f>
        <v>0</v>
      </c>
      <c r="AL29" s="95"/>
      <c r="AM29" s="27">
        <f t="shared" si="12"/>
        <v>0</v>
      </c>
      <c r="AN29" s="27">
        <f>IF(L29="",0,IF(ISERROR(AL29+AK29*VLOOKUP(L29,Paramétrage!$C$6:$E$28,3,0))=TRUE,AM29,AL29+AK29*VLOOKUP(L29,Paramétrage!$C$6:$E$28,3,0)))</f>
        <v>0</v>
      </c>
      <c r="AO29" s="50">
        <f>IF(L29="",0,IF(OR(P29="oui",VLOOKUP(L29,Paramétrage!$C$6:$E$28,2,0)=0),0,IF(U29="",0,U29-AJ29)))</f>
        <v>0</v>
      </c>
      <c r="AP29" s="12">
        <f t="shared" si="13"/>
        <v>0</v>
      </c>
    </row>
    <row r="30" spans="1:42">
      <c r="A30" s="583"/>
      <c r="B30" s="607"/>
      <c r="C30" s="585"/>
      <c r="D30" s="587"/>
      <c r="E30" s="588"/>
      <c r="F30" s="446"/>
      <c r="G30" s="449"/>
      <c r="H30" s="103"/>
      <c r="I30" s="131"/>
      <c r="J30" s="130"/>
      <c r="K30" s="104"/>
      <c r="L30" s="105"/>
      <c r="M30" s="122"/>
      <c r="N30" s="119"/>
      <c r="O30" s="127"/>
      <c r="P30" s="111"/>
      <c r="Q30" s="556"/>
      <c r="R30" s="556"/>
      <c r="S30" s="556"/>
      <c r="T30" s="569"/>
      <c r="U30" s="238" t="str">
        <f>IF(OR(O30="",L30=Paramétrage!$C$10,L30=Paramétrage!$C$13,L30=Paramétrage!$C$16,L30=Paramétrage!$C$19,L30=Paramétrage!$C$23,L30=Paramétrage!$C$26,AND(L30&lt;&gt;Paramétrage!$C$9,P30="Mut+ext")),"",ROUNDUP(N30/O30,0))</f>
        <v/>
      </c>
      <c r="V30" s="236">
        <f>IF(L30="",0,IF(OR(P30="Mut+ext",VLOOKUP(L30,Paramétrage!$C$6:$E$28,2,0)=0),0,IF(O30="","saisir capacité",M30*U30*VLOOKUP(L30,Paramétrage!$C$6:$E$28,2,0))))</f>
        <v>0</v>
      </c>
      <c r="W30" s="108"/>
      <c r="X30" s="237">
        <f t="shared" si="8"/>
        <v>0</v>
      </c>
      <c r="Y30" s="239">
        <f>IF(L30="",0,IF(ISERROR(W30+V30*VLOOKUP(L30,Paramétrage!$C$6:$E$28,3,0))=TRUE,X30,W30+V30*VLOOKUP(L30,Paramétrage!$C$6:$E$28,3,0)))</f>
        <v>0</v>
      </c>
      <c r="Z30" s="555"/>
      <c r="AA30" s="556"/>
      <c r="AB30" s="557"/>
      <c r="AC30" s="442"/>
      <c r="AD30" s="109"/>
      <c r="AE30" s="47">
        <f>IF(F30="",0,IF(J30="",0,IF(SUMIF(F26:F33,F30,N26:N33)=0,0,IF(J30="Obligatoire",AF30/N30,IF(K30="",AF30/SUMIF(F26:F33,F30,N26:N33),AF30/(SUMIF(F26:F33,F30,N26:N33)/K30))))))</f>
        <v>0</v>
      </c>
      <c r="AF30" s="24">
        <f t="shared" si="9"/>
        <v>0</v>
      </c>
      <c r="AH30" s="50">
        <f>IF(SUMIF(F26:F33,F30,N26:N33)=0,0,$M$3*N30/SUMIF(F26:F33,F30,N26:N33))</f>
        <v>0</v>
      </c>
      <c r="AI30" s="12">
        <f t="shared" si="10"/>
        <v>0</v>
      </c>
      <c r="AJ30" s="26" t="str">
        <f t="shared" si="11"/>
        <v/>
      </c>
      <c r="AK30" s="27">
        <f>IF(L30="",0,IF(OR(P30="Mut+ext",VLOOKUP(L30,Paramétrage!$C$6:$E$28,2,0)=0),0,IF(O30="","saisir capacité",IF(P30="Mut+ext",0,M30*AJ30*VLOOKUP(L30,Paramétrage!$C$6:$E$28,2,0)))))</f>
        <v>0</v>
      </c>
      <c r="AL30" s="95"/>
      <c r="AM30" s="27">
        <f t="shared" si="12"/>
        <v>0</v>
      </c>
      <c r="AN30" s="27">
        <f>IF(L30="",0,IF(ISERROR(AL30+AK30*VLOOKUP(L30,Paramétrage!$C$6:$E$28,3,0))=TRUE,AM30,AL30+AK30*VLOOKUP(L30,Paramétrage!$C$6:$E$28,3,0)))</f>
        <v>0</v>
      </c>
      <c r="AO30" s="50">
        <f>IF(L30="",0,IF(OR(P30="oui",VLOOKUP(L30,Paramétrage!$C$6:$E$28,2,0)=0),0,IF(U30="",0,U30-AJ30)))</f>
        <v>0</v>
      </c>
      <c r="AP30" s="12">
        <f t="shared" si="13"/>
        <v>0</v>
      </c>
    </row>
    <row r="31" spans="1:42">
      <c r="A31" s="583"/>
      <c r="B31" s="607"/>
      <c r="C31" s="585"/>
      <c r="D31" s="587"/>
      <c r="E31" s="588"/>
      <c r="F31" s="446"/>
      <c r="G31" s="449"/>
      <c r="H31" s="103"/>
      <c r="I31" s="131"/>
      <c r="J31" s="130"/>
      <c r="K31" s="104"/>
      <c r="L31" s="105"/>
      <c r="M31" s="122"/>
      <c r="N31" s="119"/>
      <c r="O31" s="127"/>
      <c r="P31" s="111"/>
      <c r="Q31" s="556"/>
      <c r="R31" s="556"/>
      <c r="S31" s="556"/>
      <c r="T31" s="569"/>
      <c r="U31" s="238" t="str">
        <f>IF(OR(O31="",L31=Paramétrage!$C$10,L31=Paramétrage!$C$13,L31=Paramétrage!$C$16,L31=Paramétrage!$C$19,L31=Paramétrage!$C$23,L31=Paramétrage!$C$26,AND(L31&lt;&gt;Paramétrage!$C$9,P31="Mut+ext")),"",ROUNDUP(N31/O31,0))</f>
        <v/>
      </c>
      <c r="V31" s="236">
        <f>IF(L31="",0,IF(OR(P31="Mut+ext",VLOOKUP(L31,Paramétrage!$C$6:$E$28,2,0)=0),0,IF(O31="","saisir capacité",M31*U31*VLOOKUP(L31,Paramétrage!$C$6:$E$28,2,0))))</f>
        <v>0</v>
      </c>
      <c r="W31" s="108"/>
      <c r="X31" s="237">
        <f t="shared" si="8"/>
        <v>0</v>
      </c>
      <c r="Y31" s="239">
        <f>IF(L31="",0,IF(ISERROR(W31+V31*VLOOKUP(L31,Paramétrage!$C$6:$E$28,3,0))=TRUE,X31,W31+V31*VLOOKUP(L31,Paramétrage!$C$6:$E$28,3,0)))</f>
        <v>0</v>
      </c>
      <c r="Z31" s="555"/>
      <c r="AA31" s="556"/>
      <c r="AB31" s="557"/>
      <c r="AC31" s="442"/>
      <c r="AD31" s="109"/>
      <c r="AE31" s="47">
        <f>IF(F31="",0,IF(J31="",0,IF(SUMIF(F26:F33,F31,N26:N33)=0,0,IF(J31="Obligatoire",AF31/N31,IF(K31="",AF31/SUMIF(F26:F33,F31,N26:N33),AF31/(SUMIF(F26:F33,F31,N26:N33)/K31))))))</f>
        <v>0</v>
      </c>
      <c r="AF31" s="24">
        <f t="shared" si="9"/>
        <v>0</v>
      </c>
      <c r="AH31" s="50">
        <f>IF(SUMIF(F26:F33,F31,N26:N33)=0,0,$M$3*N31/SUMIF(F26:F33,F31,N26:N33))</f>
        <v>0</v>
      </c>
      <c r="AI31" s="12">
        <f t="shared" si="10"/>
        <v>0</v>
      </c>
      <c r="AJ31" s="26" t="str">
        <f t="shared" si="11"/>
        <v/>
      </c>
      <c r="AK31" s="27">
        <f>IF(L31="",0,IF(OR(P31="Mut+ext",VLOOKUP(L31,Paramétrage!$C$6:$E$28,2,0)=0),0,IF(O31="","saisir capacité",IF(P31="Mut+ext",0,M31*AJ31*VLOOKUP(L31,Paramétrage!$C$6:$E$28,2,0)))))</f>
        <v>0</v>
      </c>
      <c r="AL31" s="95"/>
      <c r="AM31" s="27">
        <f t="shared" si="12"/>
        <v>0</v>
      </c>
      <c r="AN31" s="27">
        <f>IF(L31="",0,IF(ISERROR(AL31+AK31*VLOOKUP(L31,Paramétrage!$C$6:$E$28,3,0))=TRUE,AM31,AL31+AK31*VLOOKUP(L31,Paramétrage!$C$6:$E$28,3,0)))</f>
        <v>0</v>
      </c>
      <c r="AO31" s="50">
        <f>IF(L31="",0,IF(OR(P31="oui",VLOOKUP(L31,Paramétrage!$C$6:$E$28,2,0)=0),0,IF(U31="",0,U31-AJ31)))</f>
        <v>0</v>
      </c>
      <c r="AP31" s="12">
        <f t="shared" si="13"/>
        <v>0</v>
      </c>
    </row>
    <row r="32" spans="1:42">
      <c r="A32" s="583"/>
      <c r="B32" s="607"/>
      <c r="C32" s="585"/>
      <c r="D32" s="587"/>
      <c r="E32" s="588"/>
      <c r="F32" s="446"/>
      <c r="G32" s="449"/>
      <c r="H32" s="103"/>
      <c r="I32" s="131"/>
      <c r="J32" s="130"/>
      <c r="K32" s="104"/>
      <c r="L32" s="105"/>
      <c r="M32" s="122"/>
      <c r="N32" s="119"/>
      <c r="O32" s="127"/>
      <c r="P32" s="111"/>
      <c r="Q32" s="556"/>
      <c r="R32" s="556"/>
      <c r="S32" s="556"/>
      <c r="T32" s="569"/>
      <c r="U32" s="238" t="str">
        <f>IF(OR(O32="",L32=Paramétrage!$C$10,L32=Paramétrage!$C$13,L32=Paramétrage!$C$16,L32=Paramétrage!$C$19,L32=Paramétrage!$C$23,L32=Paramétrage!$C$26,AND(L32&lt;&gt;Paramétrage!$C$9,P32="Mut+ext")),"",ROUNDUP(N32/O32,0))</f>
        <v/>
      </c>
      <c r="V32" s="236">
        <f>IF(L32="",0,IF(OR(P32="Mut+ext",VLOOKUP(L32,Paramétrage!$C$6:$E$28,2,0)=0),0,IF(O32="","saisir capacité",M32*U32*VLOOKUP(L32,Paramétrage!$C$6:$E$28,2,0))))</f>
        <v>0</v>
      </c>
      <c r="W32" s="108"/>
      <c r="X32" s="237">
        <f t="shared" si="8"/>
        <v>0</v>
      </c>
      <c r="Y32" s="239">
        <f>IF(L32="",0,IF(ISERROR(W32+V32*VLOOKUP(L32,Paramétrage!$C$6:$E$28,3,0))=TRUE,X32,W32+V32*VLOOKUP(L32,Paramétrage!$C$6:$E$28,3,0)))</f>
        <v>0</v>
      </c>
      <c r="Z32" s="555"/>
      <c r="AA32" s="556"/>
      <c r="AB32" s="557"/>
      <c r="AC32" s="442"/>
      <c r="AD32" s="109"/>
      <c r="AE32" s="47">
        <f>IF(F32="",0,IF(J32="",0,IF(SUMIF(F26:F33,F32,N26:N33)=0,0,IF(J32="Obligatoire",AF32/N32,IF(K32="",AF32/SUMIF(F26:F33,F32,N26:N33),AF32/(SUMIF(F26:F33,F32,N26:N33)/K32))))))</f>
        <v>0</v>
      </c>
      <c r="AF32" s="24">
        <f t="shared" si="9"/>
        <v>0</v>
      </c>
      <c r="AH32" s="50">
        <f>IF(SUMIF(F26:F33,F32,N26:N33)=0,0,$M$3*N32/SUMIF(F26:F33,F32,N26:N33))</f>
        <v>0</v>
      </c>
      <c r="AI32" s="12">
        <f t="shared" si="10"/>
        <v>0</v>
      </c>
      <c r="AJ32" s="26" t="str">
        <f t="shared" si="11"/>
        <v/>
      </c>
      <c r="AK32" s="27">
        <f>IF(L32="",0,IF(OR(P32="Mut+ext",VLOOKUP(L32,Paramétrage!$C$6:$E$28,2,0)=0),0,IF(O32="","saisir capacité",IF(P32="Mut+ext",0,M32*AJ32*VLOOKUP(L32,Paramétrage!$C$6:$E$28,2,0)))))</f>
        <v>0</v>
      </c>
      <c r="AL32" s="95"/>
      <c r="AM32" s="27">
        <f t="shared" si="12"/>
        <v>0</v>
      </c>
      <c r="AN32" s="27">
        <f>IF(L32="",0,IF(ISERROR(AL32+AK32*VLOOKUP(L32,Paramétrage!$C$6:$E$28,3,0))=TRUE,AM32,AL32+AK32*VLOOKUP(L32,Paramétrage!$C$6:$E$28,3,0)))</f>
        <v>0</v>
      </c>
      <c r="AO32" s="50">
        <f>IF(L32="",0,IF(OR(P32="oui",VLOOKUP(L32,Paramétrage!$C$6:$E$28,2,0)=0),0,IF(U32="",0,U32-AJ32)))</f>
        <v>0</v>
      </c>
      <c r="AP32" s="12">
        <f t="shared" si="13"/>
        <v>0</v>
      </c>
    </row>
    <row r="33" spans="1:42">
      <c r="A33" s="583"/>
      <c r="B33" s="607"/>
      <c r="C33" s="585"/>
      <c r="D33" s="587"/>
      <c r="E33" s="589"/>
      <c r="F33" s="446"/>
      <c r="G33" s="449"/>
      <c r="H33" s="103"/>
      <c r="I33" s="131"/>
      <c r="J33" s="130"/>
      <c r="K33" s="104"/>
      <c r="L33" s="105"/>
      <c r="M33" s="122"/>
      <c r="N33" s="119"/>
      <c r="O33" s="127"/>
      <c r="P33" s="111"/>
      <c r="Q33" s="556"/>
      <c r="R33" s="556"/>
      <c r="S33" s="556"/>
      <c r="T33" s="569"/>
      <c r="U33" s="238" t="str">
        <f>IF(OR(O33="",L33=Paramétrage!$C$10,L33=Paramétrage!$C$13,L33=Paramétrage!$C$16,L33=Paramétrage!$C$19,L33=Paramétrage!$C$23,L33=Paramétrage!$C$26,AND(L33&lt;&gt;Paramétrage!$C$9,P33="Mut+ext")),"",ROUNDUP(N33/O33,0))</f>
        <v/>
      </c>
      <c r="V33" s="236">
        <f>IF(L33="",0,IF(OR(P33="Mut+ext",VLOOKUP(L33,Paramétrage!$C$6:$E$28,2,0)=0),0,IF(O33="","saisir capacité",M33*U33*VLOOKUP(L33,Paramétrage!$C$6:$E$28,2,0))))</f>
        <v>0</v>
      </c>
      <c r="W33" s="108"/>
      <c r="X33" s="237">
        <f t="shared" si="8"/>
        <v>0</v>
      </c>
      <c r="Y33" s="239">
        <f>IF(L33="",0,IF(ISERROR(W33+V33*VLOOKUP(L33,Paramétrage!$C$6:$E$28,3,0))=TRUE,X33,W33+V33*VLOOKUP(L33,Paramétrage!$C$6:$E$28,3,0)))</f>
        <v>0</v>
      </c>
      <c r="Z33" s="555"/>
      <c r="AA33" s="556"/>
      <c r="AB33" s="557"/>
      <c r="AC33" s="442"/>
      <c r="AD33" s="109"/>
      <c r="AE33" s="47">
        <f>IF(F33="",0,IF(J33="",0,IF(SUMIF(F26:F33,F33,N26:N33)=0,0,IF(J33="Obligatoire",AF33/N33,IF(K33="",AF33/SUMIF(F26:F33,F33,N26:N33),AF33/(SUMIF(F26:F33,F33,N26:N33)/K33))))))</f>
        <v>0</v>
      </c>
      <c r="AF33" s="24">
        <f t="shared" si="9"/>
        <v>0</v>
      </c>
      <c r="AH33" s="50">
        <f>IF(SUMIF(F26:F33,F33,N26:N33)=0,0,$M$3*N33/SUMIF(F26:F33,F33,N26:N33))</f>
        <v>0</v>
      </c>
      <c r="AI33" s="12">
        <f t="shared" si="10"/>
        <v>0</v>
      </c>
      <c r="AJ33" s="26" t="str">
        <f t="shared" si="11"/>
        <v/>
      </c>
      <c r="AK33" s="27">
        <f>IF(L33="",0,IF(OR(P33="Mut+ext",VLOOKUP(L33,Paramétrage!$C$6:$E$28,2,0)=0),0,IF(O33="","saisir capacité",IF(P33="Mut+ext",0,M33*AJ33*VLOOKUP(L33,Paramétrage!$C$6:$E$28,2,0)))))</f>
        <v>0</v>
      </c>
      <c r="AL33" s="95"/>
      <c r="AM33" s="27">
        <f t="shared" si="12"/>
        <v>0</v>
      </c>
      <c r="AN33" s="27">
        <f>IF(L33="",0,IF(ISERROR(AL33+AK33*VLOOKUP(L33,Paramétrage!$C$6:$E$28,3,0))=TRUE,AM33,AL33+AK33*VLOOKUP(L33,Paramétrage!$C$6:$E$28,3,0)))</f>
        <v>0</v>
      </c>
      <c r="AO33" s="50">
        <f>IF(L33="",0,IF(OR(P33="oui",VLOOKUP(L33,Paramétrage!$C$6:$E$28,2,0)=0),0,IF(U33="",0,U33-AJ33)))</f>
        <v>0</v>
      </c>
      <c r="AP33" s="12">
        <f t="shared" si="13"/>
        <v>0</v>
      </c>
    </row>
    <row r="34" spans="1:42">
      <c r="A34" s="583"/>
      <c r="B34" s="607"/>
      <c r="C34" s="585"/>
      <c r="D34" s="165"/>
      <c r="E34" s="165"/>
      <c r="F34" s="185"/>
      <c r="G34" s="186"/>
      <c r="H34" s="187"/>
      <c r="I34" s="187"/>
      <c r="J34" s="188"/>
      <c r="K34" s="169"/>
      <c r="L34" s="170"/>
      <c r="M34" s="171">
        <f>AE34</f>
        <v>50</v>
      </c>
      <c r="N34" s="172"/>
      <c r="O34" s="172"/>
      <c r="P34" s="173"/>
      <c r="Q34" s="174"/>
      <c r="R34" s="174"/>
      <c r="S34" s="174"/>
      <c r="T34" s="175"/>
      <c r="U34" s="176"/>
      <c r="V34" s="177">
        <f>SUM(V26:V33)</f>
        <v>142</v>
      </c>
      <c r="W34" s="178">
        <f>SUM(W26:W33)</f>
        <v>0</v>
      </c>
      <c r="X34" s="179">
        <f t="shared" ref="X34" si="14">V34+W34</f>
        <v>142</v>
      </c>
      <c r="Y34" s="189">
        <f>SUM(Y26:Y33)</f>
        <v>155.5</v>
      </c>
      <c r="Z34" s="182"/>
      <c r="AA34" s="182"/>
      <c r="AB34" s="190"/>
      <c r="AC34" s="184"/>
      <c r="AD34" s="175"/>
      <c r="AE34" s="46">
        <f>SUM(AE26:AE33)</f>
        <v>50</v>
      </c>
      <c r="AF34" s="44">
        <f>SUM(AF26:AF33)</f>
        <v>9000</v>
      </c>
    </row>
    <row r="35" spans="1:42" ht="14.85" customHeight="1">
      <c r="A35" s="583"/>
      <c r="B35" s="607"/>
      <c r="C35" s="585" t="s">
        <v>288</v>
      </c>
      <c r="D35" s="587" t="s">
        <v>289</v>
      </c>
      <c r="E35" s="588">
        <v>6</v>
      </c>
      <c r="F35" s="447" t="s">
        <v>290</v>
      </c>
      <c r="G35" s="112" t="s">
        <v>16</v>
      </c>
      <c r="H35" s="103" t="s">
        <v>291</v>
      </c>
      <c r="I35" s="131" t="s">
        <v>97</v>
      </c>
      <c r="J35" s="130" t="s">
        <v>98</v>
      </c>
      <c r="K35" s="104">
        <v>1</v>
      </c>
      <c r="L35" s="105" t="s">
        <v>99</v>
      </c>
      <c r="M35" s="122">
        <v>27</v>
      </c>
      <c r="N35" s="119">
        <v>180</v>
      </c>
      <c r="O35" s="127">
        <v>300</v>
      </c>
      <c r="P35" s="111" t="s">
        <v>100</v>
      </c>
      <c r="Q35" s="556"/>
      <c r="R35" s="556"/>
      <c r="S35" s="556"/>
      <c r="T35" s="569"/>
      <c r="U35" s="238">
        <f>IF(OR(O35="",L35=Paramétrage!$C$10,L35=Paramétrage!$C$13,L35=Paramétrage!$C$16,L35=Paramétrage!$C$19,L35=Paramétrage!$C$23,L35=Paramétrage!$C$26,AND(L35&lt;&gt;Paramétrage!$C$9,P35="Mut+ext")),"",ROUNDUP(N35/O35,0))</f>
        <v>1</v>
      </c>
      <c r="V35" s="236">
        <f>IF(L35="",0,IF(OR(P35="Mut+ext",VLOOKUP(L35,Paramétrage!$C$6:$E$28,2,0)=0),0,IF(O35="","saisir capacité",M35*U35*VLOOKUP(L35,Paramétrage!$C$6:$E$28,2,0))))</f>
        <v>27</v>
      </c>
      <c r="W35" s="108"/>
      <c r="X35" s="237">
        <f t="shared" ref="X35:X42" si="15">IF(ISERROR(V35+W35)=TRUE,V35,V35+W35)</f>
        <v>27</v>
      </c>
      <c r="Y35" s="239">
        <f>IF(L35="",0,IF(ISERROR(W35+V35*VLOOKUP(L35,Paramétrage!$C$6:$E$28,3,0))=TRUE,X35,W35+V35*VLOOKUP(L35,Paramétrage!$C$6:$E$28,3,0)))</f>
        <v>40.5</v>
      </c>
      <c r="Z35" s="555"/>
      <c r="AA35" s="556"/>
      <c r="AB35" s="557"/>
      <c r="AC35" s="442"/>
      <c r="AD35" s="110"/>
      <c r="AE35" s="47">
        <f>IF(F35="",0,IF(J35="",0,IF(SUMIF(F35:F42,F35,N35:N42)=0,0,IF(J35="Obligatoire",AF35/N35,IF(K35="",AF35/SUMIF(F35:F42,F35,N35:N42),AF35/(SUMIF(F35:F42,F35,N35:N42)/K35))))))</f>
        <v>27</v>
      </c>
      <c r="AF35" s="43">
        <f t="shared" ref="AF35:AF42" si="16">M35*N35</f>
        <v>4860</v>
      </c>
      <c r="AH35" s="50">
        <f>IF(SUMIF(F35:F42,F35,N35:N42)=0,0,$M$3*N35/SUMIF(F35:F42,F35,N35:N42))</f>
        <v>0</v>
      </c>
      <c r="AI35" s="12">
        <f t="shared" ref="AI35:AI42" si="17">O35</f>
        <v>300</v>
      </c>
      <c r="AJ35" s="26">
        <f t="shared" ref="AJ35:AJ42" si="18">IF(AI35=0,"",ROUNDUP(AH35/AI35,0))</f>
        <v>0</v>
      </c>
      <c r="AK35" s="27">
        <f>IF(L35="",0,IF(OR(P35="Mut+ext",VLOOKUP(L35,Paramétrage!$C$6:$E$28,2,0)=0),0,IF(O35="","saisir capacité",IF(P35="Mut+ext",0,M35*AJ35*VLOOKUP(L35,Paramétrage!$C$6:$E$28,2,0)))))</f>
        <v>0</v>
      </c>
      <c r="AL35" s="95"/>
      <c r="AM35" s="27">
        <f t="shared" ref="AM35:AM42" si="19">IF(ISERROR(AK35+AL35)=TRUE,AK35,AK35+AL35)</f>
        <v>0</v>
      </c>
      <c r="AN35" s="27">
        <f>IF(L35="",0,IF(ISERROR(AL35+AK35*VLOOKUP(L35,Paramétrage!$C$6:$E$28,3,0))=TRUE,AM35,AL35+AK35*VLOOKUP(L35,Paramétrage!$C$6:$E$28,3,0)))</f>
        <v>0</v>
      </c>
      <c r="AO35" s="50">
        <f>IF(L35="",0,IF(OR(P35="oui",VLOOKUP(L35,Paramétrage!$C$6:$E$28,2,0)=0),0,IF(U35="",0,U35-AJ35)))</f>
        <v>1</v>
      </c>
      <c r="AP35" s="12">
        <f t="shared" ref="AP35:AP42" si="20">Y35-AN35-W35</f>
        <v>40.5</v>
      </c>
    </row>
    <row r="36" spans="1:42">
      <c r="A36" s="583"/>
      <c r="B36" s="607"/>
      <c r="C36" s="585"/>
      <c r="D36" s="587"/>
      <c r="E36" s="588"/>
      <c r="F36" s="446" t="s">
        <v>293</v>
      </c>
      <c r="G36" s="102" t="s">
        <v>16</v>
      </c>
      <c r="H36" s="103" t="s">
        <v>291</v>
      </c>
      <c r="I36" s="131" t="s">
        <v>97</v>
      </c>
      <c r="J36" s="130" t="s">
        <v>98</v>
      </c>
      <c r="K36" s="104">
        <v>1</v>
      </c>
      <c r="L36" s="105" t="s">
        <v>104</v>
      </c>
      <c r="M36" s="122">
        <v>23</v>
      </c>
      <c r="N36" s="119">
        <v>180</v>
      </c>
      <c r="O36" s="127">
        <v>40</v>
      </c>
      <c r="P36" s="111" t="s">
        <v>100</v>
      </c>
      <c r="Q36" s="556"/>
      <c r="R36" s="556"/>
      <c r="S36" s="556"/>
      <c r="T36" s="569"/>
      <c r="U36" s="238">
        <f>IF(OR(O36="",L36=Paramétrage!$C$10,L36=Paramétrage!$C$13,L36=Paramétrage!$C$16,L36=Paramétrage!$C$19,L36=Paramétrage!$C$23,L36=Paramétrage!$C$26,AND(L36&lt;&gt;Paramétrage!$C$9,P36="Mut+ext")),"",ROUNDUP(N36/O36,0))</f>
        <v>5</v>
      </c>
      <c r="V36" s="236">
        <f>IF(L36="",0,IF(OR(P36="Mut+ext",VLOOKUP(L36,Paramétrage!$C$6:$E$28,2,0)=0),0,IF(O36="","saisir capacité",M36*U36*VLOOKUP(L36,Paramétrage!$C$6:$E$28,2,0))))</f>
        <v>115</v>
      </c>
      <c r="W36" s="108"/>
      <c r="X36" s="237">
        <f t="shared" si="15"/>
        <v>115</v>
      </c>
      <c r="Y36" s="239">
        <f>IF(L36="",0,IF(ISERROR(W36+V36*VLOOKUP(L36,Paramétrage!$C$6:$E$28,3,0))=TRUE,X36,W36+V36*VLOOKUP(L36,Paramétrage!$C$6:$E$28,3,0)))</f>
        <v>115</v>
      </c>
      <c r="Z36" s="555"/>
      <c r="AA36" s="556"/>
      <c r="AB36" s="557"/>
      <c r="AC36" s="442"/>
      <c r="AD36" s="109"/>
      <c r="AE36" s="47">
        <f>IF(F36="",0,IF(J36="",0,IF(SUMIF(F35:F42,F36,N35:N42)=0,0,IF(J36="Obligatoire",AF36/N36,IF(K36="",AF36/SUMIF(F35:F42,F36,N35:N42),AF36/(SUMIF(F35:F42,F36,N35:N42)/K36))))))</f>
        <v>23</v>
      </c>
      <c r="AF36" s="24">
        <f t="shared" si="16"/>
        <v>4140</v>
      </c>
      <c r="AH36" s="50">
        <f>IF(SUMIF(F35:F42,F36,N35:N42)=0,0,$M$3*N36/SUMIF(F35:F42,F36,N35:N42))</f>
        <v>0</v>
      </c>
      <c r="AI36" s="12">
        <f t="shared" si="17"/>
        <v>40</v>
      </c>
      <c r="AJ36" s="26">
        <f t="shared" si="18"/>
        <v>0</v>
      </c>
      <c r="AK36" s="27">
        <f>IF(L36="",0,IF(OR(P36="Mut+ext",VLOOKUP(L36,Paramétrage!$C$6:$E$28,2,0)=0),0,IF(O36="","saisir capacité",IF(P36="Mut+ext",0,M36*AJ36*VLOOKUP(L36,Paramétrage!$C$6:$E$28,2,0)))))</f>
        <v>0</v>
      </c>
      <c r="AL36" s="95"/>
      <c r="AM36" s="27">
        <f t="shared" si="19"/>
        <v>0</v>
      </c>
      <c r="AN36" s="27">
        <f>IF(L36="",0,IF(ISERROR(AL36+AK36*VLOOKUP(L36,Paramétrage!$C$6:$E$28,3,0))=TRUE,AM36,AL36+AK36*VLOOKUP(L36,Paramétrage!$C$6:$E$28,3,0)))</f>
        <v>0</v>
      </c>
      <c r="AO36" s="50">
        <f>IF(L36="",0,IF(OR(P36="oui",VLOOKUP(L36,Paramétrage!$C$6:$E$28,2,0)=0),0,IF(U36="",0,U36-AJ36)))</f>
        <v>5</v>
      </c>
      <c r="AP36" s="12">
        <f t="shared" si="20"/>
        <v>115</v>
      </c>
    </row>
    <row r="37" spans="1:42">
      <c r="A37" s="583"/>
      <c r="B37" s="607"/>
      <c r="C37" s="585"/>
      <c r="D37" s="587"/>
      <c r="E37" s="588"/>
      <c r="F37" s="446" t="s">
        <v>378</v>
      </c>
      <c r="G37" s="102" t="s">
        <v>16</v>
      </c>
      <c r="H37" s="103"/>
      <c r="I37" s="131"/>
      <c r="J37" s="130"/>
      <c r="K37" s="104"/>
      <c r="L37" s="105"/>
      <c r="M37" s="122"/>
      <c r="N37" s="119"/>
      <c r="O37" s="127"/>
      <c r="P37" s="111"/>
      <c r="Q37" s="556"/>
      <c r="R37" s="556"/>
      <c r="S37" s="556"/>
      <c r="T37" s="569"/>
      <c r="U37" s="238" t="str">
        <f>IF(OR(O37="",L37=Paramétrage!$C$10,L37=Paramétrage!$C$13,L37=Paramétrage!$C$16,L37=Paramétrage!$C$19,L37=Paramétrage!$C$23,L37=Paramétrage!$C$26,AND(L37&lt;&gt;Paramétrage!$C$9,P37="Mut+ext")),"",ROUNDUP(N37/O37,0))</f>
        <v/>
      </c>
      <c r="V37" s="236">
        <f>IF(L37="",0,IF(OR(P37="Mut+ext",VLOOKUP(L37,Paramétrage!$C$6:$E$28,2,0)=0),0,IF(O37="","saisir capacité",M37*U37*VLOOKUP(L37,Paramétrage!$C$6:$E$28,2,0))))</f>
        <v>0</v>
      </c>
      <c r="W37" s="108"/>
      <c r="X37" s="237">
        <f t="shared" si="15"/>
        <v>0</v>
      </c>
      <c r="Y37" s="239">
        <f>IF(L37="",0,IF(ISERROR(W37+V37*VLOOKUP(L37,Paramétrage!$C$6:$E$28,3,0))=TRUE,X37,W37+V37*VLOOKUP(L37,Paramétrage!$C$6:$E$28,3,0)))</f>
        <v>0</v>
      </c>
      <c r="Z37" s="555"/>
      <c r="AA37" s="556"/>
      <c r="AB37" s="557"/>
      <c r="AC37" s="442"/>
      <c r="AD37" s="109"/>
      <c r="AE37" s="47">
        <f>IF(F37="",0,IF(J37="",0,IF(SUMIF(F35:F42,F37,N35:N42)=0,0,IF(J37="Obligatoire",AF37/N37,IF(K37="",AF37/SUMIF(F35:F42,F37,N35:N42),AF37/(SUMIF(F35:F42,F37,N35:N42)/K37))))))</f>
        <v>0</v>
      </c>
      <c r="AF37" s="24">
        <f t="shared" si="16"/>
        <v>0</v>
      </c>
      <c r="AH37" s="50">
        <f>IF(SUMIF(F35:F42,F37,N35:N42)=0,0,$M$3*N37/SUMIF(F35:F42,F37,N35:N42))</f>
        <v>0</v>
      </c>
      <c r="AI37" s="12">
        <f t="shared" si="17"/>
        <v>0</v>
      </c>
      <c r="AJ37" s="26" t="str">
        <f t="shared" si="18"/>
        <v/>
      </c>
      <c r="AK37" s="27">
        <f>IF(L37="",0,IF(OR(P37="Mut+ext",VLOOKUP(L37,Paramétrage!$C$6:$E$28,2,0)=0),0,IF(O37="","saisir capacité",IF(P37="Mut+ext",0,M37*AJ37*VLOOKUP(L37,Paramétrage!$C$6:$E$28,2,0)))))</f>
        <v>0</v>
      </c>
      <c r="AL37" s="95"/>
      <c r="AM37" s="27">
        <f t="shared" si="19"/>
        <v>0</v>
      </c>
      <c r="AN37" s="27">
        <f>IF(L37="",0,IF(ISERROR(AL37+AK37*VLOOKUP(L37,Paramétrage!$C$6:$E$28,3,0))=TRUE,AM37,AL37+AK37*VLOOKUP(L37,Paramétrage!$C$6:$E$28,3,0)))</f>
        <v>0</v>
      </c>
      <c r="AO37" s="50">
        <f>IF(L37="",0,IF(OR(P37="oui",VLOOKUP(L37,Paramétrage!$C$6:$E$28,2,0)=0),0,IF(U37="",0,U37-AJ37)))</f>
        <v>0</v>
      </c>
      <c r="AP37" s="12">
        <f t="shared" si="20"/>
        <v>0</v>
      </c>
    </row>
    <row r="38" spans="1:42">
      <c r="A38" s="583"/>
      <c r="B38" s="607"/>
      <c r="C38" s="585"/>
      <c r="D38" s="587"/>
      <c r="E38" s="588"/>
      <c r="F38" s="448" t="s">
        <v>379</v>
      </c>
      <c r="G38" s="102" t="s">
        <v>16</v>
      </c>
      <c r="H38" s="103"/>
      <c r="I38" s="131"/>
      <c r="J38" s="130"/>
      <c r="K38" s="104"/>
      <c r="L38" s="105"/>
      <c r="M38" s="122"/>
      <c r="N38" s="119"/>
      <c r="O38" s="127"/>
      <c r="P38" s="111"/>
      <c r="Q38" s="556"/>
      <c r="R38" s="556"/>
      <c r="S38" s="556"/>
      <c r="T38" s="569"/>
      <c r="U38" s="238" t="str">
        <f>IF(OR(O38="",L38=Paramétrage!$C$10,L38=Paramétrage!$C$13,L38=Paramétrage!$C$16,L38=Paramétrage!$C$19,L38=Paramétrage!$C$23,L38=Paramétrage!$C$26,AND(L38&lt;&gt;Paramétrage!$C$9,P38="Mut+ext")),"",ROUNDUP(N38/O38,0))</f>
        <v/>
      </c>
      <c r="V38" s="236">
        <f>IF(L38="",0,IF(OR(P38="Mut+ext",VLOOKUP(L38,Paramétrage!$C$6:$E$28,2,0)=0),0,IF(O38="","saisir capacité",M38*U38*VLOOKUP(L38,Paramétrage!$C$6:$E$28,2,0))))</f>
        <v>0</v>
      </c>
      <c r="W38" s="108"/>
      <c r="X38" s="237">
        <f t="shared" si="15"/>
        <v>0</v>
      </c>
      <c r="Y38" s="239">
        <f>IF(L38="",0,IF(ISERROR(W38+V38*VLOOKUP(L38,Paramétrage!$C$6:$E$28,3,0))=TRUE,X38,W38+V38*VLOOKUP(L38,Paramétrage!$C$6:$E$28,3,0)))</f>
        <v>0</v>
      </c>
      <c r="Z38" s="555"/>
      <c r="AA38" s="556"/>
      <c r="AB38" s="557"/>
      <c r="AC38" s="442"/>
      <c r="AD38" s="109"/>
      <c r="AE38" s="47">
        <f>IF(F38="",0,IF(J38="",0,IF(SUMIF(F35:F42,F38,N35:N42)=0,0,IF(J38="Obligatoire",AF38/N38,IF(K38="",AF38/SUMIF(F35:F42,F38,N35:N42),AF38/(SUMIF(F35:F42,F38,N35:N42)/K38))))))</f>
        <v>0</v>
      </c>
      <c r="AF38" s="24">
        <f t="shared" si="16"/>
        <v>0</v>
      </c>
      <c r="AH38" s="50">
        <f>IF(SUMIF(F35:F42,F38,N35:N42)=0,0,$M$3*N38/SUMIF(F35:F42,F38,N35:N42))</f>
        <v>0</v>
      </c>
      <c r="AI38" s="12">
        <f t="shared" si="17"/>
        <v>0</v>
      </c>
      <c r="AJ38" s="26" t="str">
        <f t="shared" si="18"/>
        <v/>
      </c>
      <c r="AK38" s="27">
        <f>IF(L38="",0,IF(OR(P38="Mut+ext",VLOOKUP(L38,Paramétrage!$C$6:$E$28,2,0)=0),0,IF(O38="","saisir capacité",IF(P38="Mut+ext",0,M38*AJ38*VLOOKUP(L38,Paramétrage!$C$6:$E$28,2,0)))))</f>
        <v>0</v>
      </c>
      <c r="AL38" s="95"/>
      <c r="AM38" s="27">
        <f t="shared" si="19"/>
        <v>0</v>
      </c>
      <c r="AN38" s="27">
        <f>IF(L38="",0,IF(ISERROR(AL38+AK38*VLOOKUP(L38,Paramétrage!$C$6:$E$28,3,0))=TRUE,AM38,AL38+AK38*VLOOKUP(L38,Paramétrage!$C$6:$E$28,3,0)))</f>
        <v>0</v>
      </c>
      <c r="AO38" s="50">
        <f>IF(L38="",0,IF(OR(P38="oui",VLOOKUP(L38,Paramétrage!$C$6:$E$28,2,0)=0),0,IF(U38="",0,U38-AJ38)))</f>
        <v>0</v>
      </c>
      <c r="AP38" s="12">
        <f t="shared" si="20"/>
        <v>0</v>
      </c>
    </row>
    <row r="39" spans="1:42">
      <c r="A39" s="583"/>
      <c r="B39" s="607"/>
      <c r="C39" s="585"/>
      <c r="D39" s="587"/>
      <c r="E39" s="588"/>
      <c r="F39" s="446"/>
      <c r="G39" s="449"/>
      <c r="H39" s="103"/>
      <c r="I39" s="131"/>
      <c r="J39" s="130"/>
      <c r="K39" s="104"/>
      <c r="L39" s="105"/>
      <c r="M39" s="122"/>
      <c r="N39" s="119"/>
      <c r="O39" s="127"/>
      <c r="P39" s="111"/>
      <c r="Q39" s="556"/>
      <c r="R39" s="556"/>
      <c r="S39" s="556"/>
      <c r="T39" s="569"/>
      <c r="U39" s="238" t="str">
        <f>IF(OR(O39="",L39=Paramétrage!$C$10,L39=Paramétrage!$C$13,L39=Paramétrage!$C$16,L39=Paramétrage!$C$19,L39=Paramétrage!$C$23,L39=Paramétrage!$C$26,AND(L39&lt;&gt;Paramétrage!$C$9,P39="Mut+ext")),"",ROUNDUP(N39/O39,0))</f>
        <v/>
      </c>
      <c r="V39" s="236">
        <f>IF(L39="",0,IF(OR(P39="Mut+ext",VLOOKUP(L39,Paramétrage!$C$6:$E$28,2,0)=0),0,IF(O39="","saisir capacité",M39*U39*VLOOKUP(L39,Paramétrage!$C$6:$E$28,2,0))))</f>
        <v>0</v>
      </c>
      <c r="W39" s="108"/>
      <c r="X39" s="237">
        <f t="shared" si="15"/>
        <v>0</v>
      </c>
      <c r="Y39" s="239">
        <f>IF(L39="",0,IF(ISERROR(W39+V39*VLOOKUP(L39,Paramétrage!$C$6:$E$28,3,0))=TRUE,X39,W39+V39*VLOOKUP(L39,Paramétrage!$C$6:$E$28,3,0)))</f>
        <v>0</v>
      </c>
      <c r="Z39" s="555"/>
      <c r="AA39" s="556"/>
      <c r="AB39" s="557"/>
      <c r="AC39" s="442"/>
      <c r="AD39" s="109"/>
      <c r="AE39" s="47">
        <f>IF(F39="",0,IF(J39="",0,IF(SUMIF(F35:F42,F39,N35:N42)=0,0,IF(J39="Obligatoire",AF39/N39,IF(K39="",AF39/SUMIF(F35:F42,F39,N35:N42),AF39/(SUMIF(F35:F42,F39,N35:N42)/K39))))))</f>
        <v>0</v>
      </c>
      <c r="AF39" s="24">
        <f t="shared" si="16"/>
        <v>0</v>
      </c>
      <c r="AH39" s="50">
        <f>IF(SUMIF(F35:F42,F39,N35:N42)=0,0,$M$3*N39/SUMIF(F35:F42,F39,N35:N42))</f>
        <v>0</v>
      </c>
      <c r="AI39" s="12">
        <f t="shared" si="17"/>
        <v>0</v>
      </c>
      <c r="AJ39" s="26" t="str">
        <f t="shared" si="18"/>
        <v/>
      </c>
      <c r="AK39" s="27">
        <f>IF(L39="",0,IF(OR(P39="Mut+ext",VLOOKUP(L39,Paramétrage!$C$6:$E$28,2,0)=0),0,IF(O39="","saisir capacité",IF(P39="Mut+ext",0,M39*AJ39*VLOOKUP(L39,Paramétrage!$C$6:$E$28,2,0)))))</f>
        <v>0</v>
      </c>
      <c r="AL39" s="95"/>
      <c r="AM39" s="27">
        <f t="shared" si="19"/>
        <v>0</v>
      </c>
      <c r="AN39" s="27">
        <f>IF(L39="",0,IF(ISERROR(AL39+AK39*VLOOKUP(L39,Paramétrage!$C$6:$E$28,3,0))=TRUE,AM39,AL39+AK39*VLOOKUP(L39,Paramétrage!$C$6:$E$28,3,0)))</f>
        <v>0</v>
      </c>
      <c r="AO39" s="50">
        <f>IF(L39="",0,IF(OR(P39="oui",VLOOKUP(L39,Paramétrage!$C$6:$E$28,2,0)=0),0,IF(U39="",0,U39-AJ39)))</f>
        <v>0</v>
      </c>
      <c r="AP39" s="12">
        <f t="shared" si="20"/>
        <v>0</v>
      </c>
    </row>
    <row r="40" spans="1:42">
      <c r="A40" s="583"/>
      <c r="B40" s="607"/>
      <c r="C40" s="585"/>
      <c r="D40" s="587"/>
      <c r="E40" s="588"/>
      <c r="F40" s="446"/>
      <c r="G40" s="449"/>
      <c r="H40" s="103"/>
      <c r="I40" s="131"/>
      <c r="J40" s="130"/>
      <c r="K40" s="104"/>
      <c r="L40" s="105"/>
      <c r="M40" s="122"/>
      <c r="N40" s="119"/>
      <c r="O40" s="127"/>
      <c r="P40" s="111"/>
      <c r="Q40" s="556"/>
      <c r="R40" s="556"/>
      <c r="S40" s="556"/>
      <c r="T40" s="569"/>
      <c r="U40" s="238" t="str">
        <f>IF(OR(O40="",L40=Paramétrage!$C$10,L40=Paramétrage!$C$13,L40=Paramétrage!$C$16,L40=Paramétrage!$C$19,L40=Paramétrage!$C$23,L40=Paramétrage!$C$26,AND(L40&lt;&gt;Paramétrage!$C$9,P40="Mut+ext")),"",ROUNDUP(N40/O40,0))</f>
        <v/>
      </c>
      <c r="V40" s="236">
        <f>IF(L40="",0,IF(OR(P40="Mut+ext",VLOOKUP(L40,Paramétrage!$C$6:$E$28,2,0)=0),0,IF(O40="","saisir capacité",M40*U40*VLOOKUP(L40,Paramétrage!$C$6:$E$28,2,0))))</f>
        <v>0</v>
      </c>
      <c r="W40" s="108"/>
      <c r="X40" s="237">
        <f t="shared" si="15"/>
        <v>0</v>
      </c>
      <c r="Y40" s="239">
        <f>IF(L40="",0,IF(ISERROR(W40+V40*VLOOKUP(L40,Paramétrage!$C$6:$E$28,3,0))=TRUE,X40,W40+V40*VLOOKUP(L40,Paramétrage!$C$6:$E$28,3,0)))</f>
        <v>0</v>
      </c>
      <c r="Z40" s="555"/>
      <c r="AA40" s="556"/>
      <c r="AB40" s="557"/>
      <c r="AC40" s="442"/>
      <c r="AD40" s="109"/>
      <c r="AE40" s="47">
        <f>IF(F40="",0,IF(J40="",0,IF(SUMIF(F35:F42,F40,N35:N42)=0,0,IF(J40="Obligatoire",AF40/N40,IF(K40="",AF40/SUMIF(F35:F42,F40,N35:N42),AF40/(SUMIF(F35:F42,F40,N35:N42)/K40))))))</f>
        <v>0</v>
      </c>
      <c r="AF40" s="24">
        <f t="shared" si="16"/>
        <v>0</v>
      </c>
      <c r="AH40" s="50">
        <f>IF(SUMIF(F35:F42,F40,N35:N42)=0,0,$M$3*N40/SUMIF(F35:F42,F40,N35:N42))</f>
        <v>0</v>
      </c>
      <c r="AI40" s="12">
        <f t="shared" si="17"/>
        <v>0</v>
      </c>
      <c r="AJ40" s="26" t="str">
        <f t="shared" si="18"/>
        <v/>
      </c>
      <c r="AK40" s="27">
        <f>IF(L40="",0,IF(OR(P40="Mut+ext",VLOOKUP(L40,Paramétrage!$C$6:$E$28,2,0)=0),0,IF(O40="","saisir capacité",IF(P40="Mut+ext",0,M40*AJ40*VLOOKUP(L40,Paramétrage!$C$6:$E$28,2,0)))))</f>
        <v>0</v>
      </c>
      <c r="AL40" s="95"/>
      <c r="AM40" s="27">
        <f t="shared" si="19"/>
        <v>0</v>
      </c>
      <c r="AN40" s="27">
        <f>IF(L40="",0,IF(ISERROR(AL40+AK40*VLOOKUP(L40,Paramétrage!$C$6:$E$28,3,0))=TRUE,AM40,AL40+AK40*VLOOKUP(L40,Paramétrage!$C$6:$E$28,3,0)))</f>
        <v>0</v>
      </c>
      <c r="AO40" s="50">
        <f>IF(L40="",0,IF(OR(P40="oui",VLOOKUP(L40,Paramétrage!$C$6:$E$28,2,0)=0),0,IF(U40="",0,U40-AJ40)))</f>
        <v>0</v>
      </c>
      <c r="AP40" s="12">
        <f t="shared" si="20"/>
        <v>0</v>
      </c>
    </row>
    <row r="41" spans="1:42">
      <c r="A41" s="583"/>
      <c r="B41" s="607"/>
      <c r="C41" s="585"/>
      <c r="D41" s="587"/>
      <c r="E41" s="588"/>
      <c r="F41" s="446"/>
      <c r="G41" s="449"/>
      <c r="H41" s="103"/>
      <c r="I41" s="131"/>
      <c r="J41" s="130"/>
      <c r="K41" s="104"/>
      <c r="L41" s="105"/>
      <c r="M41" s="122"/>
      <c r="N41" s="119"/>
      <c r="O41" s="127"/>
      <c r="P41" s="111"/>
      <c r="Q41" s="556"/>
      <c r="R41" s="556"/>
      <c r="S41" s="556"/>
      <c r="T41" s="569"/>
      <c r="U41" s="238" t="str">
        <f>IF(OR(O41="",L41=Paramétrage!$C$10,L41=Paramétrage!$C$13,L41=Paramétrage!$C$16,L41=Paramétrage!$C$19,L41=Paramétrage!$C$23,L41=Paramétrage!$C$26,AND(L41&lt;&gt;Paramétrage!$C$9,P41="Mut+ext")),"",ROUNDUP(N41/O41,0))</f>
        <v/>
      </c>
      <c r="V41" s="236">
        <f>IF(L41="",0,IF(OR(P41="Mut+ext",VLOOKUP(L41,Paramétrage!$C$6:$E$28,2,0)=0),0,IF(O41="","saisir capacité",M41*U41*VLOOKUP(L41,Paramétrage!$C$6:$E$28,2,0))))</f>
        <v>0</v>
      </c>
      <c r="W41" s="108"/>
      <c r="X41" s="237">
        <f t="shared" si="15"/>
        <v>0</v>
      </c>
      <c r="Y41" s="239">
        <f>IF(L41="",0,IF(ISERROR(W41+V41*VLOOKUP(L41,Paramétrage!$C$6:$E$28,3,0))=TRUE,X41,W41+V41*VLOOKUP(L41,Paramétrage!$C$6:$E$28,3,0)))</f>
        <v>0</v>
      </c>
      <c r="Z41" s="555"/>
      <c r="AA41" s="556"/>
      <c r="AB41" s="557"/>
      <c r="AC41" s="442"/>
      <c r="AD41" s="109"/>
      <c r="AE41" s="47">
        <f>IF(F41="",0,IF(J41="",0,IF(SUMIF(F35:F42,F41,N35:N42)=0,0,IF(J41="Obligatoire",AF41/N41,IF(K41="",AF41/SUMIF(F35:F42,F41,N35:N42),AF41/(SUMIF(F35:F42,F41,N35:N42)/K41))))))</f>
        <v>0</v>
      </c>
      <c r="AF41" s="24">
        <f t="shared" si="16"/>
        <v>0</v>
      </c>
      <c r="AH41" s="50">
        <f>IF(SUMIF(F35:F42,F41,N35:N42)=0,0,$M$3*N41/SUMIF(F35:F42,F41,N35:N42))</f>
        <v>0</v>
      </c>
      <c r="AI41" s="12">
        <f t="shared" si="17"/>
        <v>0</v>
      </c>
      <c r="AJ41" s="26" t="str">
        <f t="shared" si="18"/>
        <v/>
      </c>
      <c r="AK41" s="27">
        <f>IF(L41="",0,IF(OR(P41="Mut+ext",VLOOKUP(L41,Paramétrage!$C$6:$E$28,2,0)=0),0,IF(O41="","saisir capacité",IF(P41="Mut+ext",0,M41*AJ41*VLOOKUP(L41,Paramétrage!$C$6:$E$28,2,0)))))</f>
        <v>0</v>
      </c>
      <c r="AL41" s="95"/>
      <c r="AM41" s="27">
        <f t="shared" si="19"/>
        <v>0</v>
      </c>
      <c r="AN41" s="27">
        <f>IF(L41="",0,IF(ISERROR(AL41+AK41*VLOOKUP(L41,Paramétrage!$C$6:$E$28,3,0))=TRUE,AM41,AL41+AK41*VLOOKUP(L41,Paramétrage!$C$6:$E$28,3,0)))</f>
        <v>0</v>
      </c>
      <c r="AO41" s="50">
        <f>IF(L41="",0,IF(OR(P41="oui",VLOOKUP(L41,Paramétrage!$C$6:$E$28,2,0)=0),0,IF(U41="",0,U41-AJ41)))</f>
        <v>0</v>
      </c>
      <c r="AP41" s="12">
        <f t="shared" si="20"/>
        <v>0</v>
      </c>
    </row>
    <row r="42" spans="1:42" ht="15.75" customHeight="1">
      <c r="A42" s="583"/>
      <c r="B42" s="607"/>
      <c r="C42" s="585"/>
      <c r="D42" s="587"/>
      <c r="E42" s="589"/>
      <c r="F42" s="446"/>
      <c r="G42" s="449"/>
      <c r="H42" s="103"/>
      <c r="I42" s="131"/>
      <c r="J42" s="130"/>
      <c r="K42" s="104"/>
      <c r="L42" s="105"/>
      <c r="M42" s="122"/>
      <c r="N42" s="119"/>
      <c r="O42" s="127"/>
      <c r="P42" s="111"/>
      <c r="Q42" s="556"/>
      <c r="R42" s="556"/>
      <c r="S42" s="556"/>
      <c r="T42" s="569"/>
      <c r="U42" s="238" t="str">
        <f>IF(OR(O42="",L42=Paramétrage!$C$10,L42=Paramétrage!$C$13,L42=Paramétrage!$C$16,L42=Paramétrage!$C$19,L42=Paramétrage!$C$23,L42=Paramétrage!$C$26,AND(L42&lt;&gt;Paramétrage!$C$9,P42="Mut+ext")),"",ROUNDUP(N42/O42,0))</f>
        <v/>
      </c>
      <c r="V42" s="236">
        <f>IF(L42="",0,IF(OR(P42="Mut+ext",VLOOKUP(L42,Paramétrage!$C$6:$E$28,2,0)=0),0,IF(O42="","saisir capacité",M42*U42*VLOOKUP(L42,Paramétrage!$C$6:$E$28,2,0))))</f>
        <v>0</v>
      </c>
      <c r="W42" s="108"/>
      <c r="X42" s="237">
        <f t="shared" si="15"/>
        <v>0</v>
      </c>
      <c r="Y42" s="239">
        <f>IF(L42="",0,IF(ISERROR(W42+V42*VLOOKUP(L42,Paramétrage!$C$6:$E$28,3,0))=TRUE,X42,W42+V42*VLOOKUP(L42,Paramétrage!$C$6:$E$28,3,0)))</f>
        <v>0</v>
      </c>
      <c r="Z42" s="555"/>
      <c r="AA42" s="556"/>
      <c r="AB42" s="557"/>
      <c r="AC42" s="442"/>
      <c r="AD42" s="109"/>
      <c r="AE42" s="47">
        <f>IF(F42="",0,IF(J42="",0,IF(SUMIF(F35:F42,F42,N35:N42)=0,0,IF(J42="Obligatoire",AF42/N42,IF(K42="",AF42/SUMIF(F35:F42,F42,N35:N42),AF42/(SUMIF(F35:F42,F42,N35:N42)/K42))))))</f>
        <v>0</v>
      </c>
      <c r="AF42" s="24">
        <f t="shared" si="16"/>
        <v>0</v>
      </c>
      <c r="AH42" s="50">
        <f>IF(SUMIF(F35:F42,F42,N35:N42)=0,0,$M$3*N42/SUMIF(F35:F42,F42,N35:N42))</f>
        <v>0</v>
      </c>
      <c r="AI42" s="12">
        <f t="shared" si="17"/>
        <v>0</v>
      </c>
      <c r="AJ42" s="26" t="str">
        <f t="shared" si="18"/>
        <v/>
      </c>
      <c r="AK42" s="27">
        <f>IF(L42="",0,IF(OR(P42="Mut+ext",VLOOKUP(L42,Paramétrage!$C$6:$E$28,2,0)=0),0,IF(O42="","saisir capacité",IF(P42="Mut+ext",0,M42*AJ42*VLOOKUP(L42,Paramétrage!$C$6:$E$28,2,0)))))</f>
        <v>0</v>
      </c>
      <c r="AL42" s="95"/>
      <c r="AM42" s="27">
        <f t="shared" si="19"/>
        <v>0</v>
      </c>
      <c r="AN42" s="27">
        <f>IF(L42="",0,IF(ISERROR(AL42+AK42*VLOOKUP(L42,Paramétrage!$C$6:$E$28,3,0))=TRUE,AM42,AL42+AK42*VLOOKUP(L42,Paramétrage!$C$6:$E$28,3,0)))</f>
        <v>0</v>
      </c>
      <c r="AO42" s="50">
        <f>IF(L42="",0,IF(OR(P42="oui",VLOOKUP(L42,Paramétrage!$C$6:$E$28,2,0)=0),0,IF(U42="",0,U42-AJ42)))</f>
        <v>0</v>
      </c>
      <c r="AP42" s="12">
        <f t="shared" si="20"/>
        <v>0</v>
      </c>
    </row>
    <row r="43" spans="1:42" ht="15.75" customHeight="1">
      <c r="A43" s="583"/>
      <c r="B43" s="608"/>
      <c r="C43" s="585"/>
      <c r="D43" s="165"/>
      <c r="E43" s="165"/>
      <c r="F43" s="185"/>
      <c r="G43" s="186"/>
      <c r="H43" s="187"/>
      <c r="I43" s="187"/>
      <c r="J43" s="188"/>
      <c r="K43" s="169"/>
      <c r="L43" s="170"/>
      <c r="M43" s="171">
        <f>AE43</f>
        <v>50</v>
      </c>
      <c r="N43" s="172"/>
      <c r="O43" s="172"/>
      <c r="P43" s="173"/>
      <c r="Q43" s="174"/>
      <c r="R43" s="174"/>
      <c r="S43" s="174"/>
      <c r="T43" s="175"/>
      <c r="U43" s="176"/>
      <c r="V43" s="177">
        <f>SUM(V35:V42)</f>
        <v>142</v>
      </c>
      <c r="W43" s="178">
        <v>0</v>
      </c>
      <c r="X43" s="179">
        <f t="shared" ref="X43" si="21">V43+W43</f>
        <v>142</v>
      </c>
      <c r="Y43" s="189">
        <f>SUM(Y35:Y42)</f>
        <v>155.5</v>
      </c>
      <c r="Z43" s="182"/>
      <c r="AA43" s="182"/>
      <c r="AB43" s="190"/>
      <c r="AC43" s="184"/>
      <c r="AD43" s="175"/>
      <c r="AE43" s="46">
        <f>SUM(AE35:AE42)</f>
        <v>50</v>
      </c>
      <c r="AF43" s="44">
        <f>SUM(AF35:AF42)</f>
        <v>9000</v>
      </c>
    </row>
    <row r="44" spans="1:42" ht="14.85" customHeight="1">
      <c r="A44" s="583"/>
      <c r="B44" s="591" t="s">
        <v>124</v>
      </c>
      <c r="C44" s="585" t="s">
        <v>294</v>
      </c>
      <c r="D44" s="587" t="s">
        <v>161</v>
      </c>
      <c r="E44" s="588">
        <v>6</v>
      </c>
      <c r="F44" s="447" t="s">
        <v>295</v>
      </c>
      <c r="G44" s="112" t="s">
        <v>19</v>
      </c>
      <c r="H44" s="150" t="s">
        <v>380</v>
      </c>
      <c r="I44" s="131"/>
      <c r="J44" s="130" t="s">
        <v>164</v>
      </c>
      <c r="K44" s="104">
        <v>2</v>
      </c>
      <c r="L44" s="105"/>
      <c r="M44" s="122"/>
      <c r="N44" s="119"/>
      <c r="O44" s="127"/>
      <c r="P44" s="111"/>
      <c r="Q44" s="556"/>
      <c r="R44" s="556"/>
      <c r="S44" s="556"/>
      <c r="T44" s="569"/>
      <c r="U44" s="243" t="str">
        <f>IF(OR(O44="",L44=Paramétrage!$C$10,L44=Paramétrage!$C$13,L44=Paramétrage!$C$16,L44=Paramétrage!$C$19,L44=Paramétrage!$C$23,L44=Paramétrage!$C$26,AND(L44&lt;&gt;Paramétrage!$C$9,P44="Mut+ext")),"",ROUNDUP(N44/O44,0))</f>
        <v/>
      </c>
      <c r="V44" s="244">
        <f>IF(L44="",0,IF(OR(P44="Mut+ext",VLOOKUP(L44,Paramétrage!$C$6:$E$28,2,0)=0),0,IF(O44="","saisir capacité",M44*U44*VLOOKUP(L44,Paramétrage!$C$6:$E$28,2,0))))</f>
        <v>0</v>
      </c>
      <c r="W44" s="108"/>
      <c r="X44" s="245">
        <f t="shared" ref="X44:X51" si="22">IF(ISERROR(V44+W44)=TRUE,V44,V44+W44)</f>
        <v>0</v>
      </c>
      <c r="Y44" s="246">
        <f>IF(L44="",0,IF(ISERROR(W44+V44*VLOOKUP(L44,Paramétrage!$C$6:$E$28,3,0))=TRUE,X44,W44+V44*VLOOKUP(L44,Paramétrage!$C$6:$E$28,3,0)))</f>
        <v>0</v>
      </c>
      <c r="Z44" s="555"/>
      <c r="AA44" s="556"/>
      <c r="AB44" s="557"/>
      <c r="AC44" s="442"/>
      <c r="AD44" s="110"/>
      <c r="AE44" s="47">
        <f>IF(F44="",0,IF(J44="",0,IF(SUMIF(F44:F51,F44,N44:N51)=0,0,IF(J44="Obligatoire",AF44/N44,IF(K44="",AF44/SUMIF(F44:F51,F44,N44:N51),AF44/(SUMIF(F44:F51,F44,N44:N51)/K44))))))</f>
        <v>0</v>
      </c>
      <c r="AF44" s="24">
        <f t="shared" ref="AF44:AF51" si="23">M44*N44</f>
        <v>0</v>
      </c>
      <c r="AH44" s="50">
        <f>IF(SUMIF(F44:F51,F44,N44:N51)=0,0,$M$3*N44/SUMIF(F44:F51,F44,N44:N51))</f>
        <v>0</v>
      </c>
      <c r="AI44" s="12">
        <f t="shared" ref="AI44:AI51" si="24">O44</f>
        <v>0</v>
      </c>
      <c r="AJ44" s="26" t="str">
        <f t="shared" ref="AJ44:AJ46" si="25">IF(AI44=0,"",ROUNDUP(AH44/AI44,0))</f>
        <v/>
      </c>
      <c r="AK44" s="27">
        <f>IF(L44="",0,IF(OR(P44="Mut+ext",VLOOKUP(L44,Paramétrage!$C$6:$E$28,2,0)=0),0,IF(O44="","saisir capacité",IF(P44="Mut+ext",0,M44*AJ44*VLOOKUP(L44,Paramétrage!$C$6:$E$28,2,0)))))</f>
        <v>0</v>
      </c>
      <c r="AL44" s="95"/>
      <c r="AM44" s="27">
        <f t="shared" ref="AM44:AM51" si="26">IF(ISERROR(AK44+AL44)=TRUE,AK44,AK44+AL44)</f>
        <v>0</v>
      </c>
      <c r="AN44" s="27">
        <f>IF(L44="",0,IF(ISERROR(AL44+AK44*VLOOKUP(L44,Paramétrage!$C$6:$E$28,3,0))=TRUE,AM44,AL44+AK44*VLOOKUP(L44,Paramétrage!$C$6:$E$28,3,0)))</f>
        <v>0</v>
      </c>
      <c r="AO44" s="50">
        <f>IF(L44="",0,IF(OR(P44="oui",VLOOKUP(L44,Paramétrage!$C$6:$E$28,2,0)=0),0,IF(U44="",0,U44-AJ44)))</f>
        <v>0</v>
      </c>
      <c r="AP44" s="12">
        <f t="shared" ref="AP44:AP51" si="27">Y44-AN44-W44</f>
        <v>0</v>
      </c>
    </row>
    <row r="45" spans="1:42">
      <c r="A45" s="583"/>
      <c r="B45" s="592"/>
      <c r="C45" s="585"/>
      <c r="D45" s="587"/>
      <c r="E45" s="588"/>
      <c r="F45" s="446" t="s">
        <v>295</v>
      </c>
      <c r="G45" s="102" t="s">
        <v>27</v>
      </c>
      <c r="H45" s="150" t="s">
        <v>165</v>
      </c>
      <c r="I45" s="131"/>
      <c r="J45" s="130" t="s">
        <v>164</v>
      </c>
      <c r="K45" s="104">
        <v>2</v>
      </c>
      <c r="L45" s="105" t="s">
        <v>129</v>
      </c>
      <c r="M45" s="122">
        <v>25</v>
      </c>
      <c r="N45" s="119"/>
      <c r="O45" s="127">
        <v>40</v>
      </c>
      <c r="P45" s="111" t="s">
        <v>116</v>
      </c>
      <c r="Q45" s="556" t="s">
        <v>130</v>
      </c>
      <c r="R45" s="556"/>
      <c r="S45" s="556"/>
      <c r="T45" s="569"/>
      <c r="U45" s="243">
        <f>IF(OR(O45="",L45=Paramétrage!$C$10,L45=Paramétrage!$C$13,L45=Paramétrage!$C$16,L45=Paramétrage!$C$19,L45=Paramétrage!$C$23,L45=Paramétrage!$C$26,AND(L45&lt;&gt;Paramétrage!$C$9,P45="Mut+ext")),"",ROUNDUP(N45/O45,0))</f>
        <v>0</v>
      </c>
      <c r="V45" s="244">
        <f>IF(L45="",0,IF(OR(P45="Mut+ext",VLOOKUP(L45,Paramétrage!$C$6:$E$28,2,0)=0),0,IF(O45="","saisir capacité",M45*U45*VLOOKUP(L45,Paramétrage!$C$6:$E$28,2,0))))</f>
        <v>0</v>
      </c>
      <c r="W45" s="108"/>
      <c r="X45" s="245">
        <f t="shared" si="22"/>
        <v>0</v>
      </c>
      <c r="Y45" s="246">
        <f>IF(L45="",0,IF(ISERROR(W45+V45*VLOOKUP(L45,Paramétrage!$C$6:$E$28,3,0))=TRUE,X45,W45+V45*VLOOKUP(L45,Paramétrage!$C$6:$E$28,3,0)))</f>
        <v>0</v>
      </c>
      <c r="Z45" s="555"/>
      <c r="AA45" s="556"/>
      <c r="AB45" s="557"/>
      <c r="AC45" s="442"/>
      <c r="AD45" s="109"/>
      <c r="AE45" s="47">
        <f>IF(F45="",0,IF(J45="",0,IF(SUMIF(F44:F51,F45,N44:N51)=0,0,IF(J45="Obligatoire",AF45/N45,IF(K45="",AF45/SUMIF(F44:F51,F45,N44:N51),AF45/(SUMIF(F44:F51,F45,N44:N51)/K45))))))</f>
        <v>0</v>
      </c>
      <c r="AF45" s="24">
        <f t="shared" si="23"/>
        <v>0</v>
      </c>
      <c r="AH45" s="50">
        <f>IF(SUMIF(F44:F51,F45,N44:N51)=0,0,$M$3*N45/SUMIF(F44:F51,F45,N44:N51))</f>
        <v>0</v>
      </c>
      <c r="AI45" s="12">
        <f t="shared" si="24"/>
        <v>40</v>
      </c>
      <c r="AJ45" s="26">
        <f>IF(AI45=0,"",ROUNDUP(AH45/AI45,0))</f>
        <v>0</v>
      </c>
      <c r="AK45" s="27">
        <f>IF(L45="",0,IF(VLOOKUP(L45,Paramétrage!$C$6:$E$28,2,0)=0,0,IF(O45="","saisir capacité",IF(P45="Mut+ext",0,M45*AJ45*VLOOKUP(L45,Paramétrage!$C$6:$E$28,2,0)))))</f>
        <v>0</v>
      </c>
      <c r="AL45" s="95"/>
      <c r="AM45" s="27">
        <f t="shared" si="26"/>
        <v>0</v>
      </c>
      <c r="AN45" s="27">
        <f>IF(L45="",0,IF(ISERROR(AL45+AK45*VLOOKUP(L45,Paramétrage!$C$6:$E$28,3,0))=TRUE,AM45,AL45+AK45*VLOOKUP(L45,Paramétrage!$C$6:$E$28,3,0)))</f>
        <v>0</v>
      </c>
      <c r="AO45" s="50">
        <f>IF(L45="",0,IF(OR(P45="oui",VLOOKUP(L45,Paramétrage!$C$6:$E$28,2,0)=0),0,IF(U45="",0,U45-AJ45)))</f>
        <v>0</v>
      </c>
      <c r="AP45" s="12">
        <f t="shared" si="27"/>
        <v>0</v>
      </c>
    </row>
    <row r="46" spans="1:42">
      <c r="A46" s="583"/>
      <c r="B46" s="592"/>
      <c r="C46" s="585"/>
      <c r="D46" s="587"/>
      <c r="E46" s="588"/>
      <c r="F46" s="446" t="s">
        <v>295</v>
      </c>
      <c r="G46" s="102" t="s">
        <v>23</v>
      </c>
      <c r="H46" s="150" t="s">
        <v>166</v>
      </c>
      <c r="I46" s="131"/>
      <c r="J46" s="130" t="s">
        <v>164</v>
      </c>
      <c r="K46" s="104">
        <v>2</v>
      </c>
      <c r="L46" s="105" t="s">
        <v>129</v>
      </c>
      <c r="M46" s="122">
        <v>25</v>
      </c>
      <c r="N46" s="119"/>
      <c r="O46" s="127">
        <v>24</v>
      </c>
      <c r="P46" s="111" t="s">
        <v>116</v>
      </c>
      <c r="Q46" s="556" t="s">
        <v>130</v>
      </c>
      <c r="R46" s="556"/>
      <c r="S46" s="556"/>
      <c r="T46" s="569"/>
      <c r="U46" s="243">
        <f>IF(OR(O46="",L46=Paramétrage!$C$10,L46=Paramétrage!$C$13,L46=Paramétrage!$C$16,L46=Paramétrage!$C$19,L46=Paramétrage!$C$23,L46=Paramétrage!$C$26,AND(L46&lt;&gt;Paramétrage!$C$9,P46="Mut+ext")),"",ROUNDUP(N46/O46,0))</f>
        <v>0</v>
      </c>
      <c r="V46" s="244">
        <f>IF(L46="",0,IF(OR(P46="Mut+ext",VLOOKUP(L46,Paramétrage!$C$6:$E$28,2,0)=0),0,IF(O46="","saisir capacité",M46*U46*VLOOKUP(L46,Paramétrage!$C$6:$E$28,2,0))))</f>
        <v>0</v>
      </c>
      <c r="W46" s="108"/>
      <c r="X46" s="245">
        <f t="shared" si="22"/>
        <v>0</v>
      </c>
      <c r="Y46" s="246">
        <f>IF(L46="",0,IF(ISERROR(W46+V46*VLOOKUP(L46,Paramétrage!$C$6:$E$28,3,0))=TRUE,X46,W46+V46*VLOOKUP(L46,Paramétrage!$C$6:$E$28,3,0)))</f>
        <v>0</v>
      </c>
      <c r="Z46" s="555"/>
      <c r="AA46" s="556"/>
      <c r="AB46" s="557"/>
      <c r="AC46" s="442"/>
      <c r="AD46" s="109"/>
      <c r="AE46" s="47">
        <f>IF(F46="",0,IF(J46="",0,IF(SUMIF(F44:F51,F46,N44:N51)=0,0,IF(J46="Obligatoire",AF46/N46,IF(K46="",AF46/SUMIF(F44:F51,F46,N44:N51),AF46/(SUMIF(F44:F51,F46,N44:N51)/K46))))))</f>
        <v>0</v>
      </c>
      <c r="AF46" s="24">
        <f t="shared" si="23"/>
        <v>0</v>
      </c>
      <c r="AH46" s="50">
        <f>IF(SUMIF(F44:F51,F46,N44:N51)=0,0,$M$3*N46/SUMIF(F44:F51,F46,N44:N51))</f>
        <v>0</v>
      </c>
      <c r="AI46" s="12">
        <f t="shared" si="24"/>
        <v>24</v>
      </c>
      <c r="AJ46" s="26">
        <f t="shared" si="25"/>
        <v>0</v>
      </c>
      <c r="AK46" s="27">
        <f>IF(L46="",0,IF(OR(P46="Mut+ext",VLOOKUP(L46,Paramétrage!$C$6:$E$28,2,0)=0),0,IF(O46="","saisir capacité",IF(P46="Mut+ext",0,M46*AJ46*VLOOKUP(L46,Paramétrage!$C$6:$E$28,2,0)))))</f>
        <v>0</v>
      </c>
      <c r="AL46" s="95"/>
      <c r="AM46" s="27">
        <f t="shared" si="26"/>
        <v>0</v>
      </c>
      <c r="AN46" s="27">
        <f>IF(L46="",0,IF(ISERROR(AL46+AK46*VLOOKUP(L46,Paramétrage!$C$6:$E$28,3,0))=TRUE,AM46,AL46+AK46*VLOOKUP(L46,Paramétrage!$C$6:$E$28,3,0)))</f>
        <v>0</v>
      </c>
      <c r="AO46" s="50">
        <f>IF(L46="",0,IF(OR(P46="oui",VLOOKUP(L46,Paramétrage!$C$6:$E$28,2,0)=0),0,IF(U46="",0,U46-AJ46)))</f>
        <v>0</v>
      </c>
      <c r="AP46" s="12">
        <f t="shared" si="27"/>
        <v>0</v>
      </c>
    </row>
    <row r="47" spans="1:42">
      <c r="A47" s="583"/>
      <c r="B47" s="592"/>
      <c r="C47" s="585"/>
      <c r="D47" s="587"/>
      <c r="E47" s="588"/>
      <c r="F47" s="448" t="s">
        <v>295</v>
      </c>
      <c r="G47" s="102" t="s">
        <v>28</v>
      </c>
      <c r="H47" s="150" t="s">
        <v>167</v>
      </c>
      <c r="I47" s="131"/>
      <c r="J47" s="130" t="s">
        <v>164</v>
      </c>
      <c r="K47" s="104">
        <v>2</v>
      </c>
      <c r="L47" s="105" t="s">
        <v>129</v>
      </c>
      <c r="M47" s="122">
        <v>25</v>
      </c>
      <c r="N47" s="119"/>
      <c r="O47" s="127">
        <v>40</v>
      </c>
      <c r="P47" s="111" t="s">
        <v>116</v>
      </c>
      <c r="Q47" s="556" t="s">
        <v>130</v>
      </c>
      <c r="R47" s="556"/>
      <c r="S47" s="556"/>
      <c r="T47" s="569"/>
      <c r="U47" s="243">
        <f>IF(OR(O47="",L47=Paramétrage!$C$10,L47=Paramétrage!$C$13,L47=Paramétrage!$C$16,L47=Paramétrage!$C$19,L47=Paramétrage!$C$23,L47=Paramétrage!$C$26,AND(L47&lt;&gt;Paramétrage!$C$9,P47="Mut+ext")),"",ROUNDUP(N47/O47,0))</f>
        <v>0</v>
      </c>
      <c r="V47" s="244">
        <f>IF(L47="",0,IF(OR(P47="Mut+ext",VLOOKUP(L47,Paramétrage!$C$6:$E$28,2,0)=0),0,IF(O47="","saisir capacité",M47*U47*VLOOKUP(L47,Paramétrage!$C$6:$E$28,2,0))))</f>
        <v>0</v>
      </c>
      <c r="W47" s="108"/>
      <c r="X47" s="245">
        <f t="shared" si="22"/>
        <v>0</v>
      </c>
      <c r="Y47" s="246">
        <f>IF(L47="",0,IF(ISERROR(W47+V47*VLOOKUP(L47,Paramétrage!$C$6:$E$28,3,0))=TRUE,X47,W47+V47*VLOOKUP(L47,Paramétrage!$C$6:$E$28,3,0)))</f>
        <v>0</v>
      </c>
      <c r="Z47" s="555"/>
      <c r="AA47" s="556"/>
      <c r="AB47" s="557"/>
      <c r="AC47" s="442"/>
      <c r="AD47" s="109"/>
      <c r="AE47" s="47">
        <f>IF(F47="",0,IF(J47="",0,IF(SUMIF(F44:F51,F47,N44:N51)=0,0,IF(J47="Obligatoire",AF47/N47,IF(K47="",AF47/SUMIF(F44:F51,F47,N44:N51),AF47/(SUMIF(F44:F51,F47,N44:N51)/K47))))))</f>
        <v>0</v>
      </c>
      <c r="AF47" s="24">
        <f t="shared" si="23"/>
        <v>0</v>
      </c>
      <c r="AH47" s="50">
        <f>IF(SUMIF(F44:F51,F47,N44:N51)=0,0,$M$3*N47/SUMIF(F44:F51,F47,N44:N51))</f>
        <v>0</v>
      </c>
      <c r="AI47" s="12">
        <f t="shared" si="24"/>
        <v>40</v>
      </c>
      <c r="AJ47" s="26">
        <f>IF(AI47=0,"",ROUNDUP(AH47/AI47,0))</f>
        <v>0</v>
      </c>
      <c r="AK47" s="27">
        <f>IF(L47="",0,IF(OR(P47="Mut+ext",VLOOKUP(L47,Paramétrage!$C$6:$E$28,2,0)=0),0,IF(O47="","saisir capacité",IF(P47="Mut+ext",0,M47*AJ47*VLOOKUP(L47,Paramétrage!$C$6:$E$28,2,0)))))</f>
        <v>0</v>
      </c>
      <c r="AL47" s="95"/>
      <c r="AM47" s="27">
        <f t="shared" si="26"/>
        <v>0</v>
      </c>
      <c r="AN47" s="27">
        <f>IF(L47="",0,IF(ISERROR(AL47+AK47*VLOOKUP(L47,Paramétrage!$C$6:$E$28,3,0))=TRUE,AM47,AL47+AK47*VLOOKUP(L47,Paramétrage!$C$6:$E$28,3,0)))</f>
        <v>0</v>
      </c>
      <c r="AO47" s="50">
        <f>IF(L47="",0,IF(OR(P47="oui",VLOOKUP(L47,Paramétrage!$C$6:$E$28,2,0)=0),0,IF(U47="",0,U47-AJ47)))</f>
        <v>0</v>
      </c>
      <c r="AP47" s="12">
        <f t="shared" si="27"/>
        <v>0</v>
      </c>
    </row>
    <row r="48" spans="1:42">
      <c r="A48" s="583"/>
      <c r="B48" s="592"/>
      <c r="C48" s="585"/>
      <c r="D48" s="587"/>
      <c r="E48" s="588"/>
      <c r="F48" s="446" t="s">
        <v>295</v>
      </c>
      <c r="G48" s="148" t="s">
        <v>27</v>
      </c>
      <c r="H48" s="150" t="s">
        <v>168</v>
      </c>
      <c r="I48" s="131"/>
      <c r="J48" s="130" t="s">
        <v>164</v>
      </c>
      <c r="K48" s="104">
        <v>2</v>
      </c>
      <c r="L48" s="105" t="s">
        <v>129</v>
      </c>
      <c r="M48" s="122">
        <v>25</v>
      </c>
      <c r="N48" s="119"/>
      <c r="O48" s="127">
        <v>40</v>
      </c>
      <c r="P48" s="111" t="s">
        <v>116</v>
      </c>
      <c r="Q48" s="556" t="s">
        <v>130</v>
      </c>
      <c r="R48" s="556"/>
      <c r="S48" s="556"/>
      <c r="T48" s="569"/>
      <c r="U48" s="243">
        <f>IF(OR(O48="",L48=Paramétrage!$C$10,L48=Paramétrage!$C$13,L48=Paramétrage!$C$16,L48=Paramétrage!$C$19,L48=Paramétrage!$C$23,L48=Paramétrage!$C$26,AND(L48&lt;&gt;Paramétrage!$C$9,P48="Mut+ext")),"",ROUNDUP(N48/O48,0))</f>
        <v>0</v>
      </c>
      <c r="V48" s="244">
        <f>IF(L48="",0,IF(OR(P48="Mut+ext",VLOOKUP(L48,Paramétrage!$C$6:$E$28,2,0)=0),0,IF(O48="","saisir capacité",M48*U48*VLOOKUP(L48,Paramétrage!$C$6:$E$28,2,0))))</f>
        <v>0</v>
      </c>
      <c r="W48" s="108"/>
      <c r="X48" s="245">
        <f t="shared" si="22"/>
        <v>0</v>
      </c>
      <c r="Y48" s="246">
        <f>IF(L48="",0,IF(ISERROR(W48+V48*VLOOKUP(L48,Paramétrage!$C$6:$E$28,3,0))=TRUE,X48,W48+V48*VLOOKUP(L48,Paramétrage!$C$6:$E$28,3,0)))</f>
        <v>0</v>
      </c>
      <c r="Z48" s="555"/>
      <c r="AA48" s="556"/>
      <c r="AB48" s="557"/>
      <c r="AC48" s="442"/>
      <c r="AD48" s="109"/>
      <c r="AE48" s="47">
        <f>IF(F48="",0,IF(J48="",0,IF(SUMIF(F44:F51,F48,N44:N51)=0,0,IF(J48="Obligatoire",AF48/N48,IF(K48="",AF48/SUMIF(F44:F51,F48,N44:N51),AF48/(SUMIF(F44:F51,F48,N44:N51)/K48))))))</f>
        <v>0</v>
      </c>
      <c r="AF48" s="24">
        <f t="shared" si="23"/>
        <v>0</v>
      </c>
      <c r="AH48" s="50">
        <f>IF(SUMIF(F44:F51,F48,N44:N51)=0,0,$M$3*N48/SUMIF(F44:F51,F48,N44:N51))</f>
        <v>0</v>
      </c>
      <c r="AI48" s="12">
        <f t="shared" si="24"/>
        <v>40</v>
      </c>
      <c r="AJ48" s="26">
        <f t="shared" ref="AJ48:AJ50" si="28">IF(AI48=0,"",ROUNDUP(AH48/AI48,0))</f>
        <v>0</v>
      </c>
      <c r="AK48" s="27">
        <f>IF(L48="",0,IF(OR(P48="Mut+ext",VLOOKUP(L48,Paramétrage!$C$6:$E$28,2,0)=0),0,IF(O48="","saisir capacité",IF(P48="Mut+ext",0,M48*AJ48*VLOOKUP(L48,Paramétrage!$C$6:$E$28,2,0)))))</f>
        <v>0</v>
      </c>
      <c r="AL48" s="95"/>
      <c r="AM48" s="27">
        <f t="shared" si="26"/>
        <v>0</v>
      </c>
      <c r="AN48" s="27">
        <f>IF(L48="",0,IF(ISERROR(AL48+AK48*VLOOKUP(L48,Paramétrage!$C$6:$E$28,3,0))=TRUE,AM48,AL48+AK48*VLOOKUP(L48,Paramétrage!$C$6:$E$28,3,0)))</f>
        <v>0</v>
      </c>
      <c r="AO48" s="50">
        <f>IF(L48="",0,IF(OR(P48="oui",VLOOKUP(L48,Paramétrage!$C$6:$E$28,2,0)=0),0,IF(U48="",0,U48-AJ48)))</f>
        <v>0</v>
      </c>
      <c r="AP48" s="12">
        <f t="shared" si="27"/>
        <v>0</v>
      </c>
    </row>
    <row r="49" spans="1:42">
      <c r="A49" s="583"/>
      <c r="B49" s="592"/>
      <c r="C49" s="585"/>
      <c r="D49" s="587"/>
      <c r="E49" s="588"/>
      <c r="F49" s="446"/>
      <c r="G49" s="148"/>
      <c r="H49" s="150"/>
      <c r="I49" s="131"/>
      <c r="J49" s="130"/>
      <c r="K49" s="104"/>
      <c r="L49" s="105"/>
      <c r="M49" s="122"/>
      <c r="N49" s="119"/>
      <c r="O49" s="127"/>
      <c r="P49" s="111"/>
      <c r="Q49" s="556"/>
      <c r="R49" s="556"/>
      <c r="S49" s="556"/>
      <c r="T49" s="569"/>
      <c r="U49" s="243" t="str">
        <f>IF(OR(O49="",L49=Paramétrage!$C$10,L49=Paramétrage!$C$13,L49=Paramétrage!$C$16,L49=Paramétrage!$C$19,L49=Paramétrage!$C$23,L49=Paramétrage!$C$26,AND(L49&lt;&gt;Paramétrage!$C$9,P49="Mut+ext")),"",ROUNDUP(N49/O49,0))</f>
        <v/>
      </c>
      <c r="V49" s="244">
        <f>IF(L49="",0,IF(OR(P49="Mut+ext",VLOOKUP(L49,Paramétrage!$C$6:$E$28,2,0)=0),0,IF(O49="","saisir capacité",M49*U49*VLOOKUP(L49,Paramétrage!$C$6:$E$28,2,0))))</f>
        <v>0</v>
      </c>
      <c r="W49" s="108"/>
      <c r="X49" s="245">
        <f t="shared" si="22"/>
        <v>0</v>
      </c>
      <c r="Y49" s="246">
        <f>IF(L49="",0,IF(ISERROR(W49+V49*VLOOKUP(L49,Paramétrage!$C$6:$E$28,3,0))=TRUE,X49,W49+V49*VLOOKUP(L49,Paramétrage!$C$6:$E$28,3,0)))</f>
        <v>0</v>
      </c>
      <c r="Z49" s="555"/>
      <c r="AA49" s="556"/>
      <c r="AB49" s="557"/>
      <c r="AC49" s="442"/>
      <c r="AD49" s="109"/>
      <c r="AE49" s="47">
        <f>IF(F49="",0,IF(J49="",0,IF(SUMIF(F44:F51,F49,N44:N51)=0,0,IF(J49="Obligatoire",AF49/N49,IF(K49="",AF49/SUMIF(F44:F51,F49,N44:N51),AF49/(SUMIF(F44:F51,F49,N44:N51)/K49))))))</f>
        <v>0</v>
      </c>
      <c r="AF49" s="24">
        <f t="shared" si="23"/>
        <v>0</v>
      </c>
      <c r="AH49" s="50">
        <f>IF(SUMIF(F44:F51,F49,N44:N51)=0,0,$M$3*N49/SUMIF(F44:F51,F49,N44:N51))</f>
        <v>0</v>
      </c>
      <c r="AI49" s="12">
        <f t="shared" si="24"/>
        <v>0</v>
      </c>
      <c r="AJ49" s="26" t="str">
        <f t="shared" si="28"/>
        <v/>
      </c>
      <c r="AK49" s="27">
        <f>IF(L49="",0,IF(OR(P49="Mut+ext",VLOOKUP(L49,Paramétrage!$C$6:$E$28,2,0)=0),0,IF(O49="","saisir capacité",IF(P49="Mut+ext",0,M49*AJ49*VLOOKUP(L49,Paramétrage!$C$6:$E$28,2,0)))))</f>
        <v>0</v>
      </c>
      <c r="AL49" s="95"/>
      <c r="AM49" s="27">
        <f t="shared" si="26"/>
        <v>0</v>
      </c>
      <c r="AN49" s="27">
        <f>IF(L49="",0,IF(ISERROR(AL49+AK49*VLOOKUP(L49,Paramétrage!$C$6:$E$28,3,0))=TRUE,AM49,AL49+AK49*VLOOKUP(L49,Paramétrage!$C$6:$E$28,3,0)))</f>
        <v>0</v>
      </c>
      <c r="AO49" s="50">
        <f>IF(L49="",0,IF(OR(P49="oui",VLOOKUP(L49,Paramétrage!$C$6:$E$28,2,0)=0),0,IF(U49="",0,U49-AJ49)))</f>
        <v>0</v>
      </c>
      <c r="AP49" s="12">
        <f t="shared" si="27"/>
        <v>0</v>
      </c>
    </row>
    <row r="50" spans="1:42">
      <c r="A50" s="583"/>
      <c r="B50" s="592"/>
      <c r="C50" s="585"/>
      <c r="D50" s="587"/>
      <c r="E50" s="588"/>
      <c r="F50" s="446"/>
      <c r="G50" s="148"/>
      <c r="H50" s="150"/>
      <c r="I50" s="131"/>
      <c r="J50" s="130"/>
      <c r="K50" s="104"/>
      <c r="L50" s="105"/>
      <c r="M50" s="122"/>
      <c r="N50" s="119"/>
      <c r="O50" s="127"/>
      <c r="P50" s="111"/>
      <c r="Q50" s="556"/>
      <c r="R50" s="556"/>
      <c r="S50" s="556"/>
      <c r="T50" s="569"/>
      <c r="U50" s="243" t="str">
        <f>IF(OR(O50="",L50=Paramétrage!$C$10,L50=Paramétrage!$C$13,L50=Paramétrage!$C$16,L50=Paramétrage!$C$19,L50=Paramétrage!$C$23,L50=Paramétrage!$C$26,AND(L50&lt;&gt;Paramétrage!$C$9,P50="Mut+ext")),"",ROUNDUP(N50/O50,0))</f>
        <v/>
      </c>
      <c r="V50" s="244">
        <f>IF(L50="",0,IF(OR(P50="Mut+ext",VLOOKUP(L50,Paramétrage!$C$6:$E$28,2,0)=0),0,IF(O50="","saisir capacité",M50*U50*VLOOKUP(L50,Paramétrage!$C$6:$E$28,2,0))))</f>
        <v>0</v>
      </c>
      <c r="W50" s="108"/>
      <c r="X50" s="245">
        <f t="shared" si="22"/>
        <v>0</v>
      </c>
      <c r="Y50" s="246">
        <f>IF(L50="",0,IF(ISERROR(W50+V50*VLOOKUP(L50,Paramétrage!$C$6:$E$28,3,0))=TRUE,X50,W50+V50*VLOOKUP(L50,Paramétrage!$C$6:$E$28,3,0)))</f>
        <v>0</v>
      </c>
      <c r="Z50" s="555"/>
      <c r="AA50" s="556"/>
      <c r="AB50" s="557"/>
      <c r="AC50" s="442"/>
      <c r="AD50" s="109"/>
      <c r="AE50" s="47">
        <f>IF(F50="",0,IF(J50="",0,IF(SUMIF(F44:F51,F50,N44:N51)=0,0,IF(J50="Obligatoire",AF50/N50,IF(K50="",AF50/SUMIF(F44:F51,F50,N44:N51),AF50/(SUMIF(F44:F51,F50,N44:N51)/K50))))))</f>
        <v>0</v>
      </c>
      <c r="AF50" s="24">
        <f t="shared" si="23"/>
        <v>0</v>
      </c>
      <c r="AH50" s="50">
        <f>IF(SUMIF(F44:F51,F50,N44:N51)=0,0,$M$3*N50/SUMIF(F44:F51,F50,N44:N51))</f>
        <v>0</v>
      </c>
      <c r="AI50" s="12">
        <f t="shared" si="24"/>
        <v>0</v>
      </c>
      <c r="AJ50" s="26" t="str">
        <f t="shared" si="28"/>
        <v/>
      </c>
      <c r="AK50" s="27">
        <f>IF(L50="",0,IF(OR(P50="Mut+ext",VLOOKUP(L50,Paramétrage!$C$6:$E$28,2,0)=0),0,IF(O50="","saisir capacité",IF(P50="Mut+ext",0,M50*AJ50*VLOOKUP(L50,Paramétrage!$C$6:$E$28,2,0)))))</f>
        <v>0</v>
      </c>
      <c r="AL50" s="95"/>
      <c r="AM50" s="27">
        <f t="shared" si="26"/>
        <v>0</v>
      </c>
      <c r="AN50" s="27">
        <f>IF(L50="",0,IF(ISERROR(AL50+AK50*VLOOKUP(L50,Paramétrage!$C$6:$E$28,3,0))=TRUE,AM50,AL50+AK50*VLOOKUP(L50,Paramétrage!$C$6:$E$28,3,0)))</f>
        <v>0</v>
      </c>
      <c r="AO50" s="50">
        <f>IF(L50="",0,IF(OR(P50="oui",VLOOKUP(L50,Paramétrage!$C$6:$E$28,2,0)=0),0,IF(U50="",0,U50-AJ50)))</f>
        <v>0</v>
      </c>
      <c r="AP50" s="12">
        <f t="shared" si="27"/>
        <v>0</v>
      </c>
    </row>
    <row r="51" spans="1:42">
      <c r="A51" s="583"/>
      <c r="B51" s="592"/>
      <c r="C51" s="585"/>
      <c r="D51" s="587"/>
      <c r="E51" s="589"/>
      <c r="F51" s="446"/>
      <c r="G51" s="148"/>
      <c r="H51" s="150"/>
      <c r="I51" s="131"/>
      <c r="J51" s="130"/>
      <c r="K51" s="104"/>
      <c r="L51" s="105"/>
      <c r="M51" s="122"/>
      <c r="N51" s="119"/>
      <c r="O51" s="127"/>
      <c r="P51" s="111"/>
      <c r="Q51" s="556"/>
      <c r="R51" s="556"/>
      <c r="S51" s="556"/>
      <c r="T51" s="569"/>
      <c r="U51" s="243" t="str">
        <f>IF(OR(O51="",L51=Paramétrage!$C$10,L51=Paramétrage!$C$13,L51=Paramétrage!$C$16,L51=Paramétrage!$C$19,L51=Paramétrage!$C$23,L51=Paramétrage!$C$26,AND(L51&lt;&gt;Paramétrage!$C$9,P51="Mut+ext")),"",ROUNDUP(N51/O51,0))</f>
        <v/>
      </c>
      <c r="V51" s="244">
        <f>IF(L51="",0,IF(OR(P51="Mut+ext",VLOOKUP(L51,Paramétrage!$C$6:$E$28,2,0)=0),0,IF(O51="","saisir capacité",M51*U51*VLOOKUP(L51,Paramétrage!$C$6:$E$28,2,0))))</f>
        <v>0</v>
      </c>
      <c r="W51" s="108"/>
      <c r="X51" s="245">
        <f t="shared" si="22"/>
        <v>0</v>
      </c>
      <c r="Y51" s="246">
        <f>IF(L51="",0,IF(ISERROR(W51+V51*VLOOKUP(L51,Paramétrage!$C$6:$E$28,3,0))=TRUE,X51,W51+V51*VLOOKUP(L51,Paramétrage!$C$6:$E$28,3,0)))</f>
        <v>0</v>
      </c>
      <c r="Z51" s="555"/>
      <c r="AA51" s="556"/>
      <c r="AB51" s="557"/>
      <c r="AC51" s="442"/>
      <c r="AD51" s="109"/>
      <c r="AE51" s="47">
        <f>IF(F51="",0,IF(J51="",0,IF(SUMIF(F44:F51,F51,N44:N51)=0,0,IF(J51="Obligatoire",AF51/N51,IF(K51="",AF51/SUMIF(F44:F51,F51,N44:N51),AF51/(SUMIF(F44:F51,F51,N44:N51)/K51))))))</f>
        <v>0</v>
      </c>
      <c r="AF51" s="24">
        <f t="shared" si="23"/>
        <v>0</v>
      </c>
      <c r="AH51" s="50">
        <f>IF(SUMIF(F44:F51,F51,N44:N51)=0,0,$M$3*N51/SUMIF(F44:F51,F51,N44:N51))</f>
        <v>0</v>
      </c>
      <c r="AI51" s="12">
        <f t="shared" si="24"/>
        <v>0</v>
      </c>
      <c r="AJ51" s="26" t="str">
        <f>IF(AI51=0,"",ROUNDUP(AH51/AI51,0))</f>
        <v/>
      </c>
      <c r="AK51" s="27">
        <f>IF(L51="",0,IF(OR(P51="Mut+ext",VLOOKUP(L51,Paramétrage!$C$6:$E$28,2,0)=0),0,IF(O51="","saisir capacité",IF(P51="Mut+ext",0,M51*AJ51*VLOOKUP(L51,Paramétrage!$C$6:$E$28,2,0)))))</f>
        <v>0</v>
      </c>
      <c r="AL51" s="95"/>
      <c r="AM51" s="27">
        <f t="shared" si="26"/>
        <v>0</v>
      </c>
      <c r="AN51" s="27">
        <f>IF(L51="",0,IF(ISERROR(AL51+AK51*VLOOKUP(L51,Paramétrage!$C$6:$E$28,3,0))=TRUE,AM51,AL51+AK51*VLOOKUP(L51,Paramétrage!$C$6:$E$28,3,0)))</f>
        <v>0</v>
      </c>
      <c r="AO51" s="50">
        <f>IF(L51="",0,IF(OR(P51="oui",VLOOKUP(L51,Paramétrage!$C$6:$E$28,2,0)=0),0,IF(U51="",0,U51-AJ51)))</f>
        <v>0</v>
      </c>
      <c r="AP51" s="12">
        <f t="shared" si="27"/>
        <v>0</v>
      </c>
    </row>
    <row r="52" spans="1:42">
      <c r="A52" s="583"/>
      <c r="B52" s="592"/>
      <c r="C52" s="585"/>
      <c r="D52" s="214"/>
      <c r="E52" s="214"/>
      <c r="F52" s="215"/>
      <c r="G52" s="216"/>
      <c r="H52" s="217"/>
      <c r="I52" s="218"/>
      <c r="J52" s="217"/>
      <c r="K52" s="219"/>
      <c r="L52" s="220"/>
      <c r="M52" s="221">
        <f>AE52</f>
        <v>0</v>
      </c>
      <c r="N52" s="222">
        <f>SUM(N44:N51)</f>
        <v>0</v>
      </c>
      <c r="O52" s="220"/>
      <c r="P52" s="223"/>
      <c r="Q52" s="224"/>
      <c r="R52" s="224"/>
      <c r="S52" s="224"/>
      <c r="T52" s="225"/>
      <c r="U52" s="226"/>
      <c r="V52" s="227">
        <f>SUM(V44:V51)</f>
        <v>0</v>
      </c>
      <c r="W52" s="220">
        <v>0</v>
      </c>
      <c r="X52" s="228">
        <f t="shared" ref="X52" si="29">V52+W52</f>
        <v>0</v>
      </c>
      <c r="Y52" s="229">
        <f>SUM(Y44:Y51)</f>
        <v>0</v>
      </c>
      <c r="Z52" s="230"/>
      <c r="AA52" s="231"/>
      <c r="AB52" s="232"/>
      <c r="AC52" s="233"/>
      <c r="AD52" s="225"/>
      <c r="AE52" s="46">
        <f>SUM(AE44:AE51)</f>
        <v>0</v>
      </c>
      <c r="AF52" s="44">
        <f>SUM(AF44:AF51)</f>
        <v>0</v>
      </c>
    </row>
    <row r="53" spans="1:42" ht="15.75" customHeight="1">
      <c r="A53" s="583"/>
      <c r="B53" s="592"/>
      <c r="C53" s="585" t="s">
        <v>308</v>
      </c>
      <c r="D53" s="587" t="s">
        <v>224</v>
      </c>
      <c r="E53" s="588">
        <v>0</v>
      </c>
      <c r="F53" s="447"/>
      <c r="G53" s="112"/>
      <c r="H53" s="103"/>
      <c r="I53" s="131"/>
      <c r="J53" s="130"/>
      <c r="K53" s="104"/>
      <c r="L53" s="105"/>
      <c r="M53" s="122"/>
      <c r="N53" s="119"/>
      <c r="O53" s="127"/>
      <c r="P53" s="111"/>
      <c r="Q53" s="556"/>
      <c r="R53" s="556"/>
      <c r="S53" s="556"/>
      <c r="T53" s="569"/>
      <c r="U53" s="243" t="str">
        <f>IF(OR(O53="",L53=Paramétrage!$C$10,L53=Paramétrage!$C$13,L53=Paramétrage!$C$16,L53=Paramétrage!$C$19,L53=Paramétrage!$C$23,L53=Paramétrage!$C$26,AND(L53&lt;&gt;Paramétrage!$C$9,P53="Mut+ext")),"",ROUNDUP(N53/O53,0))</f>
        <v/>
      </c>
      <c r="V53" s="244">
        <f>IF(L53="",0,IF(OR(P53="Mut+ext",VLOOKUP(L53,Paramétrage!$C$6:$E$28,2,0)=0),0,IF(O53="","saisir capacité",M53*U53*VLOOKUP(L53,Paramétrage!$C$6:$E$28,2,0))))</f>
        <v>0</v>
      </c>
      <c r="W53" s="108"/>
      <c r="X53" s="245">
        <f t="shared" ref="X53:X60" si="30">IF(ISERROR(V53+W53)=TRUE,V53,V53+W53)</f>
        <v>0</v>
      </c>
      <c r="Y53" s="246">
        <f>IF(L53="",0,IF(ISERROR(W53+V53*VLOOKUP(L53,Paramétrage!$C$6:$E$28,3,0))=TRUE,X53,W53+V53*VLOOKUP(L53,Paramétrage!$C$6:$E$28,3,0)))</f>
        <v>0</v>
      </c>
      <c r="Z53" s="555"/>
      <c r="AA53" s="556"/>
      <c r="AB53" s="557"/>
      <c r="AC53" s="442"/>
      <c r="AD53" s="110"/>
      <c r="AE53" s="47">
        <f>IF(F53="",0,IF(J53="",0,IF(SUMIF(F53:F60,F53,N53:N60)=0,0,IF(J53="Obligatoire",AF53/N53,IF(K53="",AF53/SUMIF(F53:F60,F53,N53:N60),AF53/(SUMIF(F53:F60,F53,N53:N60)/K53))))))</f>
        <v>0</v>
      </c>
      <c r="AF53" s="24">
        <f t="shared" ref="AF53:AF60" si="31">M53*N53</f>
        <v>0</v>
      </c>
      <c r="AH53" s="50">
        <f>IF(SUMIF(F53:F60,F53,N53:N60)=0,0,$M$3*N53/SUMIF(F53:F60,F53,N53:N60))</f>
        <v>0</v>
      </c>
      <c r="AI53" s="12">
        <f t="shared" ref="AI53:AI60" si="32">O53</f>
        <v>0</v>
      </c>
      <c r="AJ53" s="26" t="str">
        <f t="shared" ref="AJ53:AJ60" si="33">IF(AI53=0,"",ROUNDUP(AH53/AI53,0))</f>
        <v/>
      </c>
      <c r="AK53" s="27">
        <f>IF(L53="",0,IF(OR(P53="Mut+ext",VLOOKUP(L53,Paramétrage!$C$6:$E$28,2,0)=0),0,IF(O53="","saisir capacité",IF(P53="Mut+ext",0,M53*AJ53*VLOOKUP(L53,Paramétrage!$C$6:$E$28,2,0)))))</f>
        <v>0</v>
      </c>
      <c r="AL53" s="95"/>
      <c r="AM53" s="27">
        <f t="shared" ref="AM53:AM60" si="34">IF(ISERROR(AK53+AL53)=TRUE,AK53,AK53+AL53)</f>
        <v>0</v>
      </c>
      <c r="AN53" s="27">
        <f>IF(L53="",0,IF(ISERROR(AL53+AK53*VLOOKUP(L53,Paramétrage!$C$6:$E$28,3,0))=TRUE,AM53,AL53+AK53*VLOOKUP(L53,Paramétrage!$C$6:$E$28,3,0)))</f>
        <v>0</v>
      </c>
      <c r="AO53" s="50">
        <f>IF(L53="",0,IF(OR(P53="oui",VLOOKUP(L53,Paramétrage!$C$6:$E$28,2,0)=0),0,IF(U53="",0,U53-AJ53)))</f>
        <v>0</v>
      </c>
      <c r="AP53" s="12">
        <f t="shared" ref="AP53:AP60" si="35">Y53-AN53-W53</f>
        <v>0</v>
      </c>
    </row>
    <row r="54" spans="1:42">
      <c r="A54" s="583"/>
      <c r="B54" s="592"/>
      <c r="C54" s="585"/>
      <c r="D54" s="587"/>
      <c r="E54" s="588"/>
      <c r="F54" s="446"/>
      <c r="G54" s="102"/>
      <c r="H54" s="103"/>
      <c r="I54" s="131"/>
      <c r="J54" s="130"/>
      <c r="K54" s="104"/>
      <c r="L54" s="105"/>
      <c r="M54" s="122"/>
      <c r="N54" s="119"/>
      <c r="O54" s="127"/>
      <c r="P54" s="111"/>
      <c r="Q54" s="556"/>
      <c r="R54" s="556"/>
      <c r="S54" s="556"/>
      <c r="T54" s="569"/>
      <c r="U54" s="243" t="str">
        <f>IF(OR(O54="",L54=Paramétrage!$C$10,L54=Paramétrage!$C$13,L54=Paramétrage!$C$16,L54=Paramétrage!$C$19,L54=Paramétrage!$C$23,L54=Paramétrage!$C$26,AND(L54&lt;&gt;Paramétrage!$C$9,P54="Mut+ext")),"",ROUNDUP(N54/O54,0))</f>
        <v/>
      </c>
      <c r="V54" s="244">
        <f>IF(L54="",0,IF(OR(P54="Mut+ext",VLOOKUP(L54,Paramétrage!$C$6:$E$28,2,0)=0),0,IF(O54="","saisir capacité",M54*U54*VLOOKUP(L54,Paramétrage!$C$6:$E$28,2,0))))</f>
        <v>0</v>
      </c>
      <c r="W54" s="108"/>
      <c r="X54" s="245">
        <f t="shared" si="30"/>
        <v>0</v>
      </c>
      <c r="Y54" s="246">
        <f>IF(L54="",0,IF(ISERROR(W54+V54*VLOOKUP(L54,Paramétrage!$C$6:$E$28,3,0))=TRUE,X54,W54+V54*VLOOKUP(L54,Paramétrage!$C$6:$E$28,3,0)))</f>
        <v>0</v>
      </c>
      <c r="Z54" s="555"/>
      <c r="AA54" s="556"/>
      <c r="AB54" s="557"/>
      <c r="AC54" s="442"/>
      <c r="AD54" s="109"/>
      <c r="AE54" s="47">
        <f>IF(F54="",0,IF(J54="",0,IF(SUMIF(F53:F60,F54,N53:N60)=0,0,IF(J54="Obligatoire",AF54/N54,IF(K54="",AF54/SUMIF(F53:F60,F54,N53:N60),AF54/(SUMIF(F53:F60,F54,N53:N60)/K54))))))</f>
        <v>0</v>
      </c>
      <c r="AF54" s="24">
        <f t="shared" si="31"/>
        <v>0</v>
      </c>
      <c r="AH54" s="50">
        <f>IF(SUMIF(F53:F60,F54,N53:N60)=0,0,$M$3*N54/SUMIF(F53:F60,F54,N53:N60))</f>
        <v>0</v>
      </c>
      <c r="AI54" s="12">
        <f t="shared" si="32"/>
        <v>0</v>
      </c>
      <c r="AJ54" s="26" t="str">
        <f t="shared" si="33"/>
        <v/>
      </c>
      <c r="AK54" s="27">
        <f>IF(L54="",0,IF(OR(P54="Mut+ext",VLOOKUP(L54,Paramétrage!$C$6:$E$28,2,0)=0),0,IF(O54="","saisir capacité",IF(P54="Mut+ext",0,M54*AJ54*VLOOKUP(L54,Paramétrage!$C$6:$E$28,2,0)))))</f>
        <v>0</v>
      </c>
      <c r="AL54" s="95"/>
      <c r="AM54" s="27">
        <f t="shared" si="34"/>
        <v>0</v>
      </c>
      <c r="AN54" s="27">
        <f>IF(L54="",0,IF(ISERROR(AL54+AK54*VLOOKUP(L54,Paramétrage!$C$6:$E$28,3,0))=TRUE,AM54,AL54+AK54*VLOOKUP(L54,Paramétrage!$C$6:$E$28,3,0)))</f>
        <v>0</v>
      </c>
      <c r="AO54" s="50">
        <f>IF(L54="",0,IF(OR(P54="oui",VLOOKUP(L54,Paramétrage!$C$6:$E$28,2,0)=0),0,IF(U54="",0,U54-AJ54)))</f>
        <v>0</v>
      </c>
      <c r="AP54" s="12">
        <f t="shared" si="35"/>
        <v>0</v>
      </c>
    </row>
    <row r="55" spans="1:42">
      <c r="A55" s="583"/>
      <c r="B55" s="592"/>
      <c r="C55" s="585"/>
      <c r="D55" s="587"/>
      <c r="E55" s="588"/>
      <c r="F55" s="446"/>
      <c r="G55" s="102"/>
      <c r="H55" s="103"/>
      <c r="I55" s="131"/>
      <c r="J55" s="130"/>
      <c r="K55" s="104"/>
      <c r="L55" s="105"/>
      <c r="M55" s="122"/>
      <c r="N55" s="119"/>
      <c r="O55" s="127"/>
      <c r="P55" s="111"/>
      <c r="Q55" s="556"/>
      <c r="R55" s="556"/>
      <c r="S55" s="556"/>
      <c r="T55" s="569"/>
      <c r="U55" s="243" t="str">
        <f>IF(OR(O55="",L55=Paramétrage!$C$10,L55=Paramétrage!$C$13,L55=Paramétrage!$C$16,L55=Paramétrage!$C$19,L55=Paramétrage!$C$23,L55=Paramétrage!$C$26,AND(L55&lt;&gt;Paramétrage!$C$9,P55="Mut+ext")),"",ROUNDUP(N55/O55,0))</f>
        <v/>
      </c>
      <c r="V55" s="244">
        <f>IF(L55="",0,IF(OR(P55="Mut+ext",VLOOKUP(L55,Paramétrage!$C$6:$E$28,2,0)=0),0,IF(O55="","saisir capacité",M55*U55*VLOOKUP(L55,Paramétrage!$C$6:$E$28,2,0))))</f>
        <v>0</v>
      </c>
      <c r="W55" s="108"/>
      <c r="X55" s="245">
        <f t="shared" si="30"/>
        <v>0</v>
      </c>
      <c r="Y55" s="246">
        <f>IF(L55="",0,IF(ISERROR(W55+V55*VLOOKUP(L55,Paramétrage!$C$6:$E$28,3,0))=TRUE,X55,W55+V55*VLOOKUP(L55,Paramétrage!$C$6:$E$28,3,0)))</f>
        <v>0</v>
      </c>
      <c r="Z55" s="555"/>
      <c r="AA55" s="556"/>
      <c r="AB55" s="557"/>
      <c r="AC55" s="442"/>
      <c r="AD55" s="109"/>
      <c r="AE55" s="47">
        <f>IF(F55="",0,IF(J55="",0,IF(SUMIF(F53:F60,F55,N53:N60)=0,0,IF(J55="Obligatoire",AF55/N55,IF(K55="",AF55/SUMIF(F53:F60,F55,N53:N60),AF55/(SUMIF(F53:F60,F55,N53:N60)/K55))))))</f>
        <v>0</v>
      </c>
      <c r="AF55" s="24">
        <f t="shared" si="31"/>
        <v>0</v>
      </c>
      <c r="AH55" s="50">
        <f>IF(SUMIF(F53:F60,F55,N53:N60)=0,0,$M$3*N55/SUMIF(F53:F60,F55,N53:N60))</f>
        <v>0</v>
      </c>
      <c r="AI55" s="12">
        <f t="shared" si="32"/>
        <v>0</v>
      </c>
      <c r="AJ55" s="26" t="str">
        <f t="shared" si="33"/>
        <v/>
      </c>
      <c r="AK55" s="27">
        <f>IF(L55="",0,IF(OR(P55="Mut+ext",VLOOKUP(L55,Paramétrage!$C$6:$E$28,2,0)=0),0,IF(O55="","saisir capacité",IF(P55="Mut+ext",0,M55*AJ55*VLOOKUP(L55,Paramétrage!$C$6:$E$28,2,0)))))</f>
        <v>0</v>
      </c>
      <c r="AL55" s="95"/>
      <c r="AM55" s="27">
        <f t="shared" si="34"/>
        <v>0</v>
      </c>
      <c r="AN55" s="27">
        <f>IF(L55="",0,IF(ISERROR(AL55+AK55*VLOOKUP(L55,Paramétrage!$C$6:$E$28,3,0))=TRUE,AM55,AL55+AK55*VLOOKUP(L55,Paramétrage!$C$6:$E$28,3,0)))</f>
        <v>0</v>
      </c>
      <c r="AO55" s="50">
        <f>IF(L55="",0,IF(OR(P55="oui",VLOOKUP(L55,Paramétrage!$C$6:$E$28,2,0)=0),0,IF(U55="",0,U55-AJ55)))</f>
        <v>0</v>
      </c>
      <c r="AP55" s="12">
        <f t="shared" si="35"/>
        <v>0</v>
      </c>
    </row>
    <row r="56" spans="1:42">
      <c r="A56" s="583"/>
      <c r="B56" s="592"/>
      <c r="C56" s="585"/>
      <c r="D56" s="587"/>
      <c r="E56" s="588"/>
      <c r="F56" s="448"/>
      <c r="G56" s="102"/>
      <c r="H56" s="103"/>
      <c r="I56" s="131"/>
      <c r="J56" s="130"/>
      <c r="K56" s="104"/>
      <c r="L56" s="105"/>
      <c r="M56" s="122"/>
      <c r="N56" s="119"/>
      <c r="O56" s="127"/>
      <c r="P56" s="111"/>
      <c r="Q56" s="556"/>
      <c r="R56" s="556"/>
      <c r="S56" s="556"/>
      <c r="T56" s="569"/>
      <c r="U56" s="243" t="str">
        <f>IF(OR(O56="",L56=Paramétrage!$C$10,L56=Paramétrage!$C$13,L56=Paramétrage!$C$16,L56=Paramétrage!$C$19,L56=Paramétrage!$C$23,L56=Paramétrage!$C$26,AND(L56&lt;&gt;Paramétrage!$C$9,P56="Mut+ext")),"",ROUNDUP(N56/O56,0))</f>
        <v/>
      </c>
      <c r="V56" s="244">
        <f>IF(L56="",0,IF(OR(P56="Mut+ext",VLOOKUP(L56,Paramétrage!$C$6:$E$28,2,0)=0),0,IF(O56="","saisir capacité",M56*U56*VLOOKUP(L56,Paramétrage!$C$6:$E$28,2,0))))</f>
        <v>0</v>
      </c>
      <c r="W56" s="108"/>
      <c r="X56" s="245">
        <f t="shared" si="30"/>
        <v>0</v>
      </c>
      <c r="Y56" s="246">
        <f>IF(L56="",0,IF(ISERROR(W56+V56*VLOOKUP(L56,Paramétrage!$C$6:$E$28,3,0))=TRUE,X56,W56+V56*VLOOKUP(L56,Paramétrage!$C$6:$E$28,3,0)))</f>
        <v>0</v>
      </c>
      <c r="Z56" s="555"/>
      <c r="AA56" s="556"/>
      <c r="AB56" s="557"/>
      <c r="AC56" s="442"/>
      <c r="AD56" s="109"/>
      <c r="AE56" s="47">
        <f>IF(F56="",0,IF(J56="",0,IF(SUMIF(F53:F60,F56,N53:N60)=0,0,IF(J56="Obligatoire",AF56/N56,IF(K56="",AF56/SUMIF(F53:F60,F56,N53:N60),AF56/(SUMIF(F53:F60,F56,N53:N60)/K56))))))</f>
        <v>0</v>
      </c>
      <c r="AF56" s="24">
        <f t="shared" si="31"/>
        <v>0</v>
      </c>
      <c r="AH56" s="50">
        <f>IF(SUMIF(F53:F60,F56,N53:N60)=0,0,$M$3*N56/SUMIF(F53:F60,F56,N53:N60))</f>
        <v>0</v>
      </c>
      <c r="AI56" s="12">
        <f t="shared" si="32"/>
        <v>0</v>
      </c>
      <c r="AJ56" s="26" t="str">
        <f t="shared" si="33"/>
        <v/>
      </c>
      <c r="AK56" s="27">
        <f>IF(L56="",0,IF(OR(P56="Mut+ext",VLOOKUP(L56,Paramétrage!$C$6:$E$28,2,0)=0),0,IF(O56="","saisir capacité",IF(P56="Mut+ext",0,M56*AJ56*VLOOKUP(L56,Paramétrage!$C$6:$E$28,2,0)))))</f>
        <v>0</v>
      </c>
      <c r="AL56" s="95"/>
      <c r="AM56" s="27">
        <f t="shared" si="34"/>
        <v>0</v>
      </c>
      <c r="AN56" s="27">
        <f>IF(L56="",0,IF(ISERROR(AL56+AK56*VLOOKUP(L56,Paramétrage!$C$6:$E$28,3,0))=TRUE,AM56,AL56+AK56*VLOOKUP(L56,Paramétrage!$C$6:$E$28,3,0)))</f>
        <v>0</v>
      </c>
      <c r="AO56" s="50">
        <f>IF(L56="",0,IF(OR(P56="oui",VLOOKUP(L56,Paramétrage!$C$6:$E$28,2,0)=0),0,IF(U56="",0,U56-AJ56)))</f>
        <v>0</v>
      </c>
      <c r="AP56" s="12">
        <f t="shared" si="35"/>
        <v>0</v>
      </c>
    </row>
    <row r="57" spans="1:42">
      <c r="A57" s="583"/>
      <c r="B57" s="592"/>
      <c r="C57" s="585"/>
      <c r="D57" s="587"/>
      <c r="E57" s="588"/>
      <c r="F57" s="446"/>
      <c r="G57" s="449"/>
      <c r="H57" s="103"/>
      <c r="I57" s="131"/>
      <c r="J57" s="130"/>
      <c r="K57" s="104"/>
      <c r="L57" s="105"/>
      <c r="M57" s="122"/>
      <c r="N57" s="119"/>
      <c r="O57" s="127"/>
      <c r="P57" s="111"/>
      <c r="Q57" s="556"/>
      <c r="R57" s="556"/>
      <c r="S57" s="556"/>
      <c r="T57" s="569"/>
      <c r="U57" s="243" t="str">
        <f>IF(OR(O57="",L57=Paramétrage!$C$10,L57=Paramétrage!$C$13,L57=Paramétrage!$C$16,L57=Paramétrage!$C$19,L57=Paramétrage!$C$23,L57=Paramétrage!$C$26,AND(L57&lt;&gt;Paramétrage!$C$9,P57="Mut+ext")),"",ROUNDUP(N57/O57,0))</f>
        <v/>
      </c>
      <c r="V57" s="244">
        <f>IF(L57="",0,IF(OR(P57="Mut+ext",VLOOKUP(L57,Paramétrage!$C$6:$E$28,2,0)=0),0,IF(O57="","saisir capacité",M57*U57*VLOOKUP(L57,Paramétrage!$C$6:$E$28,2,0))))</f>
        <v>0</v>
      </c>
      <c r="W57" s="108"/>
      <c r="X57" s="245">
        <f t="shared" si="30"/>
        <v>0</v>
      </c>
      <c r="Y57" s="246">
        <f>IF(L57="",0,IF(ISERROR(W57+V57*VLOOKUP(L57,Paramétrage!$C$6:$E$28,3,0))=TRUE,X57,W57+V57*VLOOKUP(L57,Paramétrage!$C$6:$E$28,3,0)))</f>
        <v>0</v>
      </c>
      <c r="Z57" s="555"/>
      <c r="AA57" s="556"/>
      <c r="AB57" s="557"/>
      <c r="AC57" s="442"/>
      <c r="AD57" s="109"/>
      <c r="AE57" s="47">
        <f>IF(F57="",0,IF(J57="",0,IF(SUMIF(F53:F60,F57,N53:N60)=0,0,IF(J57="Obligatoire",AF57/N57,IF(K57="",AF57/SUMIF(F53:F60,F57,N53:N60),AF57/(SUMIF(F53:F60,F57,N53:N60)/K57))))))</f>
        <v>0</v>
      </c>
      <c r="AF57" s="24">
        <f t="shared" si="31"/>
        <v>0</v>
      </c>
      <c r="AH57" s="50">
        <f>IF(SUMIF(F53:F60,F57,N53:N60)=0,0,$M$3*N57/SUMIF(F53:F60,F57,N53:N60))</f>
        <v>0</v>
      </c>
      <c r="AI57" s="12">
        <f t="shared" si="32"/>
        <v>0</v>
      </c>
      <c r="AJ57" s="26" t="str">
        <f t="shared" si="33"/>
        <v/>
      </c>
      <c r="AK57" s="27">
        <f>IF(L57="",0,IF(OR(P57="Mut+ext",VLOOKUP(L57,Paramétrage!$C$6:$E$28,2,0)=0),0,IF(O57="","saisir capacité",IF(P57="Mut+ext",0,M57*AJ57*VLOOKUP(L57,Paramétrage!$C$6:$E$28,2,0)))))</f>
        <v>0</v>
      </c>
      <c r="AL57" s="95"/>
      <c r="AM57" s="27">
        <f t="shared" si="34"/>
        <v>0</v>
      </c>
      <c r="AN57" s="27">
        <f>IF(L57="",0,IF(ISERROR(AL57+AK57*VLOOKUP(L57,Paramétrage!$C$6:$E$28,3,0))=TRUE,AM57,AL57+AK57*VLOOKUP(L57,Paramétrage!$C$6:$E$28,3,0)))</f>
        <v>0</v>
      </c>
      <c r="AO57" s="50">
        <f>IF(L57="",0,IF(OR(P57="oui",VLOOKUP(L57,Paramétrage!$C$6:$E$28,2,0)=0),0,IF(U57="",0,U57-AJ57)))</f>
        <v>0</v>
      </c>
      <c r="AP57" s="12">
        <f t="shared" si="35"/>
        <v>0</v>
      </c>
    </row>
    <row r="58" spans="1:42">
      <c r="A58" s="583"/>
      <c r="B58" s="592"/>
      <c r="C58" s="585"/>
      <c r="D58" s="587"/>
      <c r="E58" s="588"/>
      <c r="F58" s="446"/>
      <c r="G58" s="449"/>
      <c r="H58" s="103"/>
      <c r="I58" s="131"/>
      <c r="J58" s="130"/>
      <c r="K58" s="104"/>
      <c r="L58" s="105"/>
      <c r="M58" s="122"/>
      <c r="N58" s="119"/>
      <c r="O58" s="127"/>
      <c r="P58" s="111"/>
      <c r="Q58" s="556"/>
      <c r="R58" s="556"/>
      <c r="S58" s="556"/>
      <c r="T58" s="569"/>
      <c r="U58" s="243" t="str">
        <f>IF(OR(O58="",L58=Paramétrage!$C$10,L58=Paramétrage!$C$13,L58=Paramétrage!$C$16,L58=Paramétrage!$C$19,L58=Paramétrage!$C$23,L58=Paramétrage!$C$26,AND(L58&lt;&gt;Paramétrage!$C$9,P58="Mut+ext")),"",ROUNDUP(N58/O58,0))</f>
        <v/>
      </c>
      <c r="V58" s="244">
        <f>IF(L58="",0,IF(OR(P58="Mut+ext",VLOOKUP(L58,Paramétrage!$C$6:$E$28,2,0)=0),0,IF(O58="","saisir capacité",M58*U58*VLOOKUP(L58,Paramétrage!$C$6:$E$28,2,0))))</f>
        <v>0</v>
      </c>
      <c r="W58" s="108"/>
      <c r="X58" s="245">
        <f t="shared" si="30"/>
        <v>0</v>
      </c>
      <c r="Y58" s="246">
        <f>IF(L58="",0,IF(ISERROR(W58+V58*VLOOKUP(L58,Paramétrage!$C$6:$E$28,3,0))=TRUE,X58,W58+V58*VLOOKUP(L58,Paramétrage!$C$6:$E$28,3,0)))</f>
        <v>0</v>
      </c>
      <c r="Z58" s="555"/>
      <c r="AA58" s="556"/>
      <c r="AB58" s="557"/>
      <c r="AC58" s="442"/>
      <c r="AD58" s="109"/>
      <c r="AE58" s="47">
        <f>IF(F58="",0,IF(J58="",0,IF(SUMIF(F53:F60,F58,N53:N60)=0,0,IF(J58="Obligatoire",AF58/N58,IF(K58="",AF58/SUMIF(F53:F60,F58,N53:N60),AF58/(SUMIF(F53:F60,F58,N53:N60)/K58))))))</f>
        <v>0</v>
      </c>
      <c r="AF58" s="24">
        <f t="shared" si="31"/>
        <v>0</v>
      </c>
      <c r="AH58" s="50">
        <f>IF(SUMIF(F53:F60,F58,N53:N60)=0,0,$M$3*N58/SUMIF(F53:F60,F58,N53:N60))</f>
        <v>0</v>
      </c>
      <c r="AI58" s="12">
        <f t="shared" si="32"/>
        <v>0</v>
      </c>
      <c r="AJ58" s="26" t="str">
        <f t="shared" si="33"/>
        <v/>
      </c>
      <c r="AK58" s="27">
        <f>IF(L58="",0,IF(OR(P58="Mut+ext",VLOOKUP(L58,Paramétrage!$C$6:$E$28,2,0)=0),0,IF(O58="","saisir capacité",IF(P58="Mut+ext",0,M58*AJ58*VLOOKUP(L58,Paramétrage!$C$6:$E$28,2,0)))))</f>
        <v>0</v>
      </c>
      <c r="AL58" s="95"/>
      <c r="AM58" s="27">
        <f t="shared" si="34"/>
        <v>0</v>
      </c>
      <c r="AN58" s="27">
        <f>IF(L58="",0,IF(ISERROR(AL58+AK58*VLOOKUP(L58,Paramétrage!$C$6:$E$28,3,0))=TRUE,AM58,AL58+AK58*VLOOKUP(L58,Paramétrage!$C$6:$E$28,3,0)))</f>
        <v>0</v>
      </c>
      <c r="AO58" s="50">
        <f>IF(L58="",0,IF(OR(P58="oui",VLOOKUP(L58,Paramétrage!$C$6:$E$28,2,0)=0),0,IF(U58="",0,U58-AJ58)))</f>
        <v>0</v>
      </c>
      <c r="AP58" s="12">
        <f t="shared" si="35"/>
        <v>0</v>
      </c>
    </row>
    <row r="59" spans="1:42">
      <c r="A59" s="583"/>
      <c r="B59" s="592"/>
      <c r="C59" s="585"/>
      <c r="D59" s="587"/>
      <c r="E59" s="588"/>
      <c r="F59" s="446"/>
      <c r="G59" s="449"/>
      <c r="H59" s="103"/>
      <c r="I59" s="131"/>
      <c r="J59" s="130"/>
      <c r="K59" s="104"/>
      <c r="L59" s="105"/>
      <c r="M59" s="122"/>
      <c r="N59" s="119"/>
      <c r="O59" s="127"/>
      <c r="P59" s="111"/>
      <c r="Q59" s="556"/>
      <c r="R59" s="556"/>
      <c r="S59" s="556"/>
      <c r="T59" s="569"/>
      <c r="U59" s="243" t="str">
        <f>IF(OR(O59="",L59=Paramétrage!$C$10,L59=Paramétrage!$C$13,L59=Paramétrage!$C$16,L59=Paramétrage!$C$19,L59=Paramétrage!$C$23,L59=Paramétrage!$C$26,AND(L59&lt;&gt;Paramétrage!$C$9,P59="Mut+ext")),"",ROUNDUP(N59/O59,0))</f>
        <v/>
      </c>
      <c r="V59" s="244">
        <f>IF(L59="",0,IF(OR(P59="Mut+ext",VLOOKUP(L59,Paramétrage!$C$6:$E$28,2,0)=0),0,IF(O59="","saisir capacité",M59*U59*VLOOKUP(L59,Paramétrage!$C$6:$E$28,2,0))))</f>
        <v>0</v>
      </c>
      <c r="W59" s="108"/>
      <c r="X59" s="245">
        <f t="shared" si="30"/>
        <v>0</v>
      </c>
      <c r="Y59" s="246">
        <f>IF(L59="",0,IF(ISERROR(W59+V59*VLOOKUP(L59,Paramétrage!$C$6:$E$28,3,0))=TRUE,X59,W59+V59*VLOOKUP(L59,Paramétrage!$C$6:$E$28,3,0)))</f>
        <v>0</v>
      </c>
      <c r="Z59" s="555"/>
      <c r="AA59" s="556"/>
      <c r="AB59" s="557"/>
      <c r="AC59" s="442"/>
      <c r="AD59" s="109"/>
      <c r="AE59" s="47">
        <f>IF(F59="",0,IF(J59="",0,IF(SUMIF(F53:F60,F59,N53:N60)=0,0,IF(J59="Obligatoire",AF59/N59,IF(K59="",AF59/SUMIF(F53:F60,F59,N53:N60),AF59/(SUMIF(F53:F60,F59,N53:N60)/K59))))))</f>
        <v>0</v>
      </c>
      <c r="AF59" s="24">
        <f t="shared" si="31"/>
        <v>0</v>
      </c>
      <c r="AH59" s="50">
        <f>IF(SUMIF(F53:F60,F59,N53:N60)=0,0,$M$3*N59/SUMIF(F53:F60,F59,N53:N60))</f>
        <v>0</v>
      </c>
      <c r="AI59" s="12">
        <f t="shared" si="32"/>
        <v>0</v>
      </c>
      <c r="AJ59" s="26" t="str">
        <f t="shared" si="33"/>
        <v/>
      </c>
      <c r="AK59" s="27">
        <f>IF(L59="",0,IF(OR(P59="Mut+ext",VLOOKUP(L59,Paramétrage!$C$6:$E$28,2,0)=0),0,IF(O59="","saisir capacité",IF(P59="Mut+ext",0,M59*AJ59*VLOOKUP(L59,Paramétrage!$C$6:$E$28,2,0)))))</f>
        <v>0</v>
      </c>
      <c r="AL59" s="95"/>
      <c r="AM59" s="27">
        <f t="shared" si="34"/>
        <v>0</v>
      </c>
      <c r="AN59" s="27">
        <f>IF(L59="",0,IF(ISERROR(AL59+AK59*VLOOKUP(L59,Paramétrage!$C$6:$E$28,3,0))=TRUE,AM59,AL59+AK59*VLOOKUP(L59,Paramétrage!$C$6:$E$28,3,0)))</f>
        <v>0</v>
      </c>
      <c r="AO59" s="50">
        <f>IF(L59="",0,IF(OR(P59="oui",VLOOKUP(L59,Paramétrage!$C$6:$E$28,2,0)=0),0,IF(U59="",0,U59-AJ59)))</f>
        <v>0</v>
      </c>
      <c r="AP59" s="12">
        <f t="shared" si="35"/>
        <v>0</v>
      </c>
    </row>
    <row r="60" spans="1:42">
      <c r="A60" s="583"/>
      <c r="B60" s="592"/>
      <c r="C60" s="585"/>
      <c r="D60" s="587"/>
      <c r="E60" s="589"/>
      <c r="F60" s="446"/>
      <c r="G60" s="449"/>
      <c r="H60" s="103"/>
      <c r="I60" s="131"/>
      <c r="J60" s="130"/>
      <c r="K60" s="104"/>
      <c r="L60" s="105"/>
      <c r="M60" s="122"/>
      <c r="N60" s="119"/>
      <c r="O60" s="127"/>
      <c r="P60" s="111"/>
      <c r="Q60" s="556"/>
      <c r="R60" s="556"/>
      <c r="S60" s="556"/>
      <c r="T60" s="569"/>
      <c r="U60" s="243" t="str">
        <f>IF(OR(O60="",L60=Paramétrage!$C$10,L60=Paramétrage!$C$13,L60=Paramétrage!$C$16,L60=Paramétrage!$C$19,L60=Paramétrage!$C$23,L60=Paramétrage!$C$26,AND(L60&lt;&gt;Paramétrage!$C$9,P60="Mut+ext")),"",ROUNDUP(N60/O60,0))</f>
        <v/>
      </c>
      <c r="V60" s="244">
        <f>IF(L60="",0,IF(OR(P60="Mut+ext",VLOOKUP(L60,Paramétrage!$C$6:$E$28,2,0)=0),0,IF(O60="","saisir capacité",M60*U60*VLOOKUP(L60,Paramétrage!$C$6:$E$28,2,0))))</f>
        <v>0</v>
      </c>
      <c r="W60" s="108"/>
      <c r="X60" s="245">
        <f t="shared" si="30"/>
        <v>0</v>
      </c>
      <c r="Y60" s="246">
        <f>IF(L60="",0,IF(ISERROR(W60+V60*VLOOKUP(L60,Paramétrage!$C$6:$E$28,3,0))=TRUE,X60,W60+V60*VLOOKUP(L60,Paramétrage!$C$6:$E$28,3,0)))</f>
        <v>0</v>
      </c>
      <c r="Z60" s="555"/>
      <c r="AA60" s="556"/>
      <c r="AB60" s="557"/>
      <c r="AC60" s="442"/>
      <c r="AD60" s="109"/>
      <c r="AE60" s="47">
        <f>IF(F60="",0,IF(J60="",0,IF(SUMIF(F53:F60,F60,N53:N60)=0,0,IF(J60="Obligatoire",AF60/N60,IF(K60="",AF60/SUMIF(F53:F60,F60,N53:N60),AF60/(SUMIF(F53:F60,F60,N53:N60)/K60))))))</f>
        <v>0</v>
      </c>
      <c r="AF60" s="24">
        <f t="shared" si="31"/>
        <v>0</v>
      </c>
      <c r="AH60" s="50">
        <f>IF(SUMIF(F53:F60,F60,N53:N60)=0,0,$M$3*N60/SUMIF(F53:F60,F60,N53:N60))</f>
        <v>0</v>
      </c>
      <c r="AI60" s="12">
        <f t="shared" si="32"/>
        <v>0</v>
      </c>
      <c r="AJ60" s="26" t="str">
        <f t="shared" si="33"/>
        <v/>
      </c>
      <c r="AK60" s="27">
        <f>IF(L60="",0,IF(OR(P60="Mut+ext",VLOOKUP(L60,Paramétrage!$C$6:$E$28,2,0)=0),0,IF(O60="","saisir capacité",IF(P60="Mut+ext",0,M60*AJ60*VLOOKUP(L60,Paramétrage!$C$6:$E$28,2,0)))))</f>
        <v>0</v>
      </c>
      <c r="AL60" s="95"/>
      <c r="AM60" s="27">
        <f t="shared" si="34"/>
        <v>0</v>
      </c>
      <c r="AN60" s="27">
        <f>IF(L60="",0,IF(ISERROR(AL60+AK60*VLOOKUP(L60,Paramétrage!$C$6:$E$28,3,0))=TRUE,AM60,AL60+AK60*VLOOKUP(L60,Paramétrage!$C$6:$E$28,3,0)))</f>
        <v>0</v>
      </c>
      <c r="AO60" s="50">
        <f>IF(L60="",0,IF(OR(P60="oui",VLOOKUP(L60,Paramétrage!$C$6:$E$28,2,0)=0),0,IF(U60="",0,U60-AJ60)))</f>
        <v>0</v>
      </c>
      <c r="AP60" s="12">
        <f t="shared" si="35"/>
        <v>0</v>
      </c>
    </row>
    <row r="61" spans="1:42">
      <c r="A61" s="583"/>
      <c r="B61" s="592"/>
      <c r="C61" s="585"/>
      <c r="D61" s="214"/>
      <c r="E61" s="214"/>
      <c r="F61" s="215"/>
      <c r="G61" s="216"/>
      <c r="H61" s="217"/>
      <c r="I61" s="218"/>
      <c r="J61" s="217"/>
      <c r="K61" s="219"/>
      <c r="L61" s="220"/>
      <c r="M61" s="221">
        <f>AE61</f>
        <v>0</v>
      </c>
      <c r="N61" s="222">
        <f>SUM(N53:N60)</f>
        <v>0</v>
      </c>
      <c r="O61" s="220"/>
      <c r="P61" s="223"/>
      <c r="Q61" s="224"/>
      <c r="R61" s="224"/>
      <c r="S61" s="224"/>
      <c r="T61" s="225"/>
      <c r="U61" s="226"/>
      <c r="V61" s="227">
        <f>SUM(V53:V60)</f>
        <v>0</v>
      </c>
      <c r="W61" s="220">
        <f>SUM(W53:W60)</f>
        <v>0</v>
      </c>
      <c r="X61" s="228">
        <f>V61+W61</f>
        <v>0</v>
      </c>
      <c r="Y61" s="234">
        <f>SUM(Y53:Y60)</f>
        <v>0</v>
      </c>
      <c r="Z61" s="230"/>
      <c r="AA61" s="231"/>
      <c r="AB61" s="232"/>
      <c r="AC61" s="235"/>
      <c r="AD61" s="225"/>
      <c r="AE61" s="46">
        <f>SUM(AE53:AE60)</f>
        <v>0</v>
      </c>
      <c r="AF61" s="44">
        <f>SUM(AF53:AF60)</f>
        <v>0</v>
      </c>
    </row>
    <row r="62" spans="1:42" ht="15.75" customHeight="1">
      <c r="A62" s="583"/>
      <c r="B62" s="592"/>
      <c r="C62" s="585" t="s">
        <v>309</v>
      </c>
      <c r="D62" s="586" t="s">
        <v>254</v>
      </c>
      <c r="E62" s="586">
        <v>6</v>
      </c>
      <c r="F62" s="428" t="s">
        <v>310</v>
      </c>
      <c r="G62" s="112" t="s">
        <v>16</v>
      </c>
      <c r="H62" s="130" t="s">
        <v>57</v>
      </c>
      <c r="I62" s="410" t="s">
        <v>115</v>
      </c>
      <c r="J62" s="411"/>
      <c r="K62" s="412"/>
      <c r="L62" s="413"/>
      <c r="M62" s="122"/>
      <c r="N62" s="418">
        <f>+O10</f>
        <v>0</v>
      </c>
      <c r="O62" s="414"/>
      <c r="P62" s="415" t="s">
        <v>116</v>
      </c>
      <c r="Q62" s="648"/>
      <c r="R62" s="648"/>
      <c r="S62" s="648"/>
      <c r="T62" s="649"/>
      <c r="U62" s="249"/>
      <c r="V62" s="244"/>
      <c r="W62" s="250"/>
      <c r="X62" s="245"/>
      <c r="Y62" s="251"/>
      <c r="Z62" s="646"/>
      <c r="AA62" s="646"/>
      <c r="AB62" s="647"/>
      <c r="AC62" s="29"/>
      <c r="AD62" s="419"/>
      <c r="AE62" s="47">
        <f>IF(F62="",0,IF(J62="",0,IF(SUMIF(F62:F66,F62,N62:N66)=0,0,IF(K62="",AF62/SUMIF(F62:F66,F62,N62:N66),AF62/(SUMIF(F62:F66,F62,N62:N66)/K62)))))</f>
        <v>0</v>
      </c>
      <c r="AF62" s="43">
        <f>M62*N62</f>
        <v>0</v>
      </c>
    </row>
    <row r="63" spans="1:42">
      <c r="A63" s="583"/>
      <c r="B63" s="592"/>
      <c r="C63" s="585"/>
      <c r="D63" s="614"/>
      <c r="E63" s="614"/>
      <c r="F63" s="428"/>
      <c r="G63" s="112"/>
      <c r="H63" s="130"/>
      <c r="I63" s="410" t="s">
        <v>115</v>
      </c>
      <c r="J63" s="411"/>
      <c r="K63" s="412"/>
      <c r="L63" s="413"/>
      <c r="M63" s="122"/>
      <c r="N63" s="418"/>
      <c r="O63" s="414"/>
      <c r="P63" s="415" t="s">
        <v>116</v>
      </c>
      <c r="Q63" s="648"/>
      <c r="R63" s="648"/>
      <c r="S63" s="648"/>
      <c r="T63" s="649"/>
      <c r="U63" s="249"/>
      <c r="V63" s="244"/>
      <c r="W63" s="250"/>
      <c r="X63" s="245"/>
      <c r="Y63" s="251"/>
      <c r="Z63" s="646"/>
      <c r="AA63" s="646"/>
      <c r="AB63" s="647"/>
      <c r="AC63" s="29"/>
      <c r="AD63" s="419"/>
      <c r="AE63" s="47">
        <f>IF(F63="",0,IF(J63="",0,IF(SUMIF(F63:F67,F63,N63:N67)=0,0,IF(K63="",AF63/SUMIF(F63:F67,F63,N63:N67),AF63/(SUMIF(F63:F67,F63,N63:N67)/K63)))))</f>
        <v>0</v>
      </c>
      <c r="AF63" s="24">
        <f>M63*N63</f>
        <v>0</v>
      </c>
    </row>
    <row r="64" spans="1:42">
      <c r="A64" s="583"/>
      <c r="B64" s="592"/>
      <c r="C64" s="585"/>
      <c r="D64" s="614"/>
      <c r="E64" s="614"/>
      <c r="F64" s="428"/>
      <c r="G64" s="112"/>
      <c r="H64" s="130"/>
      <c r="I64" s="410" t="s">
        <v>115</v>
      </c>
      <c r="J64" s="411"/>
      <c r="K64" s="412"/>
      <c r="L64" s="413"/>
      <c r="M64" s="122"/>
      <c r="N64" s="418"/>
      <c r="O64" s="414"/>
      <c r="P64" s="415" t="s">
        <v>116</v>
      </c>
      <c r="Q64" s="648"/>
      <c r="R64" s="648"/>
      <c r="S64" s="648"/>
      <c r="T64" s="649"/>
      <c r="U64" s="249"/>
      <c r="V64" s="244"/>
      <c r="W64" s="250"/>
      <c r="X64" s="245"/>
      <c r="Y64" s="251"/>
      <c r="Z64" s="646"/>
      <c r="AA64" s="646"/>
      <c r="AB64" s="647"/>
      <c r="AC64" s="29"/>
      <c r="AD64" s="419"/>
      <c r="AE64" s="47">
        <f>IF(F64="",0,IF(J64="",0,IF(SUMIF(F64:F77,F64,N64:N77)=0,0,IF(K64="",AF64/SUMIF(F64:F77,F64,N64:N77),AF64/(SUMIF(F64:F77,F64,N64:N77)/K64)))))</f>
        <v>0</v>
      </c>
      <c r="AF64" s="24">
        <f>M64*N64</f>
        <v>0</v>
      </c>
    </row>
    <row r="65" spans="1:32">
      <c r="A65" s="583"/>
      <c r="B65" s="592"/>
      <c r="C65" s="585"/>
      <c r="D65" s="614"/>
      <c r="E65" s="614"/>
      <c r="F65" s="428"/>
      <c r="G65" s="112"/>
      <c r="H65" s="130"/>
      <c r="I65" s="410" t="s">
        <v>115</v>
      </c>
      <c r="J65" s="411"/>
      <c r="K65" s="412"/>
      <c r="L65" s="413"/>
      <c r="M65" s="122"/>
      <c r="N65" s="418"/>
      <c r="O65" s="414"/>
      <c r="P65" s="415" t="s">
        <v>116</v>
      </c>
      <c r="Q65" s="648"/>
      <c r="R65" s="648"/>
      <c r="S65" s="648"/>
      <c r="T65" s="649"/>
      <c r="U65" s="249"/>
      <c r="V65" s="244"/>
      <c r="W65" s="250"/>
      <c r="X65" s="245"/>
      <c r="Y65" s="251"/>
      <c r="Z65" s="646"/>
      <c r="AA65" s="646"/>
      <c r="AB65" s="647"/>
      <c r="AC65" s="29"/>
      <c r="AD65" s="419"/>
      <c r="AE65" s="47">
        <f>IF(F65="",0,IF(J65="",0,IF(SUMIF(F65:F78,F65,N65:N78)=0,0,IF(K65="",AF65/SUMIF(F65:F78,F65,N65:N78),AF65/(SUMIF(F65:F78,F65,N65:N78)/K65)))))</f>
        <v>0</v>
      </c>
      <c r="AF65" s="24">
        <f>M65*N65</f>
        <v>0</v>
      </c>
    </row>
    <row r="66" spans="1:32">
      <c r="A66" s="583"/>
      <c r="B66" s="592"/>
      <c r="C66" s="585"/>
      <c r="D66" s="614"/>
      <c r="E66" s="614"/>
      <c r="F66" s="428"/>
      <c r="G66" s="112"/>
      <c r="H66" s="130"/>
      <c r="I66" s="410" t="s">
        <v>115</v>
      </c>
      <c r="J66" s="411"/>
      <c r="K66" s="412"/>
      <c r="L66" s="413"/>
      <c r="M66" s="122"/>
      <c r="N66" s="418"/>
      <c r="O66" s="414"/>
      <c r="P66" s="415" t="s">
        <v>116</v>
      </c>
      <c r="Q66" s="648"/>
      <c r="R66" s="648"/>
      <c r="S66" s="648"/>
      <c r="T66" s="649"/>
      <c r="U66" s="249"/>
      <c r="V66" s="244"/>
      <c r="W66" s="250"/>
      <c r="X66" s="245"/>
      <c r="Y66" s="251"/>
      <c r="Z66" s="646"/>
      <c r="AA66" s="646"/>
      <c r="AB66" s="647"/>
      <c r="AC66" s="29"/>
      <c r="AD66" s="419"/>
      <c r="AE66" s="47">
        <f>IF(F66="",0,IF(J66="",0,IF(SUMIF(F66:F79,F66,N66:N79)=0,0,IF(K66="",AF66/SUMIF(F66:F79,F66,N66:N79),AF66/(SUMIF(F66:F79,F66,N66:N79)/K66)))))</f>
        <v>0</v>
      </c>
      <c r="AF66" s="24">
        <f>M66*N66</f>
        <v>0</v>
      </c>
    </row>
    <row r="67" spans="1:32">
      <c r="A67" s="583"/>
      <c r="B67" s="592"/>
      <c r="C67" s="585"/>
      <c r="D67" s="214"/>
      <c r="E67" s="214"/>
      <c r="F67" s="215"/>
      <c r="G67" s="216"/>
      <c r="H67" s="217"/>
      <c r="I67" s="218"/>
      <c r="J67" s="217"/>
      <c r="K67" s="219"/>
      <c r="L67" s="220"/>
      <c r="M67" s="221">
        <f>IF(SUM(N62:N66)=0,0,SUMPRODUCT(M62:M66,N62:N66)/SUM(N62:N66))</f>
        <v>0</v>
      </c>
      <c r="N67" s="222"/>
      <c r="O67" s="220"/>
      <c r="P67" s="223"/>
      <c r="Q67" s="224"/>
      <c r="R67" s="224"/>
      <c r="S67" s="224"/>
      <c r="T67" s="225"/>
      <c r="U67" s="226"/>
      <c r="V67" s="227">
        <f>SUM(V62:V66)</f>
        <v>0</v>
      </c>
      <c r="W67" s="220">
        <f>SUM(W62:W66)</f>
        <v>0</v>
      </c>
      <c r="X67" s="228">
        <f t="shared" ref="X67" si="36">V67+W67</f>
        <v>0</v>
      </c>
      <c r="Y67" s="234">
        <f>SUM(Y62:Y66)</f>
        <v>0</v>
      </c>
      <c r="Z67" s="230"/>
      <c r="AA67" s="231"/>
      <c r="AB67" s="232"/>
      <c r="AC67" s="235"/>
      <c r="AD67" s="225"/>
      <c r="AE67" s="46">
        <f>SUM(AE62:AE66)</f>
        <v>0</v>
      </c>
      <c r="AF67" s="44">
        <f>SUM(AF62:AF66)</f>
        <v>0</v>
      </c>
    </row>
    <row r="68" spans="1:32">
      <c r="A68" s="583"/>
      <c r="B68" s="592"/>
      <c r="C68" s="585" t="s">
        <v>314</v>
      </c>
      <c r="D68" s="585" t="s">
        <v>126</v>
      </c>
      <c r="E68" s="614">
        <v>3</v>
      </c>
      <c r="F68" s="447" t="s">
        <v>315</v>
      </c>
      <c r="G68" s="112" t="s">
        <v>23</v>
      </c>
      <c r="H68" s="103" t="s">
        <v>128</v>
      </c>
      <c r="I68" s="131"/>
      <c r="J68" s="130" t="s">
        <v>98</v>
      </c>
      <c r="K68" s="104"/>
      <c r="L68" s="105" t="s">
        <v>129</v>
      </c>
      <c r="M68" s="122">
        <v>25</v>
      </c>
      <c r="N68" s="119">
        <f>N4</f>
        <v>0</v>
      </c>
      <c r="O68" s="127">
        <v>24</v>
      </c>
      <c r="P68" s="111" t="s">
        <v>116</v>
      </c>
      <c r="Q68" s="556" t="s">
        <v>130</v>
      </c>
      <c r="R68" s="556"/>
      <c r="S68" s="556"/>
      <c r="T68" s="569"/>
      <c r="U68" s="243">
        <f>IF(OR(O68="",L68=Paramétrage!$C$10,L68=Paramétrage!$C$13,L68=Paramétrage!$C$16,L68=Paramétrage!$C$19,L68=Paramétrage!$C$23,L68=Paramétrage!$C$26,AND(L68&lt;&gt;Paramétrage!$C$9,P68="Mut+ext")),"",ROUNDUP(N68/O68,0))</f>
        <v>0</v>
      </c>
      <c r="V68" s="244">
        <f>IF(L68="",0,IF(OR(P68="Mut+ext",VLOOKUP(L68,Paramétrage!$C$6:$E$28,2,0)=0),0,IF(O68="","saisir capacité",M68*U68*VLOOKUP(L68,Paramétrage!$C$6:$E$28,2,0))))</f>
        <v>0</v>
      </c>
      <c r="W68" s="108"/>
      <c r="X68" s="245">
        <f t="shared" ref="X68:X75" si="37">IF(ISERROR(V68+W68)=TRUE,V68,V68+W68)</f>
        <v>0</v>
      </c>
      <c r="Y68" s="246">
        <f>IF(L68="",0,IF(ISERROR(W68+V68*VLOOKUP(L68,Paramétrage!$C$6:$E$28,3,0))=TRUE,X68,W68+V68*VLOOKUP(L68,Paramétrage!$C$6:$E$28,3,0)))</f>
        <v>0</v>
      </c>
      <c r="Z68" s="555"/>
      <c r="AA68" s="556"/>
      <c r="AB68" s="557"/>
      <c r="AC68" s="442"/>
      <c r="AD68" s="110"/>
      <c r="AE68" s="47">
        <f>IF(F68="",0,IF(J68="",0,IF(SUMIF(F68:F75,F68,N68:N75)=0,0,IF(J68="Obligatoire",AF68/N68,IF(K68="",AF68/SUMIF(F68:F75,F68,N68:N75),AF68/(SUMIF(F68:F75,F68,N68:N75)/K68))))))</f>
        <v>0</v>
      </c>
      <c r="AF68" s="24">
        <f t="shared" ref="AF68:AF75" si="38">M68*N68</f>
        <v>0</v>
      </c>
    </row>
    <row r="69" spans="1:32" ht="15.75" hidden="1" customHeight="1">
      <c r="A69" s="583"/>
      <c r="B69" s="592"/>
      <c r="C69" s="585"/>
      <c r="D69" s="585"/>
      <c r="E69" s="614"/>
      <c r="F69" s="446"/>
      <c r="G69" s="112"/>
      <c r="H69" s="103"/>
      <c r="I69" s="131"/>
      <c r="J69" s="130"/>
      <c r="K69" s="104"/>
      <c r="L69" s="105"/>
      <c r="M69" s="122"/>
      <c r="N69" s="119"/>
      <c r="O69" s="127"/>
      <c r="P69" s="111"/>
      <c r="Q69" s="556"/>
      <c r="R69" s="556"/>
      <c r="S69" s="556"/>
      <c r="T69" s="569"/>
      <c r="U69" s="243" t="str">
        <f>IF(OR(O69="",L69=Paramétrage!$C$10,L69=Paramétrage!$C$13,L69=Paramétrage!$C$16,L69=Paramétrage!$C$19,L69=Paramétrage!$C$23,L69=Paramétrage!$C$26,AND(L69&lt;&gt;Paramétrage!$C$9,P69="Mut+ext")),"",ROUNDUP(N69/O69,0))</f>
        <v/>
      </c>
      <c r="V69" s="244">
        <f>IF(L69="",0,IF(OR(P69="Mut+ext",VLOOKUP(L69,Paramétrage!$C$6:$E$28,2,0)=0),0,IF(O69="","saisir capacité",M69*U69*VLOOKUP(L69,Paramétrage!$C$6:$E$28,2,0))))</f>
        <v>0</v>
      </c>
      <c r="W69" s="108"/>
      <c r="X69" s="245">
        <f t="shared" si="37"/>
        <v>0</v>
      </c>
      <c r="Y69" s="246">
        <f>IF(L69="",0,IF(ISERROR(W69+V69*VLOOKUP(L69,Paramétrage!$C$6:$E$28,3,0))=TRUE,X69,W69+V69*VLOOKUP(L69,Paramétrage!$C$6:$E$28,3,0)))</f>
        <v>0</v>
      </c>
      <c r="Z69" s="555"/>
      <c r="AA69" s="556"/>
      <c r="AB69" s="557"/>
      <c r="AC69" s="442"/>
      <c r="AD69" s="109"/>
      <c r="AE69" s="47">
        <f>IF(F69="",0,IF(J69="",0,IF(SUMIF(F68:F75,F69,N68:N75)=0,0,IF(J69="Obligatoire",AF69/N69,IF(K69="",AF69/SUMIF(F68:F75,F69,N68:N75),AF69/(SUMIF(F68:F75,F69,N68:N75)/K69))))))</f>
        <v>0</v>
      </c>
      <c r="AF69" s="24">
        <f t="shared" si="38"/>
        <v>0</v>
      </c>
    </row>
    <row r="70" spans="1:32" ht="15.75" hidden="1" customHeight="1">
      <c r="A70" s="583"/>
      <c r="B70" s="592"/>
      <c r="C70" s="585"/>
      <c r="D70" s="585"/>
      <c r="E70" s="614"/>
      <c r="F70" s="446"/>
      <c r="G70" s="112"/>
      <c r="H70" s="103"/>
      <c r="I70" s="131"/>
      <c r="J70" s="130"/>
      <c r="K70" s="104"/>
      <c r="L70" s="105"/>
      <c r="M70" s="122"/>
      <c r="N70" s="119"/>
      <c r="O70" s="127"/>
      <c r="P70" s="111"/>
      <c r="Q70" s="556"/>
      <c r="R70" s="556"/>
      <c r="S70" s="556"/>
      <c r="T70" s="569"/>
      <c r="U70" s="243" t="str">
        <f>IF(OR(O70="",L70=Paramétrage!$C$10,L70=Paramétrage!$C$13,L70=Paramétrage!$C$16,L70=Paramétrage!$C$19,L70=Paramétrage!$C$23,L70=Paramétrage!$C$26,AND(L70&lt;&gt;Paramétrage!$C$9,P70="Mut+ext")),"",ROUNDUP(N70/O70,0))</f>
        <v/>
      </c>
      <c r="V70" s="244">
        <f>IF(L70="",0,IF(OR(P70="Mut+ext",VLOOKUP(L70,Paramétrage!$C$6:$E$28,2,0)=0),0,IF(O70="","saisir capacité",M70*U70*VLOOKUP(L70,Paramétrage!$C$6:$E$28,2,0))))</f>
        <v>0</v>
      </c>
      <c r="W70" s="108"/>
      <c r="X70" s="245">
        <f t="shared" si="37"/>
        <v>0</v>
      </c>
      <c r="Y70" s="246">
        <f>IF(L70="",0,IF(ISERROR(W70+V70*VLOOKUP(L70,Paramétrage!$C$6:$E$28,3,0))=TRUE,X70,W70+V70*VLOOKUP(L70,Paramétrage!$C$6:$E$28,3,0)))</f>
        <v>0</v>
      </c>
      <c r="Z70" s="555"/>
      <c r="AA70" s="556"/>
      <c r="AB70" s="557"/>
      <c r="AC70" s="442"/>
      <c r="AD70" s="109"/>
      <c r="AE70" s="47">
        <f>IF(F70="",0,IF(J70="",0,IF(SUMIF(F68:F75,F70,N68:N75)=0,0,IF(J70="Obligatoire",AF70/N70,IF(K70="",AF70/SUMIF(F68:F75,F70,N68:N75),AF70/(SUMIF(F68:F75,F70,N68:N75)/K70))))))</f>
        <v>0</v>
      </c>
      <c r="AF70" s="24">
        <f t="shared" si="38"/>
        <v>0</v>
      </c>
    </row>
    <row r="71" spans="1:32" ht="15.75" hidden="1" customHeight="1">
      <c r="A71" s="583"/>
      <c r="B71" s="592"/>
      <c r="C71" s="585"/>
      <c r="D71" s="585"/>
      <c r="E71" s="614"/>
      <c r="F71" s="448"/>
      <c r="G71" s="112"/>
      <c r="H71" s="103"/>
      <c r="I71" s="131"/>
      <c r="J71" s="130"/>
      <c r="K71" s="104"/>
      <c r="L71" s="105"/>
      <c r="M71" s="122"/>
      <c r="N71" s="119"/>
      <c r="O71" s="127"/>
      <c r="P71" s="111"/>
      <c r="Q71" s="556"/>
      <c r="R71" s="556"/>
      <c r="S71" s="556"/>
      <c r="T71" s="569"/>
      <c r="U71" s="243" t="str">
        <f>IF(OR(O71="",L71=Paramétrage!$C$10,L71=Paramétrage!$C$13,L71=Paramétrage!$C$16,L71=Paramétrage!$C$19,L71=Paramétrage!$C$23,L71=Paramétrage!$C$26,AND(L71&lt;&gt;Paramétrage!$C$9,P71="Mut+ext")),"",ROUNDUP(N71/O71,0))</f>
        <v/>
      </c>
      <c r="V71" s="244">
        <f>IF(L71="",0,IF(OR(P71="Mut+ext",VLOOKUP(L71,Paramétrage!$C$6:$E$28,2,0)=0),0,IF(O71="","saisir capacité",M71*U71*VLOOKUP(L71,Paramétrage!$C$6:$E$28,2,0))))</f>
        <v>0</v>
      </c>
      <c r="W71" s="108"/>
      <c r="X71" s="245">
        <f t="shared" si="37"/>
        <v>0</v>
      </c>
      <c r="Y71" s="246">
        <f>IF(L71="",0,IF(ISERROR(W71+V71*VLOOKUP(L71,Paramétrage!$C$6:$E$28,3,0))=TRUE,X71,W71+V71*VLOOKUP(L71,Paramétrage!$C$6:$E$28,3,0)))</f>
        <v>0</v>
      </c>
      <c r="Z71" s="555"/>
      <c r="AA71" s="556"/>
      <c r="AB71" s="557"/>
      <c r="AC71" s="442"/>
      <c r="AD71" s="109"/>
      <c r="AE71" s="47">
        <f>IF(F71="",0,IF(J71="",0,IF(SUMIF(F68:F75,F71,N68:N75)=0,0,IF(J71="Obligatoire",AF71/N71,IF(K71="",AF71/SUMIF(F68:F75,F71,N68:N75),AF71/(SUMIF(F68:F75,F71,N68:N75)/K71))))))</f>
        <v>0</v>
      </c>
      <c r="AF71" s="24">
        <f t="shared" si="38"/>
        <v>0</v>
      </c>
    </row>
    <row r="72" spans="1:32" ht="15.75" hidden="1" customHeight="1">
      <c r="A72" s="583"/>
      <c r="B72" s="592"/>
      <c r="C72" s="585"/>
      <c r="D72" s="585"/>
      <c r="E72" s="614"/>
      <c r="F72" s="446"/>
      <c r="G72" s="112"/>
      <c r="H72" s="103"/>
      <c r="I72" s="131"/>
      <c r="J72" s="130"/>
      <c r="K72" s="104"/>
      <c r="L72" s="105"/>
      <c r="M72" s="122"/>
      <c r="N72" s="119"/>
      <c r="O72" s="127"/>
      <c r="P72" s="111"/>
      <c r="Q72" s="556"/>
      <c r="R72" s="556"/>
      <c r="S72" s="556"/>
      <c r="T72" s="569"/>
      <c r="U72" s="243" t="str">
        <f>IF(OR(O72="",L72=Paramétrage!$C$10,L72=Paramétrage!$C$13,L72=Paramétrage!$C$16,L72=Paramétrage!$C$19,L72=Paramétrage!$C$23,L72=Paramétrage!$C$26,AND(L72&lt;&gt;Paramétrage!$C$9,P72="Mut+ext")),"",ROUNDUP(N72/O72,0))</f>
        <v/>
      </c>
      <c r="V72" s="244">
        <f>IF(L72="",0,IF(OR(P72="Mut+ext",VLOOKUP(L72,Paramétrage!$C$6:$E$28,2,0)=0),0,IF(O72="","saisir capacité",M72*U72*VLOOKUP(L72,Paramétrage!$C$6:$E$28,2,0))))</f>
        <v>0</v>
      </c>
      <c r="W72" s="108"/>
      <c r="X72" s="245">
        <f t="shared" si="37"/>
        <v>0</v>
      </c>
      <c r="Y72" s="246">
        <f>IF(L72="",0,IF(ISERROR(W72+V72*VLOOKUP(L72,Paramétrage!$C$6:$E$28,3,0))=TRUE,X72,W72+V72*VLOOKUP(L72,Paramétrage!$C$6:$E$28,3,0)))</f>
        <v>0</v>
      </c>
      <c r="Z72" s="555"/>
      <c r="AA72" s="556"/>
      <c r="AB72" s="557"/>
      <c r="AC72" s="442"/>
      <c r="AD72" s="109"/>
      <c r="AE72" s="47">
        <f>IF(F72="",0,IF(J72="",0,IF(SUMIF(F68:F75,F72,N68:N75)=0,0,IF(J72="Obligatoire",AF72/N72,IF(K72="",AF72/SUMIF(F68:F75,F72,N68:N75),AF72/(SUMIF(F68:F75,F72,N68:N75)/K72))))))</f>
        <v>0</v>
      </c>
      <c r="AF72" s="24">
        <f t="shared" si="38"/>
        <v>0</v>
      </c>
    </row>
    <row r="73" spans="1:32" ht="15.75" hidden="1" customHeight="1">
      <c r="A73" s="583"/>
      <c r="B73" s="592"/>
      <c r="C73" s="585"/>
      <c r="D73" s="585"/>
      <c r="E73" s="614"/>
      <c r="F73" s="446"/>
      <c r="G73" s="112"/>
      <c r="H73" s="103"/>
      <c r="I73" s="131"/>
      <c r="J73" s="130"/>
      <c r="K73" s="104"/>
      <c r="L73" s="105"/>
      <c r="M73" s="122"/>
      <c r="N73" s="119"/>
      <c r="O73" s="127"/>
      <c r="P73" s="111"/>
      <c r="Q73" s="556"/>
      <c r="R73" s="556"/>
      <c r="S73" s="556"/>
      <c r="T73" s="569"/>
      <c r="U73" s="243" t="str">
        <f>IF(OR(O73="",L73=Paramétrage!$C$10,L73=Paramétrage!$C$13,L73=Paramétrage!$C$16,L73=Paramétrage!$C$19,L73=Paramétrage!$C$23,L73=Paramétrage!$C$26,AND(L73&lt;&gt;Paramétrage!$C$9,P73="Mut+ext")),"",ROUNDUP(N73/O73,0))</f>
        <v/>
      </c>
      <c r="V73" s="244">
        <f>IF(L73="",0,IF(OR(P73="Mut+ext",VLOOKUP(L73,Paramétrage!$C$6:$E$28,2,0)=0),0,IF(O73="","saisir capacité",M73*U73*VLOOKUP(L73,Paramétrage!$C$6:$E$28,2,0))))</f>
        <v>0</v>
      </c>
      <c r="W73" s="108"/>
      <c r="X73" s="245">
        <f t="shared" si="37"/>
        <v>0</v>
      </c>
      <c r="Y73" s="246">
        <f>IF(L73="",0,IF(ISERROR(W73+V73*VLOOKUP(L73,Paramétrage!$C$6:$E$28,3,0))=TRUE,X73,W73+V73*VLOOKUP(L73,Paramétrage!$C$6:$E$28,3,0)))</f>
        <v>0</v>
      </c>
      <c r="Z73" s="555"/>
      <c r="AA73" s="556"/>
      <c r="AB73" s="557"/>
      <c r="AC73" s="442"/>
      <c r="AD73" s="109"/>
      <c r="AE73" s="47">
        <f>IF(F73="",0,IF(J73="",0,IF(SUMIF(F68:F75,F73,N68:N75)=0,0,IF(J73="Obligatoire",AF73/N73,IF(K73="",AF73/SUMIF(F68:F75,F73,N68:N75),AF73/(SUMIF(F68:F75,F73,N68:N75)/K73))))))</f>
        <v>0</v>
      </c>
      <c r="AF73" s="24">
        <f t="shared" si="38"/>
        <v>0</v>
      </c>
    </row>
    <row r="74" spans="1:32" ht="15.75" hidden="1" customHeight="1">
      <c r="A74" s="583"/>
      <c r="B74" s="592"/>
      <c r="C74" s="585"/>
      <c r="D74" s="585"/>
      <c r="E74" s="614"/>
      <c r="F74" s="446"/>
      <c r="G74" s="112"/>
      <c r="H74" s="103"/>
      <c r="I74" s="131"/>
      <c r="J74" s="130"/>
      <c r="K74" s="104"/>
      <c r="L74" s="105"/>
      <c r="M74" s="122"/>
      <c r="N74" s="119"/>
      <c r="O74" s="127"/>
      <c r="P74" s="111"/>
      <c r="Q74" s="556"/>
      <c r="R74" s="556"/>
      <c r="S74" s="556"/>
      <c r="T74" s="569"/>
      <c r="U74" s="243" t="str">
        <f>IF(OR(O74="",L74=Paramétrage!$C$10,L74=Paramétrage!$C$13,L74=Paramétrage!$C$16,L74=Paramétrage!$C$19,L74=Paramétrage!$C$23,L74=Paramétrage!$C$26,AND(L74&lt;&gt;Paramétrage!$C$9,P74="Mut+ext")),"",ROUNDUP(N74/O74,0))</f>
        <v/>
      </c>
      <c r="V74" s="244">
        <f>IF(L74="",0,IF(OR(P74="Mut+ext",VLOOKUP(L74,Paramétrage!$C$6:$E$28,2,0)=0),0,IF(O74="","saisir capacité",M74*U74*VLOOKUP(L74,Paramétrage!$C$6:$E$28,2,0))))</f>
        <v>0</v>
      </c>
      <c r="W74" s="108"/>
      <c r="X74" s="245">
        <f t="shared" si="37"/>
        <v>0</v>
      </c>
      <c r="Y74" s="246">
        <f>IF(L74="",0,IF(ISERROR(W74+V74*VLOOKUP(L74,Paramétrage!$C$6:$E$28,3,0))=TRUE,X74,W74+V74*VLOOKUP(L74,Paramétrage!$C$6:$E$28,3,0)))</f>
        <v>0</v>
      </c>
      <c r="Z74" s="555"/>
      <c r="AA74" s="556"/>
      <c r="AB74" s="557"/>
      <c r="AC74" s="442"/>
      <c r="AD74" s="109"/>
      <c r="AE74" s="47">
        <f>IF(F74="",0,IF(J74="",0,IF(SUMIF(F68:F75,F74,N68:N75)=0,0,IF(J74="Obligatoire",AF74/N74,IF(K74="",AF74/SUMIF(F68:F75,F74,N68:N75),AF74/(SUMIF(F68:F75,F74,N68:N75)/K74))))))</f>
        <v>0</v>
      </c>
      <c r="AF74" s="24">
        <f t="shared" si="38"/>
        <v>0</v>
      </c>
    </row>
    <row r="75" spans="1:32" ht="15.75" hidden="1" customHeight="1">
      <c r="A75" s="583"/>
      <c r="B75" s="592"/>
      <c r="C75" s="585"/>
      <c r="D75" s="585"/>
      <c r="E75" s="615"/>
      <c r="F75" s="446"/>
      <c r="G75" s="112"/>
      <c r="H75" s="103"/>
      <c r="I75" s="131"/>
      <c r="J75" s="130"/>
      <c r="K75" s="104"/>
      <c r="L75" s="105"/>
      <c r="M75" s="122"/>
      <c r="N75" s="119"/>
      <c r="O75" s="127"/>
      <c r="P75" s="111"/>
      <c r="Q75" s="556"/>
      <c r="R75" s="556"/>
      <c r="S75" s="556"/>
      <c r="T75" s="569"/>
      <c r="U75" s="243" t="str">
        <f>IF(OR(O75="",L75=Paramétrage!$C$10,L75=Paramétrage!$C$13,L75=Paramétrage!$C$16,L75=Paramétrage!$C$19,L75=Paramétrage!$C$23,L75=Paramétrage!$C$26,AND(L75&lt;&gt;Paramétrage!$C$9,P75="Mut+ext")),"",ROUNDUP(N75/O75,0))</f>
        <v/>
      </c>
      <c r="V75" s="244">
        <f>IF(L75="",0,IF(OR(P75="Mut+ext",VLOOKUP(L75,Paramétrage!$C$6:$E$28,2,0)=0),0,IF(O75="","saisir capacité",M75*U75*VLOOKUP(L75,Paramétrage!$C$6:$E$28,2,0))))</f>
        <v>0</v>
      </c>
      <c r="W75" s="108"/>
      <c r="X75" s="245">
        <f t="shared" si="37"/>
        <v>0</v>
      </c>
      <c r="Y75" s="246">
        <f>IF(L75="",0,IF(ISERROR(W75+V75*VLOOKUP(L75,Paramétrage!$C$6:$E$28,3,0))=TRUE,X75,W75+V75*VLOOKUP(L75,Paramétrage!$C$6:$E$28,3,0)))</f>
        <v>0</v>
      </c>
      <c r="Z75" s="555"/>
      <c r="AA75" s="556"/>
      <c r="AB75" s="557"/>
      <c r="AC75" s="442"/>
      <c r="AD75" s="109"/>
      <c r="AE75" s="47">
        <f>IF(F75="",0,IF(J75="",0,IF(SUMIF(F68:F75,F75,N68:N75)=0,0,IF(J75="Obligatoire",AF75/N75,IF(K75="",AF75/SUMIF(F68:F75,F75,N68:N75),AF75/(SUMIF(F68:F75,F75,N68:N75)/K75))))))</f>
        <v>0</v>
      </c>
      <c r="AF75" s="24">
        <f t="shared" si="38"/>
        <v>0</v>
      </c>
    </row>
    <row r="76" spans="1:32">
      <c r="A76" s="583"/>
      <c r="B76" s="592"/>
      <c r="C76" s="585"/>
      <c r="D76" s="214"/>
      <c r="E76" s="214"/>
      <c r="F76" s="215"/>
      <c r="G76" s="216"/>
      <c r="H76" s="217"/>
      <c r="I76" s="218"/>
      <c r="J76" s="217"/>
      <c r="K76" s="219"/>
      <c r="L76" s="220"/>
      <c r="M76" s="221">
        <f>AE76</f>
        <v>0</v>
      </c>
      <c r="N76" s="222"/>
      <c r="O76" s="220"/>
      <c r="P76" s="223"/>
      <c r="Q76" s="224"/>
      <c r="R76" s="224"/>
      <c r="S76" s="224"/>
      <c r="T76" s="225"/>
      <c r="U76" s="226"/>
      <c r="V76" s="227">
        <f>SUM(V68:V75)</f>
        <v>0</v>
      </c>
      <c r="W76" s="220">
        <f>SUM(W68:W75)</f>
        <v>0</v>
      </c>
      <c r="X76" s="228">
        <f t="shared" ref="X76" si="39">V76+W76</f>
        <v>0</v>
      </c>
      <c r="Y76" s="234">
        <f>SUM(Y68:Y75)</f>
        <v>0</v>
      </c>
      <c r="Z76" s="230"/>
      <c r="AA76" s="231"/>
      <c r="AB76" s="232"/>
      <c r="AC76" s="235"/>
      <c r="AD76" s="225"/>
      <c r="AE76" s="46">
        <f>SUM(AE68:AE75)</f>
        <v>0</v>
      </c>
      <c r="AF76" s="44">
        <f>SUM(AF68:AF75)</f>
        <v>0</v>
      </c>
    </row>
    <row r="77" spans="1:32" ht="15.75" customHeight="1">
      <c r="A77" s="583"/>
      <c r="B77" s="592"/>
      <c r="C77" s="585" t="s">
        <v>316</v>
      </c>
      <c r="D77" s="585" t="s">
        <v>265</v>
      </c>
      <c r="E77" s="614">
        <v>3</v>
      </c>
      <c r="F77" s="447" t="s">
        <v>317</v>
      </c>
      <c r="G77" s="112" t="s">
        <v>17</v>
      </c>
      <c r="H77" s="430"/>
      <c r="I77" s="131"/>
      <c r="J77" s="130"/>
      <c r="K77" s="104"/>
      <c r="L77" s="105"/>
      <c r="M77" s="122"/>
      <c r="N77" s="119"/>
      <c r="O77" s="127">
        <v>24</v>
      </c>
      <c r="P77" s="111"/>
      <c r="Q77" s="556"/>
      <c r="R77" s="556"/>
      <c r="S77" s="556"/>
      <c r="T77" s="569"/>
      <c r="U77" s="243">
        <f>IF(OR(O77="",L77=Paramétrage!$C$10,L77=Paramétrage!$C$13,L77=Paramétrage!$C$16,L77=Paramétrage!$C$19,L77=Paramétrage!$C$23,L77=Paramétrage!$C$26,AND(L77&lt;&gt;Paramétrage!$C$9,P77="Mut+ext")),"",ROUNDUP(N77/O77,0))</f>
        <v>0</v>
      </c>
      <c r="V77" s="244">
        <f>IF(L77="",0,IF(OR(P77="Mut+ext",VLOOKUP(L77,Paramétrage!$C$6:$E$28,2,0)=0),0,IF(O77="","saisir capacité",M77*U77*VLOOKUP(L77,Paramétrage!$C$6:$E$28,2,0))))</f>
        <v>0</v>
      </c>
      <c r="W77" s="108"/>
      <c r="X77" s="245">
        <f t="shared" ref="X77:X84" si="40">IF(ISERROR(V77+W77)=TRUE,V77,V77+W77)</f>
        <v>0</v>
      </c>
      <c r="Y77" s="246">
        <f>IF(L77="",0,IF(ISERROR(W77+V77*VLOOKUP(L77,Paramétrage!$C$6:$E$28,3,0))=TRUE,X77,W77+V77*VLOOKUP(L77,Paramétrage!$C$6:$E$28,3,0)))</f>
        <v>0</v>
      </c>
      <c r="Z77" s="555"/>
      <c r="AA77" s="556"/>
      <c r="AB77" s="557"/>
      <c r="AC77" s="442"/>
      <c r="AD77" s="110"/>
      <c r="AE77" s="47">
        <f>IF(F77="",0,IF(J77="",0,IF(SUMIF(F77:F84,F77,N77:N84)=0,0,IF(J77="Obligatoire",AF77/N77,IF(K77="",AF77/SUMIF(F77:F84,F77,N77:N84),AF77/(SUMIF(F77:F84,F77,N77:N84)/K77))))))</f>
        <v>0</v>
      </c>
      <c r="AF77" s="24">
        <f t="shared" ref="AF77:AF84" si="41">M77*N77</f>
        <v>0</v>
      </c>
    </row>
    <row r="78" spans="1:32">
      <c r="A78" s="583"/>
      <c r="B78" s="592"/>
      <c r="C78" s="585"/>
      <c r="D78" s="585"/>
      <c r="E78" s="614"/>
      <c r="F78" s="446"/>
      <c r="G78" s="112"/>
      <c r="H78" s="103"/>
      <c r="I78" s="131"/>
      <c r="J78" s="130"/>
      <c r="K78" s="104"/>
      <c r="L78" s="105"/>
      <c r="M78" s="122"/>
      <c r="N78" s="119"/>
      <c r="O78" s="127"/>
      <c r="P78" s="111"/>
      <c r="Q78" s="556"/>
      <c r="R78" s="556"/>
      <c r="S78" s="556"/>
      <c r="T78" s="569"/>
      <c r="U78" s="243" t="str">
        <f>IF(OR(O78="",L78=Paramétrage!$C$10,L78=Paramétrage!$C$13,L78=Paramétrage!$C$16,L78=Paramétrage!$C$19,L78=Paramétrage!$C$23,L78=Paramétrage!$C$26,AND(L78&lt;&gt;Paramétrage!$C$9,P78="Mut+ext")),"",ROUNDUP(N78/O78,0))</f>
        <v/>
      </c>
      <c r="V78" s="244">
        <f>IF(L78="",0,IF(OR(P78="Mut+ext",VLOOKUP(L78,Paramétrage!$C$6:$E$28,2,0)=0),0,IF(O78="","saisir capacité",M78*U78*VLOOKUP(L78,Paramétrage!$C$6:$E$28,2,0))))</f>
        <v>0</v>
      </c>
      <c r="W78" s="108"/>
      <c r="X78" s="245">
        <f t="shared" si="40"/>
        <v>0</v>
      </c>
      <c r="Y78" s="246">
        <f>IF(L78="",0,IF(ISERROR(W78+V78*VLOOKUP(L78,Paramétrage!$C$6:$E$28,3,0))=TRUE,X78,W78+V78*VLOOKUP(L78,Paramétrage!$C$6:$E$28,3,0)))</f>
        <v>0</v>
      </c>
      <c r="Z78" s="555"/>
      <c r="AA78" s="556"/>
      <c r="AB78" s="557"/>
      <c r="AC78" s="442"/>
      <c r="AD78" s="109"/>
      <c r="AE78" s="47">
        <f>IF(F78="",0,IF(J78="",0,IF(SUMIF(F77:F84,F78,N77:N84)=0,0,IF(J78="Obligatoire",AF78/N78,IF(K78="",AF78/SUMIF(F77:F84,F78,N77:N84),AF78/(SUMIF(F77:F84,F78,N77:N84)/K78))))))</f>
        <v>0</v>
      </c>
      <c r="AF78" s="24">
        <f t="shared" si="41"/>
        <v>0</v>
      </c>
    </row>
    <row r="79" spans="1:32">
      <c r="A79" s="583"/>
      <c r="B79" s="592"/>
      <c r="C79" s="585"/>
      <c r="D79" s="585"/>
      <c r="E79" s="614"/>
      <c r="F79" s="446"/>
      <c r="G79" s="112"/>
      <c r="H79" s="103"/>
      <c r="I79" s="131"/>
      <c r="J79" s="130"/>
      <c r="K79" s="104"/>
      <c r="L79" s="105"/>
      <c r="M79" s="122"/>
      <c r="N79" s="119"/>
      <c r="O79" s="127"/>
      <c r="P79" s="111"/>
      <c r="Q79" s="556"/>
      <c r="R79" s="556"/>
      <c r="S79" s="556"/>
      <c r="T79" s="569"/>
      <c r="U79" s="243" t="str">
        <f>IF(OR(O79="",L79=Paramétrage!$C$10,L79=Paramétrage!$C$13,L79=Paramétrage!$C$16,L79=Paramétrage!$C$19,L79=Paramétrage!$C$23,L79=Paramétrage!$C$26,AND(L79&lt;&gt;Paramétrage!$C$9,P79="Mut+ext")),"",ROUNDUP(N79/O79,0))</f>
        <v/>
      </c>
      <c r="V79" s="244">
        <f>IF(L79="",0,IF(OR(P79="Mut+ext",VLOOKUP(L79,Paramétrage!$C$6:$E$28,2,0)=0),0,IF(O79="","saisir capacité",M79*U79*VLOOKUP(L79,Paramétrage!$C$6:$E$28,2,0))))</f>
        <v>0</v>
      </c>
      <c r="W79" s="108"/>
      <c r="X79" s="245">
        <f t="shared" si="40"/>
        <v>0</v>
      </c>
      <c r="Y79" s="246">
        <f>IF(L79="",0,IF(ISERROR(W79+V79*VLOOKUP(L79,Paramétrage!$C$6:$E$28,3,0))=TRUE,X79,W79+V79*VLOOKUP(L79,Paramétrage!$C$6:$E$28,3,0)))</f>
        <v>0</v>
      </c>
      <c r="Z79" s="555"/>
      <c r="AA79" s="556"/>
      <c r="AB79" s="557"/>
      <c r="AC79" s="442"/>
      <c r="AD79" s="109"/>
      <c r="AE79" s="47">
        <f>IF(F79="",0,IF(J79="",0,IF(SUMIF(F77:F84,F79,N77:N84)=0,0,IF(J79="Obligatoire",AF79/N79,IF(K79="",AF79/SUMIF(F77:F84,F79,N77:N84),AF79/(SUMIF(F77:F84,F79,N77:N84)/K79))))))</f>
        <v>0</v>
      </c>
      <c r="AF79" s="24">
        <f t="shared" si="41"/>
        <v>0</v>
      </c>
    </row>
    <row r="80" spans="1:32">
      <c r="A80" s="583"/>
      <c r="B80" s="592"/>
      <c r="C80" s="585"/>
      <c r="D80" s="585"/>
      <c r="E80" s="614"/>
      <c r="F80" s="448"/>
      <c r="G80" s="112"/>
      <c r="H80" s="103"/>
      <c r="I80" s="131"/>
      <c r="J80" s="130"/>
      <c r="K80" s="104"/>
      <c r="L80" s="105"/>
      <c r="M80" s="122"/>
      <c r="N80" s="119"/>
      <c r="O80" s="127"/>
      <c r="P80" s="111"/>
      <c r="Q80" s="556"/>
      <c r="R80" s="556"/>
      <c r="S80" s="556"/>
      <c r="T80" s="569"/>
      <c r="U80" s="243" t="str">
        <f>IF(OR(O80="",L80=Paramétrage!$C$10,L80=Paramétrage!$C$13,L80=Paramétrage!$C$16,L80=Paramétrage!$C$19,L80=Paramétrage!$C$23,L80=Paramétrage!$C$26,AND(L80&lt;&gt;Paramétrage!$C$9,P80="Mut+ext")),"",ROUNDUP(N80/O80,0))</f>
        <v/>
      </c>
      <c r="V80" s="244">
        <f>IF(L80="",0,IF(OR(P80="Mut+ext",VLOOKUP(L80,Paramétrage!$C$6:$E$28,2,0)=0),0,IF(O80="","saisir capacité",M80*U80*VLOOKUP(L80,Paramétrage!$C$6:$E$28,2,0))))</f>
        <v>0</v>
      </c>
      <c r="W80" s="108"/>
      <c r="X80" s="245">
        <f t="shared" si="40"/>
        <v>0</v>
      </c>
      <c r="Y80" s="246">
        <f>IF(L80="",0,IF(ISERROR(W80+V80*VLOOKUP(L80,Paramétrage!$C$6:$E$28,3,0))=TRUE,X80,W80+V80*VLOOKUP(L80,Paramétrage!$C$6:$E$28,3,0)))</f>
        <v>0</v>
      </c>
      <c r="Z80" s="555"/>
      <c r="AA80" s="556"/>
      <c r="AB80" s="557"/>
      <c r="AC80" s="442"/>
      <c r="AD80" s="109"/>
      <c r="AE80" s="47">
        <f>IF(F80="",0,IF(J80="",0,IF(SUMIF(F77:F84,F80,N77:N84)=0,0,IF(J80="Obligatoire",AF80/N80,IF(K80="",AF80/SUMIF(F77:F84,F80,N77:N84),AF80/(SUMIF(F77:F84,F80,N77:N84)/K80))))))</f>
        <v>0</v>
      </c>
      <c r="AF80" s="24">
        <f t="shared" si="41"/>
        <v>0</v>
      </c>
    </row>
    <row r="81" spans="1:42" ht="15.75" hidden="1" customHeight="1">
      <c r="A81" s="583"/>
      <c r="B81" s="592"/>
      <c r="C81" s="585"/>
      <c r="D81" s="585"/>
      <c r="E81" s="614"/>
      <c r="F81" s="446"/>
      <c r="G81" s="112"/>
      <c r="H81" s="103"/>
      <c r="I81" s="131"/>
      <c r="J81" s="130"/>
      <c r="K81" s="104"/>
      <c r="L81" s="105"/>
      <c r="M81" s="122"/>
      <c r="N81" s="119"/>
      <c r="O81" s="127"/>
      <c r="P81" s="111"/>
      <c r="Q81" s="556"/>
      <c r="R81" s="556"/>
      <c r="S81" s="556"/>
      <c r="T81" s="569"/>
      <c r="U81" s="243" t="str">
        <f>IF(OR(O81="",L81=Paramétrage!$C$10,L81=Paramétrage!$C$13,L81=Paramétrage!$C$16,L81=Paramétrage!$C$19,L81=Paramétrage!$C$23,L81=Paramétrage!$C$26,AND(L81&lt;&gt;Paramétrage!$C$9,P81="Mut+ext")),"",ROUNDUP(N81/O81,0))</f>
        <v/>
      </c>
      <c r="V81" s="244">
        <f>IF(L81="",0,IF(OR(P81="Mut+ext",VLOOKUP(L81,Paramétrage!$C$6:$E$28,2,0)=0),0,IF(O81="","saisir capacité",M81*U81*VLOOKUP(L81,Paramétrage!$C$6:$E$28,2,0))))</f>
        <v>0</v>
      </c>
      <c r="W81" s="108"/>
      <c r="X81" s="245">
        <f t="shared" si="40"/>
        <v>0</v>
      </c>
      <c r="Y81" s="246">
        <f>IF(L81="",0,IF(ISERROR(W81+V81*VLOOKUP(L81,Paramétrage!$C$6:$E$28,3,0))=TRUE,X81,W81+V81*VLOOKUP(L81,Paramétrage!$C$6:$E$28,3,0)))</f>
        <v>0</v>
      </c>
      <c r="Z81" s="555"/>
      <c r="AA81" s="556"/>
      <c r="AB81" s="557"/>
      <c r="AC81" s="442"/>
      <c r="AD81" s="109"/>
      <c r="AE81" s="47">
        <f>IF(F81="",0,IF(J81="",0,IF(SUMIF(F77:F84,F81,N77:N84)=0,0,IF(J81="Obligatoire",AF81/N81,IF(K81="",AF81/SUMIF(F77:F84,F81,N77:N84),AF81/(SUMIF(F77:F84,F81,N77:N84)/K81))))))</f>
        <v>0</v>
      </c>
      <c r="AF81" s="24">
        <f t="shared" si="41"/>
        <v>0</v>
      </c>
    </row>
    <row r="82" spans="1:42" ht="15.75" hidden="1" customHeight="1">
      <c r="A82" s="583"/>
      <c r="B82" s="592"/>
      <c r="C82" s="585"/>
      <c r="D82" s="585"/>
      <c r="E82" s="614"/>
      <c r="F82" s="446"/>
      <c r="G82" s="112"/>
      <c r="H82" s="103"/>
      <c r="I82" s="131"/>
      <c r="J82" s="130"/>
      <c r="K82" s="104"/>
      <c r="L82" s="105"/>
      <c r="M82" s="122"/>
      <c r="N82" s="119"/>
      <c r="O82" s="127"/>
      <c r="P82" s="111"/>
      <c r="Q82" s="556"/>
      <c r="R82" s="556"/>
      <c r="S82" s="556"/>
      <c r="T82" s="569"/>
      <c r="U82" s="243" t="str">
        <f>IF(OR(O82="",L82=Paramétrage!$C$10,L82=Paramétrage!$C$13,L82=Paramétrage!$C$16,L82=Paramétrage!$C$19,L82=Paramétrage!$C$23,L82=Paramétrage!$C$26,AND(L82&lt;&gt;Paramétrage!$C$9,P82="Mut+ext")),"",ROUNDUP(N82/O82,0))</f>
        <v/>
      </c>
      <c r="V82" s="244">
        <f>IF(L82="",0,IF(OR(P82="Mut+ext",VLOOKUP(L82,Paramétrage!$C$6:$E$28,2,0)=0),0,IF(O82="","saisir capacité",M82*U82*VLOOKUP(L82,Paramétrage!$C$6:$E$28,2,0))))</f>
        <v>0</v>
      </c>
      <c r="W82" s="108"/>
      <c r="X82" s="245">
        <f t="shared" si="40"/>
        <v>0</v>
      </c>
      <c r="Y82" s="246">
        <f>IF(L82="",0,IF(ISERROR(W82+V82*VLOOKUP(L82,Paramétrage!$C$6:$E$28,3,0))=TRUE,X82,W82+V82*VLOOKUP(L82,Paramétrage!$C$6:$E$28,3,0)))</f>
        <v>0</v>
      </c>
      <c r="Z82" s="555"/>
      <c r="AA82" s="556"/>
      <c r="AB82" s="557"/>
      <c r="AC82" s="442"/>
      <c r="AD82" s="109"/>
      <c r="AE82" s="47">
        <f>IF(F82="",0,IF(J82="",0,IF(SUMIF(F77:F84,F82,N77:N84)=0,0,IF(J82="Obligatoire",AF82/N82,IF(K82="",AF82/SUMIF(F77:F84,F82,N77:N84),AF82/(SUMIF(F77:F84,F82,N77:N84)/K82))))))</f>
        <v>0</v>
      </c>
      <c r="AF82" s="24">
        <f t="shared" si="41"/>
        <v>0</v>
      </c>
    </row>
    <row r="83" spans="1:42" ht="15.75" hidden="1" customHeight="1">
      <c r="A83" s="583"/>
      <c r="B83" s="592"/>
      <c r="C83" s="585"/>
      <c r="D83" s="585"/>
      <c r="E83" s="614"/>
      <c r="F83" s="446"/>
      <c r="G83" s="112"/>
      <c r="H83" s="103"/>
      <c r="I83" s="131"/>
      <c r="J83" s="130"/>
      <c r="K83" s="104"/>
      <c r="L83" s="105"/>
      <c r="M83" s="122"/>
      <c r="N83" s="119"/>
      <c r="O83" s="127"/>
      <c r="P83" s="111"/>
      <c r="Q83" s="556"/>
      <c r="R83" s="556"/>
      <c r="S83" s="556"/>
      <c r="T83" s="569"/>
      <c r="U83" s="243" t="str">
        <f>IF(OR(O83="",L83=Paramétrage!$C$10,L83=Paramétrage!$C$13,L83=Paramétrage!$C$16,L83=Paramétrage!$C$19,L83=Paramétrage!$C$23,L83=Paramétrage!$C$26,AND(L83&lt;&gt;Paramétrage!$C$9,P83="Mut+ext")),"",ROUNDUP(N83/O83,0))</f>
        <v/>
      </c>
      <c r="V83" s="244">
        <f>IF(L83="",0,IF(OR(P83="Mut+ext",VLOOKUP(L83,Paramétrage!$C$6:$E$28,2,0)=0),0,IF(O83="","saisir capacité",M83*U83*VLOOKUP(L83,Paramétrage!$C$6:$E$28,2,0))))</f>
        <v>0</v>
      </c>
      <c r="W83" s="108"/>
      <c r="X83" s="245">
        <f t="shared" si="40"/>
        <v>0</v>
      </c>
      <c r="Y83" s="246">
        <f>IF(L83="",0,IF(ISERROR(W83+V83*VLOOKUP(L83,Paramétrage!$C$6:$E$28,3,0))=TRUE,X83,W83+V83*VLOOKUP(L83,Paramétrage!$C$6:$E$28,3,0)))</f>
        <v>0</v>
      </c>
      <c r="Z83" s="555"/>
      <c r="AA83" s="556"/>
      <c r="AB83" s="557"/>
      <c r="AC83" s="442"/>
      <c r="AD83" s="109"/>
      <c r="AE83" s="47">
        <f>IF(F83="",0,IF(J83="",0,IF(SUMIF(F77:F84,F83,N77:N84)=0,0,IF(J83="Obligatoire",AF83/N83,IF(K83="",AF83/SUMIF(F77:F84,F83,N77:N84),AF83/(SUMIF(F77:F84,F83,N77:N84)/K83))))))</f>
        <v>0</v>
      </c>
      <c r="AF83" s="24">
        <f t="shared" si="41"/>
        <v>0</v>
      </c>
    </row>
    <row r="84" spans="1:42" ht="15.75" hidden="1" customHeight="1">
      <c r="A84" s="583"/>
      <c r="B84" s="592"/>
      <c r="C84" s="585"/>
      <c r="D84" s="585"/>
      <c r="E84" s="615"/>
      <c r="F84" s="446"/>
      <c r="G84" s="112"/>
      <c r="H84" s="103"/>
      <c r="I84" s="131"/>
      <c r="J84" s="130"/>
      <c r="K84" s="104"/>
      <c r="L84" s="105"/>
      <c r="M84" s="122"/>
      <c r="N84" s="119"/>
      <c r="O84" s="127"/>
      <c r="P84" s="111"/>
      <c r="Q84" s="556"/>
      <c r="R84" s="556"/>
      <c r="S84" s="556"/>
      <c r="T84" s="569"/>
      <c r="U84" s="243" t="str">
        <f>IF(OR(O84="",L84=Paramétrage!$C$10,L84=Paramétrage!$C$13,L84=Paramétrage!$C$16,L84=Paramétrage!$C$19,L84=Paramétrage!$C$23,L84=Paramétrage!$C$26,AND(L84&lt;&gt;Paramétrage!$C$9,P84="Mut+ext")),"",ROUNDUP(N84/O84,0))</f>
        <v/>
      </c>
      <c r="V84" s="244">
        <f>IF(L84="",0,IF(OR(P84="Mut+ext",VLOOKUP(L84,Paramétrage!$C$6:$E$28,2,0)=0),0,IF(O84="","saisir capacité",M84*U84*VLOOKUP(L84,Paramétrage!$C$6:$E$28,2,0))))</f>
        <v>0</v>
      </c>
      <c r="W84" s="108"/>
      <c r="X84" s="245">
        <f t="shared" si="40"/>
        <v>0</v>
      </c>
      <c r="Y84" s="246">
        <f>IF(L84="",0,IF(ISERROR(W84+V84*VLOOKUP(L84,Paramétrage!$C$6:$E$28,3,0))=TRUE,X84,W84+V84*VLOOKUP(L84,Paramétrage!$C$6:$E$28,3,0)))</f>
        <v>0</v>
      </c>
      <c r="Z84" s="555"/>
      <c r="AA84" s="556"/>
      <c r="AB84" s="557"/>
      <c r="AC84" s="442"/>
      <c r="AD84" s="109"/>
      <c r="AE84" s="47">
        <f>IF(F84="",0,IF(J84="",0,IF(SUMIF(F77:F84,F84,N77:N84)=0,0,IF(J84="Obligatoire",AF84/N84,IF(K84="",AF84/SUMIF(F77:F84,F84,N77:N84),AF84/(SUMIF(F77:F84,F84,N77:N84)/K84))))))</f>
        <v>0</v>
      </c>
      <c r="AF84" s="24">
        <f t="shared" si="41"/>
        <v>0</v>
      </c>
    </row>
    <row r="85" spans="1:42" ht="16.149999999999999" thickBot="1">
      <c r="A85" s="583"/>
      <c r="B85" s="593"/>
      <c r="C85" s="585"/>
      <c r="D85" s="214"/>
      <c r="E85" s="214"/>
      <c r="F85" s="215"/>
      <c r="G85" s="216"/>
      <c r="H85" s="217"/>
      <c r="I85" s="218"/>
      <c r="J85" s="217"/>
      <c r="K85" s="219"/>
      <c r="L85" s="220"/>
      <c r="M85" s="221">
        <f>AE85</f>
        <v>0</v>
      </c>
      <c r="N85" s="222"/>
      <c r="O85" s="220"/>
      <c r="P85" s="223"/>
      <c r="Q85" s="224"/>
      <c r="R85" s="224"/>
      <c r="S85" s="224"/>
      <c r="T85" s="225"/>
      <c r="U85" s="226"/>
      <c r="V85" s="227">
        <f>SUM(V77:V84)</f>
        <v>0</v>
      </c>
      <c r="W85" s="220">
        <f>SUM(W77:W84)</f>
        <v>0</v>
      </c>
      <c r="X85" s="228">
        <f t="shared" ref="X85" si="42">V85+W85</f>
        <v>0</v>
      </c>
      <c r="Y85" s="234">
        <f>SUM(Y77:Y84)</f>
        <v>0</v>
      </c>
      <c r="Z85" s="230"/>
      <c r="AA85" s="231"/>
      <c r="AB85" s="232"/>
      <c r="AC85" s="235"/>
      <c r="AD85" s="225"/>
      <c r="AE85" s="46">
        <f>SUM(AE77:AE84)</f>
        <v>0</v>
      </c>
      <c r="AF85" s="44">
        <f>SUM(AF77:AF84)</f>
        <v>0</v>
      </c>
    </row>
    <row r="86" spans="1:42" ht="16.149999999999999" thickBot="1">
      <c r="A86" s="584"/>
      <c r="B86" s="252" t="s">
        <v>319</v>
      </c>
      <c r="C86" s="253"/>
      <c r="D86" s="253"/>
      <c r="E86" s="254">
        <f>E17+E26+E35+E44+E53+E68+E77</f>
        <v>30</v>
      </c>
      <c r="F86" s="255"/>
      <c r="G86" s="253"/>
      <c r="H86" s="253"/>
      <c r="I86" s="256"/>
      <c r="J86" s="253"/>
      <c r="K86" s="253"/>
      <c r="L86" s="256"/>
      <c r="M86" s="257">
        <f>IF(M67=0,M85+M76+M61+M52+M43+M34+M25,M85+M76+(M67+M61+M52)/2+M43+M34+M25)</f>
        <v>150</v>
      </c>
      <c r="N86" s="258"/>
      <c r="O86" s="259"/>
      <c r="P86" s="260"/>
      <c r="Q86" s="258"/>
      <c r="R86" s="258"/>
      <c r="S86" s="258"/>
      <c r="T86" s="261"/>
      <c r="U86" s="262"/>
      <c r="V86" s="263">
        <f>V25+V34+V43+V52+V61+V85</f>
        <v>434</v>
      </c>
      <c r="W86" s="254">
        <f>W25+W34+W43+W52+W61+W85</f>
        <v>0</v>
      </c>
      <c r="X86" s="254">
        <f>X25+X34+X43+X52+X61+X85</f>
        <v>434</v>
      </c>
      <c r="Y86" s="264">
        <f>Y25+Y34+Y43+Y52+Y61+Y85</f>
        <v>473.5</v>
      </c>
      <c r="Z86" s="265"/>
      <c r="AA86" s="265"/>
      <c r="AB86" s="266"/>
      <c r="AC86" s="266"/>
      <c r="AD86" s="261"/>
      <c r="AE86" s="48">
        <f>SUM(AE17:AE85)/2</f>
        <v>150</v>
      </c>
      <c r="AF86" s="30">
        <f>SUM(AF17:AF61)</f>
        <v>54000</v>
      </c>
    </row>
    <row r="87" spans="1:42" ht="14.85" customHeight="1">
      <c r="A87" s="622" t="s">
        <v>320</v>
      </c>
      <c r="B87" s="619" t="s">
        <v>92</v>
      </c>
      <c r="C87" s="585" t="s">
        <v>321</v>
      </c>
      <c r="D87" s="587" t="s">
        <v>322</v>
      </c>
      <c r="E87" s="588">
        <v>6</v>
      </c>
      <c r="F87" s="447" t="s">
        <v>323</v>
      </c>
      <c r="G87" s="112" t="s">
        <v>16</v>
      </c>
      <c r="H87" s="103" t="s">
        <v>322</v>
      </c>
      <c r="I87" s="131" t="s">
        <v>97</v>
      </c>
      <c r="J87" s="130" t="s">
        <v>98</v>
      </c>
      <c r="K87" s="104">
        <v>1</v>
      </c>
      <c r="L87" s="105" t="s">
        <v>99</v>
      </c>
      <c r="M87" s="122">
        <v>27</v>
      </c>
      <c r="N87" s="119">
        <v>180</v>
      </c>
      <c r="O87" s="127">
        <v>300</v>
      </c>
      <c r="P87" s="137" t="s">
        <v>100</v>
      </c>
      <c r="Q87" s="556"/>
      <c r="R87" s="556"/>
      <c r="S87" s="556"/>
      <c r="T87" s="569"/>
      <c r="U87" s="247">
        <f>IF(OR(O87="",L87=Paramétrage!$C$10,L87=Paramétrage!$C$13,L87=Paramétrage!$C$16,L87=Paramétrage!$C$19,L87=Paramétrage!$C$23,L87=Paramétrage!$C$26,AND(L87&lt;&gt;Paramétrage!$C$9,P87="Mut+ext")),"",ROUNDUP(N87/O87,0))</f>
        <v>1</v>
      </c>
      <c r="V87" s="210">
        <f>IF(L87="",0,IF(OR(P87="Mut+ext",VLOOKUP(L87,Paramétrage!$C$6:$E$28,2,0)=0),0,IF(O87="","saisir capacité",M87*U87*VLOOKUP(L87,Paramétrage!$C$6:$E$28,2,0))))</f>
        <v>27</v>
      </c>
      <c r="W87" s="108"/>
      <c r="X87" s="211">
        <f t="shared" ref="X87:X94" si="43">IF(ISERROR(V87+W87)=TRUE,V87,V87+W87)</f>
        <v>27</v>
      </c>
      <c r="Y87" s="248">
        <f>IF(L87="",0,IF(ISERROR(W87+V87*VLOOKUP(L87,Paramétrage!$C$6:$E$28,3,0))=TRUE,X87,W87+V87*VLOOKUP(L87,Paramétrage!$C$6:$E$28,3,0)))</f>
        <v>40.5</v>
      </c>
      <c r="Z87" s="555"/>
      <c r="AA87" s="556"/>
      <c r="AB87" s="557"/>
      <c r="AC87" s="442"/>
      <c r="AD87" s="110"/>
      <c r="AE87" s="47">
        <f>IF(F87="",0,IF(J87="",0,IF(SUMIF(F87:F94,F87,N87:N94)=0,0,IF(J87="Obligatoire",AF87/N87,IF(K87="",AF87/SUMIF(F87:F94,F87,N87:N94),AF87/(SUMIF(F87:F94,F87,N87:N94)/K87))))))</f>
        <v>27</v>
      </c>
      <c r="AF87" s="43">
        <f t="shared" ref="AF87:AF94" si="44">M87*N87</f>
        <v>4860</v>
      </c>
      <c r="AH87" s="50">
        <f>IF(SUMIF(F87:F94,F87,N87:N94)=0,0,$M$3*N87/SUMIF(F87:F94,F87,N87:N94))</f>
        <v>0</v>
      </c>
      <c r="AI87" s="12">
        <f t="shared" ref="AI87:AI94" si="45">O87</f>
        <v>300</v>
      </c>
      <c r="AJ87" s="26">
        <f t="shared" ref="AJ87:AJ93" si="46">IF(AI87=0,"",ROUNDUP(AH87/AI87,0))</f>
        <v>0</v>
      </c>
      <c r="AK87" s="27">
        <f>IF(L87="",0,IF(OR(P87="Mut+ext",VLOOKUP(L87,Paramétrage!$C$6:$E$28,2,0)=0),0,IF(O87="","saisir capacité",IF(P87="Mut+ext",0,M87*AJ87*VLOOKUP(L87,Paramétrage!$C$6:$E$28,2,0)))))</f>
        <v>0</v>
      </c>
      <c r="AL87" s="95"/>
      <c r="AM87" s="27">
        <f t="shared" ref="AM87:AM94" si="47">IF(ISERROR(AK87+AL87)=TRUE,AK87,AK87+AL87)</f>
        <v>0</v>
      </c>
      <c r="AN87" s="27">
        <f>IF(L87="",0,IF(ISERROR(AL87+AK87*VLOOKUP(L87,Paramétrage!$C$6:$E$28,3,0))=TRUE,AM87,AL87+AK87*VLOOKUP(L87,Paramétrage!$C$6:$E$28,3,0)))</f>
        <v>0</v>
      </c>
      <c r="AO87" s="50">
        <f>IF(L87="",0,IF(OR(P87="oui",VLOOKUP(L87,Paramétrage!$C$6:$E$28,2,0)=0),0,IF(U87="",0,U87-AJ87)))</f>
        <v>1</v>
      </c>
      <c r="AP87" s="12">
        <f t="shared" ref="AP87:AP94" si="48">Y87-AN87-W87</f>
        <v>40.5</v>
      </c>
    </row>
    <row r="88" spans="1:42">
      <c r="A88" s="623"/>
      <c r="B88" s="620"/>
      <c r="C88" s="585"/>
      <c r="D88" s="587"/>
      <c r="E88" s="588"/>
      <c r="F88" s="446" t="s">
        <v>324</v>
      </c>
      <c r="G88" s="102" t="s">
        <v>16</v>
      </c>
      <c r="H88" s="103" t="s">
        <v>322</v>
      </c>
      <c r="I88" s="131" t="s">
        <v>97</v>
      </c>
      <c r="J88" s="130" t="s">
        <v>98</v>
      </c>
      <c r="K88" s="104">
        <v>1</v>
      </c>
      <c r="L88" s="105" t="s">
        <v>104</v>
      </c>
      <c r="M88" s="122">
        <v>23</v>
      </c>
      <c r="N88" s="119">
        <v>180</v>
      </c>
      <c r="O88" s="127">
        <v>40</v>
      </c>
      <c r="P88" s="111" t="s">
        <v>100</v>
      </c>
      <c r="Q88" s="556"/>
      <c r="R88" s="556"/>
      <c r="S88" s="556"/>
      <c r="T88" s="569"/>
      <c r="U88" s="247">
        <f>IF(OR(O88="",L88=Paramétrage!$C$10,L88=Paramétrage!$C$13,L88=Paramétrage!$C$16,L88=Paramétrage!$C$19,L88=Paramétrage!$C$23,L88=Paramétrage!$C$26,AND(L88&lt;&gt;Paramétrage!$C$9,P88="Mut+ext")),"",ROUNDUP(N88/O88,0))</f>
        <v>5</v>
      </c>
      <c r="V88" s="210">
        <f>IF(L88="",0,IF(OR(P88="Mut+ext",VLOOKUP(L88,Paramétrage!$C$6:$E$28,2,0)=0),0,IF(O88="","saisir capacité",M88*U88*VLOOKUP(L88,Paramétrage!$C$6:$E$28,2,0))))</f>
        <v>115</v>
      </c>
      <c r="W88" s="108"/>
      <c r="X88" s="211">
        <f t="shared" si="43"/>
        <v>115</v>
      </c>
      <c r="Y88" s="248">
        <f>IF(L88="",0,IF(ISERROR(W88+V88*VLOOKUP(L88,Paramétrage!$C$6:$E$28,3,0))=TRUE,X88,W88+V88*VLOOKUP(L88,Paramétrage!$C$6:$E$28,3,0)))</f>
        <v>115</v>
      </c>
      <c r="Z88" s="555"/>
      <c r="AA88" s="556"/>
      <c r="AB88" s="557"/>
      <c r="AC88" s="442"/>
      <c r="AD88" s="109"/>
      <c r="AE88" s="47">
        <f>IF(F88="",0,IF(J88="",0,IF(SUMIF(F87:F94,F88,N87:N94)=0,0,IF(J88="Obligatoire",AF88/N88,IF(K88="",AF88/SUMIF(F87:F94,F88,N87:N94),AF88/(SUMIF(F87:F94,F88,N87:N94)/K88))))))</f>
        <v>23</v>
      </c>
      <c r="AF88" s="24">
        <f t="shared" si="44"/>
        <v>4140</v>
      </c>
      <c r="AH88" s="50">
        <f>IF(SUMIF(F87:F94,F88,N87:N94)=0,0,$M$3*N88/SUMIF(F87:F94,F88,N87:N94))</f>
        <v>0</v>
      </c>
      <c r="AI88" s="12">
        <f t="shared" si="45"/>
        <v>40</v>
      </c>
      <c r="AJ88" s="26">
        <f t="shared" si="46"/>
        <v>0</v>
      </c>
      <c r="AK88" s="27">
        <f>IF(L88="",0,IF(OR(P88="Mut+ext",VLOOKUP(L88,Paramétrage!$C$6:$E$28,2,0)=0),0,IF(O88="","saisir capacité",IF(P88="Mut+ext",0,M88*AJ88*VLOOKUP(L88,Paramétrage!$C$6:$E$28,2,0)))))</f>
        <v>0</v>
      </c>
      <c r="AL88" s="95"/>
      <c r="AM88" s="27">
        <f t="shared" si="47"/>
        <v>0</v>
      </c>
      <c r="AN88" s="27">
        <f>IF(L88="",0,IF(ISERROR(AL88+AK88*VLOOKUP(L88,Paramétrage!$C$6:$E$28,3,0))=TRUE,AM88,AL88+AK88*VLOOKUP(L88,Paramétrage!$C$6:$E$28,3,0)))</f>
        <v>0</v>
      </c>
      <c r="AO88" s="50">
        <f>IF(L88="",0,IF(OR(P88="oui",VLOOKUP(L88,Paramétrage!$C$6:$E$28,2,0)=0),0,IF(U88="",0,U88-AJ88)))</f>
        <v>5</v>
      </c>
      <c r="AP88" s="12">
        <f t="shared" si="48"/>
        <v>115</v>
      </c>
    </row>
    <row r="89" spans="1:42">
      <c r="A89" s="623"/>
      <c r="B89" s="620"/>
      <c r="C89" s="585"/>
      <c r="D89" s="587"/>
      <c r="E89" s="588"/>
      <c r="F89" s="446" t="s">
        <v>325</v>
      </c>
      <c r="G89" s="102" t="s">
        <v>16</v>
      </c>
      <c r="H89" s="103"/>
      <c r="I89" s="131"/>
      <c r="J89" s="130"/>
      <c r="K89" s="104"/>
      <c r="L89" s="105"/>
      <c r="M89" s="122"/>
      <c r="N89" s="119"/>
      <c r="O89" s="127"/>
      <c r="P89" s="111"/>
      <c r="Q89" s="556"/>
      <c r="R89" s="556"/>
      <c r="S89" s="556"/>
      <c r="T89" s="569"/>
      <c r="U89" s="247" t="str">
        <f>IF(OR(O89="",L89=Paramétrage!$C$10,L89=Paramétrage!$C$13,L89=Paramétrage!$C$16,L89=Paramétrage!$C$19,L89=Paramétrage!$C$23,L89=Paramétrage!$C$26,AND(L89&lt;&gt;Paramétrage!$C$9,P89="Mut+ext")),"",ROUNDUP(N89/O89,0))</f>
        <v/>
      </c>
      <c r="V89" s="210">
        <f>IF(L89="",0,IF(OR(P89="Mut+ext",VLOOKUP(L89,Paramétrage!$C$6:$E$28,2,0)=0),0,IF(O89="","saisir capacité",M89*U89*VLOOKUP(L89,Paramétrage!$C$6:$E$28,2,0))))</f>
        <v>0</v>
      </c>
      <c r="W89" s="108"/>
      <c r="X89" s="211">
        <f t="shared" si="43"/>
        <v>0</v>
      </c>
      <c r="Y89" s="248">
        <f>IF(L89="",0,IF(ISERROR(W89+V89*VLOOKUP(L89,Paramétrage!$C$6:$E$28,3,0))=TRUE,X89,W89+V89*VLOOKUP(L89,Paramétrage!$C$6:$E$28,3,0)))</f>
        <v>0</v>
      </c>
      <c r="Z89" s="555"/>
      <c r="AA89" s="556"/>
      <c r="AB89" s="557"/>
      <c r="AC89" s="442"/>
      <c r="AD89" s="109"/>
      <c r="AE89" s="47">
        <f>IF(F89="",0,IF(J89="",0,IF(SUMIF(F87:F94,F89,N87:N94)=0,0,IF(J89="Obligatoire",AF89/N89,IF(K89="",AF89/SUMIF(F87:F94,F89,N87:N94),AF89/(SUMIF(F87:F94,F89,N87:N94)/K89))))))</f>
        <v>0</v>
      </c>
      <c r="AF89" s="24">
        <f t="shared" si="44"/>
        <v>0</v>
      </c>
      <c r="AH89" s="50">
        <f>IF(SUMIF(F87:F94,F89,N87:N94)=0,0,$M$3*N89/SUMIF(F87:F94,F89,N87:N94))</f>
        <v>0</v>
      </c>
      <c r="AI89" s="12">
        <f t="shared" si="45"/>
        <v>0</v>
      </c>
      <c r="AJ89" s="26" t="str">
        <f t="shared" si="46"/>
        <v/>
      </c>
      <c r="AK89" s="27">
        <f>IF(L89="",0,IF(OR(P89="Mut+ext",VLOOKUP(L89,Paramétrage!$C$6:$E$28,2,0)=0),0,IF(O89="","saisir capacité",IF(P89="Mut+ext",0,M89*AJ89*VLOOKUP(L89,Paramétrage!$C$6:$E$28,2,0)))))</f>
        <v>0</v>
      </c>
      <c r="AL89" s="95"/>
      <c r="AM89" s="27">
        <f t="shared" si="47"/>
        <v>0</v>
      </c>
      <c r="AN89" s="27">
        <f>IF(L89="",0,IF(ISERROR(AL89+AK89*VLOOKUP(L89,Paramétrage!$C$6:$E$28,3,0))=TRUE,AM89,AL89+AK89*VLOOKUP(L89,Paramétrage!$C$6:$E$28,3,0)))</f>
        <v>0</v>
      </c>
      <c r="AO89" s="50">
        <f>IF(L89="",0,IF(OR(P89="oui",VLOOKUP(L89,Paramétrage!$C$6:$E$28,2,0)=0),0,IF(U89="",0,U89-AJ89)))</f>
        <v>0</v>
      </c>
      <c r="AP89" s="12">
        <f t="shared" si="48"/>
        <v>0</v>
      </c>
    </row>
    <row r="90" spans="1:42">
      <c r="A90" s="623"/>
      <c r="B90" s="620"/>
      <c r="C90" s="585"/>
      <c r="D90" s="587"/>
      <c r="E90" s="588"/>
      <c r="F90" s="448" t="s">
        <v>326</v>
      </c>
      <c r="G90" s="102" t="s">
        <v>16</v>
      </c>
      <c r="H90" s="103"/>
      <c r="I90" s="131"/>
      <c r="J90" s="130"/>
      <c r="K90" s="104"/>
      <c r="L90" s="105"/>
      <c r="M90" s="122"/>
      <c r="N90" s="119"/>
      <c r="O90" s="127"/>
      <c r="P90" s="111"/>
      <c r="Q90" s="556"/>
      <c r="R90" s="556"/>
      <c r="S90" s="556"/>
      <c r="T90" s="569"/>
      <c r="U90" s="247" t="str">
        <f>IF(OR(O90="",L90=Paramétrage!$C$10,L90=Paramétrage!$C$13,L90=Paramétrage!$C$16,L90=Paramétrage!$C$19,L90=Paramétrage!$C$23,L90=Paramétrage!$C$26,AND(L90&lt;&gt;Paramétrage!$C$9,P90="Mut+ext")),"",ROUNDUP(N90/O90,0))</f>
        <v/>
      </c>
      <c r="V90" s="210">
        <f>IF(L90="",0,IF(OR(P90="Mut+ext",VLOOKUP(L90,Paramétrage!$C$6:$E$28,2,0)=0),0,IF(O90="","saisir capacité",M90*U90*VLOOKUP(L90,Paramétrage!$C$6:$E$28,2,0))))</f>
        <v>0</v>
      </c>
      <c r="W90" s="108"/>
      <c r="X90" s="211">
        <f t="shared" si="43"/>
        <v>0</v>
      </c>
      <c r="Y90" s="248">
        <f>IF(L90="",0,IF(ISERROR(W90+V90*VLOOKUP(L90,Paramétrage!$C$6:$E$28,3,0))=TRUE,X90,W90+V90*VLOOKUP(L90,Paramétrage!$C$6:$E$28,3,0)))</f>
        <v>0</v>
      </c>
      <c r="Z90" s="555"/>
      <c r="AA90" s="556"/>
      <c r="AB90" s="557"/>
      <c r="AC90" s="442"/>
      <c r="AD90" s="109"/>
      <c r="AE90" s="47">
        <f>IF(F90="",0,IF(J90="",0,IF(SUMIF(F87:F94,F90,N87:N94)=0,0,IF(J90="Obligatoire",AF90/N90,IF(K90="",AF90/SUMIF(F87:F94,F90,N87:N94),AF90/(SUMIF(F87:F94,F90,N87:N94)/K90))))))</f>
        <v>0</v>
      </c>
      <c r="AF90" s="24">
        <f t="shared" si="44"/>
        <v>0</v>
      </c>
      <c r="AH90" s="50">
        <f>IF(SUMIF(F87:F94,F90,N87:N94)=0,0,$M$3*N90/SUMIF(F87:F94,F90,N87:N94))</f>
        <v>0</v>
      </c>
      <c r="AI90" s="12">
        <f t="shared" si="45"/>
        <v>0</v>
      </c>
      <c r="AJ90" s="26" t="str">
        <f>IF(AI90=0,"",ROUNDUP(AH90/AI90,0))</f>
        <v/>
      </c>
      <c r="AK90" s="27">
        <f>IF(L90="",0,IF(OR(P90="Mut+ext",VLOOKUP(L90,Paramétrage!$C$6:$E$28,2,0)=0),0,IF(O90="","saisir capacité",IF(P90="Mut+ext",0,M90*AJ90*VLOOKUP(L90,Paramétrage!$C$6:$E$28,2,0)))))</f>
        <v>0</v>
      </c>
      <c r="AL90" s="95"/>
      <c r="AM90" s="27">
        <f t="shared" si="47"/>
        <v>0</v>
      </c>
      <c r="AN90" s="27">
        <f>IF(L90="",0,IF(ISERROR(AL90+AK90*VLOOKUP(L90,Paramétrage!$C$6:$E$28,3,0))=TRUE,AM90,AL90+AK90*VLOOKUP(L90,Paramétrage!$C$6:$E$28,3,0)))</f>
        <v>0</v>
      </c>
      <c r="AO90" s="50">
        <f>IF(L90="",0,IF(OR(P90="oui",VLOOKUP(L90,Paramétrage!$C$6:$E$28,2,0)=0),0,IF(U90="",0,U90-AJ90)))</f>
        <v>0</v>
      </c>
      <c r="AP90" s="12">
        <f t="shared" si="48"/>
        <v>0</v>
      </c>
    </row>
    <row r="91" spans="1:42">
      <c r="A91" s="623"/>
      <c r="B91" s="620"/>
      <c r="C91" s="585"/>
      <c r="D91" s="587"/>
      <c r="E91" s="588"/>
      <c r="F91" s="446"/>
      <c r="G91" s="449"/>
      <c r="H91" s="103"/>
      <c r="I91" s="131"/>
      <c r="J91" s="130"/>
      <c r="K91" s="104"/>
      <c r="L91" s="105"/>
      <c r="M91" s="122"/>
      <c r="N91" s="119"/>
      <c r="O91" s="127"/>
      <c r="P91" s="111"/>
      <c r="Q91" s="556"/>
      <c r="R91" s="556"/>
      <c r="S91" s="556"/>
      <c r="T91" s="569"/>
      <c r="U91" s="247" t="str">
        <f>IF(OR(O91="",L91=Paramétrage!$C$10,L91=Paramétrage!$C$13,L91=Paramétrage!$C$16,L91=Paramétrage!$C$19,L91=Paramétrage!$C$23,L91=Paramétrage!$C$26,AND(L91&lt;&gt;Paramétrage!$C$9,P91="Mut+ext")),"",ROUNDUP(N91/O91,0))</f>
        <v/>
      </c>
      <c r="V91" s="210">
        <f>IF(L91="",0,IF(OR(P91="Mut+ext",VLOOKUP(L91,Paramétrage!$C$6:$E$28,2,0)=0),0,IF(O91="","saisir capacité",M91*U91*VLOOKUP(L91,Paramétrage!$C$6:$E$28,2,0))))</f>
        <v>0</v>
      </c>
      <c r="W91" s="108"/>
      <c r="X91" s="211">
        <f t="shared" si="43"/>
        <v>0</v>
      </c>
      <c r="Y91" s="248">
        <f>IF(L91="",0,IF(ISERROR(W91+V91*VLOOKUP(L91,Paramétrage!$C$6:$E$28,3,0))=TRUE,X91,W91+V91*VLOOKUP(L91,Paramétrage!$C$6:$E$28,3,0)))</f>
        <v>0</v>
      </c>
      <c r="Z91" s="555"/>
      <c r="AA91" s="556"/>
      <c r="AB91" s="557"/>
      <c r="AC91" s="442"/>
      <c r="AD91" s="109"/>
      <c r="AE91" s="47">
        <f>IF(F91="",0,IF(J91="",0,IF(SUMIF(F87:F94,F91,N87:N94)=0,0,IF(J91="Obligatoire",AF91/N91,IF(K91="",AF91/SUMIF(F87:F94,F91,N87:N94),AF91/(SUMIF(F87:F94,F91,N87:N94)/K91))))))</f>
        <v>0</v>
      </c>
      <c r="AF91" s="24">
        <f t="shared" si="44"/>
        <v>0</v>
      </c>
      <c r="AH91" s="50">
        <f>IF(SUMIF(F87:F94,F91,N87:N94)=0,0,$M$3*N91/SUMIF(F87:F94,F91,N87:N94))</f>
        <v>0</v>
      </c>
      <c r="AI91" s="12">
        <f t="shared" si="45"/>
        <v>0</v>
      </c>
      <c r="AJ91" s="26" t="str">
        <f t="shared" si="46"/>
        <v/>
      </c>
      <c r="AK91" s="27">
        <f>IF(L91="",0,IF(OR(P91="Mut+ext",VLOOKUP(L91,Paramétrage!$C$6:$E$28,2,0)=0),0,IF(O91="","saisir capacité",IF(P91="Mut+ext",0,M91*AJ91*VLOOKUP(L91,Paramétrage!$C$6:$E$28,2,0)))))</f>
        <v>0</v>
      </c>
      <c r="AL91" s="95"/>
      <c r="AM91" s="27">
        <f t="shared" si="47"/>
        <v>0</v>
      </c>
      <c r="AN91" s="27">
        <f>IF(L91="",0,IF(ISERROR(AL91+AK91*VLOOKUP(L91,Paramétrage!$C$6:$E$28,3,0))=TRUE,AM91,AL91+AK91*VLOOKUP(L91,Paramétrage!$C$6:$E$28,3,0)))</f>
        <v>0</v>
      </c>
      <c r="AO91" s="50">
        <f>IF(L91="",0,IF(OR(P91="oui",VLOOKUP(L91,Paramétrage!$C$6:$E$28,2,0)=0),0,IF(U91="",0,U91-AJ91)))</f>
        <v>0</v>
      </c>
      <c r="AP91" s="12">
        <f t="shared" si="48"/>
        <v>0</v>
      </c>
    </row>
    <row r="92" spans="1:42">
      <c r="A92" s="623"/>
      <c r="B92" s="620"/>
      <c r="C92" s="585"/>
      <c r="D92" s="587"/>
      <c r="E92" s="588"/>
      <c r="F92" s="446"/>
      <c r="G92" s="449"/>
      <c r="H92" s="103"/>
      <c r="I92" s="131"/>
      <c r="J92" s="130"/>
      <c r="K92" s="104"/>
      <c r="L92" s="105"/>
      <c r="M92" s="122"/>
      <c r="N92" s="119"/>
      <c r="O92" s="127"/>
      <c r="P92" s="111"/>
      <c r="Q92" s="556"/>
      <c r="R92" s="556"/>
      <c r="S92" s="556"/>
      <c r="T92" s="569"/>
      <c r="U92" s="247" t="str">
        <f>IF(OR(O92="",L92=Paramétrage!$C$10,L92=Paramétrage!$C$13,L92=Paramétrage!$C$16,L92=Paramétrage!$C$19,L92=Paramétrage!$C$23,L92=Paramétrage!$C$26,AND(L92&lt;&gt;Paramétrage!$C$9,P92="Mut+ext")),"",ROUNDUP(N92/O92,0))</f>
        <v/>
      </c>
      <c r="V92" s="210">
        <f>IF(L92="",0,IF(OR(P92="Mut+ext",VLOOKUP(L92,Paramétrage!$C$6:$E$28,2,0)=0),0,IF(O92="","saisir capacité",M92*U92*VLOOKUP(L92,Paramétrage!$C$6:$E$28,2,0))))</f>
        <v>0</v>
      </c>
      <c r="W92" s="108"/>
      <c r="X92" s="211">
        <f t="shared" si="43"/>
        <v>0</v>
      </c>
      <c r="Y92" s="248">
        <f>IF(L92="",0,IF(ISERROR(W92+V92*VLOOKUP(L92,Paramétrage!$C$6:$E$28,3,0))=TRUE,X92,W92+V92*VLOOKUP(L92,Paramétrage!$C$6:$E$28,3,0)))</f>
        <v>0</v>
      </c>
      <c r="Z92" s="555"/>
      <c r="AA92" s="556"/>
      <c r="AB92" s="557"/>
      <c r="AC92" s="442"/>
      <c r="AD92" s="109"/>
      <c r="AE92" s="47">
        <f>IF(F92="",0,IF(J92="",0,IF(SUMIF(F87:F94,F92,N87:N94)=0,0,IF(J92="Obligatoire",AF92/N92,IF(K92="",AF92/SUMIF(F87:F94,F92,N87:N94),AF92/(SUMIF(F87:F94,F92,N87:N94)/K92))))))</f>
        <v>0</v>
      </c>
      <c r="AF92" s="24">
        <f t="shared" si="44"/>
        <v>0</v>
      </c>
      <c r="AH92" s="50">
        <f>IF(SUMIF(F87:F94,F92,N87:N94)=0,0,$M$3*N92/SUMIF(F87:F94,F92,N87:N94))</f>
        <v>0</v>
      </c>
      <c r="AI92" s="12">
        <f t="shared" si="45"/>
        <v>0</v>
      </c>
      <c r="AJ92" s="26" t="str">
        <f t="shared" si="46"/>
        <v/>
      </c>
      <c r="AK92" s="27">
        <f>IF(L92="",0,IF(OR(P92="Mut+ext",VLOOKUP(L92,Paramétrage!$C$6:$E$28,2,0)=0),0,IF(O92="","saisir capacité",IF(P92="Mut+ext",0,M92*AJ92*VLOOKUP(L92,Paramétrage!$C$6:$E$28,2,0)))))</f>
        <v>0</v>
      </c>
      <c r="AL92" s="95"/>
      <c r="AM92" s="27">
        <f t="shared" si="47"/>
        <v>0</v>
      </c>
      <c r="AN92" s="27">
        <f>IF(L92="",0,IF(ISERROR(AL92+AK92*VLOOKUP(L92,Paramétrage!$C$6:$E$28,3,0))=TRUE,AM92,AL92+AK92*VLOOKUP(L92,Paramétrage!$C$6:$E$28,3,0)))</f>
        <v>0</v>
      </c>
      <c r="AO92" s="50">
        <f>IF(L92="",0,IF(OR(P92="oui",VLOOKUP(L92,Paramétrage!$C$6:$E$28,2,0)=0),0,IF(U92="",0,U92-AJ92)))</f>
        <v>0</v>
      </c>
      <c r="AP92" s="12">
        <f t="shared" si="48"/>
        <v>0</v>
      </c>
    </row>
    <row r="93" spans="1:42">
      <c r="A93" s="623"/>
      <c r="B93" s="620"/>
      <c r="C93" s="585"/>
      <c r="D93" s="587"/>
      <c r="E93" s="588"/>
      <c r="F93" s="446"/>
      <c r="G93" s="449"/>
      <c r="H93" s="103"/>
      <c r="I93" s="131"/>
      <c r="J93" s="130"/>
      <c r="K93" s="104"/>
      <c r="L93" s="105"/>
      <c r="M93" s="122"/>
      <c r="N93" s="119"/>
      <c r="O93" s="127"/>
      <c r="P93" s="111"/>
      <c r="Q93" s="556"/>
      <c r="R93" s="556"/>
      <c r="S93" s="556"/>
      <c r="T93" s="569"/>
      <c r="U93" s="247" t="str">
        <f>IF(OR(O93="",L93=Paramétrage!$C$10,L93=Paramétrage!$C$13,L93=Paramétrage!$C$16,L93=Paramétrage!$C$19,L93=Paramétrage!$C$23,L93=Paramétrage!$C$26,AND(L93&lt;&gt;Paramétrage!$C$9,P93="Mut+ext")),"",ROUNDUP(N93/O93,0))</f>
        <v/>
      </c>
      <c r="V93" s="210">
        <f>IF(L93="",0,IF(OR(P93="Mut+ext",VLOOKUP(L93,Paramétrage!$C$6:$E$28,2,0)=0),0,IF(O93="","saisir capacité",M93*U93*VLOOKUP(L93,Paramétrage!$C$6:$E$28,2,0))))</f>
        <v>0</v>
      </c>
      <c r="W93" s="108"/>
      <c r="X93" s="211">
        <f t="shared" si="43"/>
        <v>0</v>
      </c>
      <c r="Y93" s="248">
        <f>IF(L93="",0,IF(ISERROR(W93+V93*VLOOKUP(L93,Paramétrage!$C$6:$E$28,3,0))=TRUE,X93,W93+V93*VLOOKUP(L93,Paramétrage!$C$6:$E$28,3,0)))</f>
        <v>0</v>
      </c>
      <c r="Z93" s="555"/>
      <c r="AA93" s="556"/>
      <c r="AB93" s="557"/>
      <c r="AC93" s="442"/>
      <c r="AD93" s="109"/>
      <c r="AE93" s="47">
        <f>IF(F93="",0,IF(J93="",0,IF(SUMIF(F87:F94,F93,N87:N94)=0,0,IF(J93="Obligatoire",AF93/N93,IF(K93="",AF93/SUMIF(F87:F94,F93,N87:N94),AF93/(SUMIF(F87:F94,F93,N87:N94)/K93))))))</f>
        <v>0</v>
      </c>
      <c r="AF93" s="24">
        <f t="shared" si="44"/>
        <v>0</v>
      </c>
      <c r="AH93" s="50">
        <f>IF(SUMIF(F87:F94,F93,N87:N94)=0,0,$M$3*N93/SUMIF(F87:F94,F93,N87:N94))</f>
        <v>0</v>
      </c>
      <c r="AI93" s="12">
        <f t="shared" si="45"/>
        <v>0</v>
      </c>
      <c r="AJ93" s="26" t="str">
        <f t="shared" si="46"/>
        <v/>
      </c>
      <c r="AK93" s="27">
        <f>IF(L93="",0,IF(OR(P93="Mut+ext",VLOOKUP(L93,Paramétrage!$C$6:$E$28,2,0)=0),0,IF(O93="","saisir capacité",IF(P93="Mut+ext",0,M93*AJ93*VLOOKUP(L93,Paramétrage!$C$6:$E$28,2,0)))))</f>
        <v>0</v>
      </c>
      <c r="AL93" s="95"/>
      <c r="AM93" s="27">
        <f t="shared" si="47"/>
        <v>0</v>
      </c>
      <c r="AN93" s="27">
        <f>IF(L93="",0,IF(ISERROR(AL93+AK93*VLOOKUP(L93,Paramétrage!$C$6:$E$28,3,0))=TRUE,AM93,AL93+AK93*VLOOKUP(L93,Paramétrage!$C$6:$E$28,3,0)))</f>
        <v>0</v>
      </c>
      <c r="AO93" s="50">
        <f>IF(L93="",0,IF(OR(P93="oui",VLOOKUP(L93,Paramétrage!$C$6:$E$28,2,0)=0),0,IF(U93="",0,U93-AJ93)))</f>
        <v>0</v>
      </c>
      <c r="AP93" s="12">
        <f t="shared" si="48"/>
        <v>0</v>
      </c>
    </row>
    <row r="94" spans="1:42">
      <c r="A94" s="623"/>
      <c r="B94" s="620"/>
      <c r="C94" s="585"/>
      <c r="D94" s="587"/>
      <c r="E94" s="589"/>
      <c r="F94" s="446"/>
      <c r="G94" s="449"/>
      <c r="H94" s="103"/>
      <c r="I94" s="131"/>
      <c r="J94" s="130"/>
      <c r="K94" s="104"/>
      <c r="L94" s="105"/>
      <c r="M94" s="122"/>
      <c r="N94" s="119"/>
      <c r="O94" s="127"/>
      <c r="P94" s="111"/>
      <c r="Q94" s="556"/>
      <c r="R94" s="556"/>
      <c r="S94" s="556"/>
      <c r="T94" s="569"/>
      <c r="U94" s="247" t="str">
        <f>IF(OR(O94="",L94=Paramétrage!$C$10,L94=Paramétrage!$C$13,L94=Paramétrage!$C$16,L94=Paramétrage!$C$19,L94=Paramétrage!$C$23,L94=Paramétrage!$C$26,AND(L94&lt;&gt;Paramétrage!$C$9,P94="Mut+ext")),"",ROUNDUP(N94/O94,0))</f>
        <v/>
      </c>
      <c r="V94" s="210">
        <f>IF(L94="",0,IF(OR(P94="Mut+ext",VLOOKUP(L94,Paramétrage!$C$6:$E$28,2,0)=0),0,IF(O94="","saisir capacité",M94*U94*VLOOKUP(L94,Paramétrage!$C$6:$E$28,2,0))))</f>
        <v>0</v>
      </c>
      <c r="W94" s="108"/>
      <c r="X94" s="211">
        <f t="shared" si="43"/>
        <v>0</v>
      </c>
      <c r="Y94" s="248">
        <f>IF(L94="",0,IF(ISERROR(W94+V94*VLOOKUP(L94,Paramétrage!$C$6:$E$28,3,0))=TRUE,X94,W94+V94*VLOOKUP(L94,Paramétrage!$C$6:$E$28,3,0)))</f>
        <v>0</v>
      </c>
      <c r="Z94" s="555"/>
      <c r="AA94" s="556"/>
      <c r="AB94" s="557"/>
      <c r="AC94" s="442"/>
      <c r="AD94" s="109"/>
      <c r="AE94" s="47">
        <f>IF(F94="",0,IF(J94="",0,IF(SUMIF(F87:F94,F94,N87:N94)=0,0,IF(J94="Obligatoire",AF94/N94,IF(K94="",AF94/SUMIF(F87:F94,F94,N87:N94),AF94/(SUMIF(F87:F94,F94,N87:N94)/K94))))))</f>
        <v>0</v>
      </c>
      <c r="AF94" s="24">
        <f t="shared" si="44"/>
        <v>0</v>
      </c>
      <c r="AH94" s="50">
        <f>IF(SUMIF(F87:F94,F94,N87:N94)=0,0,$M$3*N94/SUMIF(F87:F94,F94,N87:N94))</f>
        <v>0</v>
      </c>
      <c r="AI94" s="12">
        <f t="shared" si="45"/>
        <v>0</v>
      </c>
      <c r="AJ94" s="26" t="str">
        <f>IF(AI94=0,"",ROUNDUP(AH94/AI94,0))</f>
        <v/>
      </c>
      <c r="AK94" s="27">
        <f>IF(L94="",0,IF(OR(P94="Mut+ext",VLOOKUP(L94,Paramétrage!$C$6:$E$28,2,0)=0),0,IF(O94="","saisir capacité",IF(P94="Mut+ext",0,M94*AJ94*VLOOKUP(L94,Paramétrage!$C$6:$E$28,2,0)))))</f>
        <v>0</v>
      </c>
      <c r="AL94" s="95"/>
      <c r="AM94" s="27">
        <f t="shared" si="47"/>
        <v>0</v>
      </c>
      <c r="AN94" s="27">
        <f>IF(L94="",0,IF(ISERROR(AL94+AK94*VLOOKUP(L94,Paramétrage!$C$6:$E$28,3,0))=TRUE,AM94,AL94+AK94*VLOOKUP(L94,Paramétrage!$C$6:$E$28,3,0)))</f>
        <v>0</v>
      </c>
      <c r="AO94" s="50">
        <f>IF(L94="",0,IF(OR(P94="oui",VLOOKUP(L94,Paramétrage!$C$6:$E$28,2,0)=0),0,IF(U94="",0,U94-AJ94)))</f>
        <v>0</v>
      </c>
      <c r="AP94" s="12">
        <f t="shared" si="48"/>
        <v>0</v>
      </c>
    </row>
    <row r="95" spans="1:42">
      <c r="A95" s="623"/>
      <c r="B95" s="620"/>
      <c r="C95" s="585"/>
      <c r="D95" s="191"/>
      <c r="E95" s="191"/>
      <c r="F95" s="192"/>
      <c r="G95" s="193"/>
      <c r="H95" s="194"/>
      <c r="I95" s="195"/>
      <c r="J95" s="194"/>
      <c r="K95" s="196"/>
      <c r="L95" s="197"/>
      <c r="M95" s="198">
        <f>AE95</f>
        <v>50</v>
      </c>
      <c r="N95" s="199"/>
      <c r="O95" s="199"/>
      <c r="P95" s="200"/>
      <c r="Q95" s="201"/>
      <c r="R95" s="201"/>
      <c r="S95" s="201"/>
      <c r="T95" s="202"/>
      <c r="U95" s="203"/>
      <c r="V95" s="204">
        <f>SUM(V87:V94)</f>
        <v>142</v>
      </c>
      <c r="W95" s="197">
        <f>SUM(W87:W94)</f>
        <v>0</v>
      </c>
      <c r="X95" s="205">
        <f t="shared" ref="X95:X104" si="49">V95+W95</f>
        <v>142</v>
      </c>
      <c r="Y95" s="206">
        <f>SUM(Y87:Y94)</f>
        <v>155.5</v>
      </c>
      <c r="Z95" s="207"/>
      <c r="AA95" s="207"/>
      <c r="AB95" s="208"/>
      <c r="AC95" s="209"/>
      <c r="AD95" s="202"/>
      <c r="AE95" s="46">
        <f>SUM(AE87:AE94)</f>
        <v>50</v>
      </c>
      <c r="AF95" s="44">
        <f>SUM(AF87:AF94)</f>
        <v>9000</v>
      </c>
    </row>
    <row r="96" spans="1:42" ht="15.75" customHeight="1">
      <c r="A96" s="623"/>
      <c r="B96" s="620"/>
      <c r="C96" s="585" t="s">
        <v>327</v>
      </c>
      <c r="D96" s="587" t="s">
        <v>381</v>
      </c>
      <c r="E96" s="588">
        <v>6</v>
      </c>
      <c r="F96" s="447" t="s">
        <v>329</v>
      </c>
      <c r="G96" s="112" t="s">
        <v>16</v>
      </c>
      <c r="H96" s="103" t="s">
        <v>381</v>
      </c>
      <c r="I96" s="131" t="s">
        <v>97</v>
      </c>
      <c r="J96" s="130" t="s">
        <v>98</v>
      </c>
      <c r="K96" s="104">
        <v>1</v>
      </c>
      <c r="L96" s="105" t="s">
        <v>99</v>
      </c>
      <c r="M96" s="122">
        <v>27</v>
      </c>
      <c r="N96" s="119">
        <v>180</v>
      </c>
      <c r="O96" s="127">
        <v>300</v>
      </c>
      <c r="P96" s="111" t="s">
        <v>100</v>
      </c>
      <c r="Q96" s="556"/>
      <c r="R96" s="556"/>
      <c r="S96" s="556"/>
      <c r="T96" s="569"/>
      <c r="U96" s="247">
        <f>IF(OR(O96="",L96=Paramétrage!$C$10,L96=Paramétrage!$C$13,L96=Paramétrage!$C$16,L96=Paramétrage!$C$19,L96=Paramétrage!$C$23,L96=Paramétrage!$C$26,AND(L96&lt;&gt;Paramétrage!$C$9,P96="Mut+ext")),"",ROUNDUP(N96/O96,0))</f>
        <v>1</v>
      </c>
      <c r="V96" s="210">
        <f>IF(L96="",0,IF(OR(P96="Mut+ext",VLOOKUP(L96,Paramétrage!$C$6:$E$28,2,0)=0),0,IF(O96="","saisir capacité",M96*U96*VLOOKUP(L96,Paramétrage!$C$6:$E$28,2,0))))</f>
        <v>27</v>
      </c>
      <c r="W96" s="108"/>
      <c r="X96" s="211">
        <f t="shared" ref="X96:X103" si="50">IF(ISERROR(V96+W96)=TRUE,V96,V96+W96)</f>
        <v>27</v>
      </c>
      <c r="Y96" s="248">
        <f>IF(L96="",0,IF(ISERROR(W96+V96*VLOOKUP(L96,Paramétrage!$C$6:$E$28,3,0))=TRUE,X96,W96+V96*VLOOKUP(L96,Paramétrage!$C$6:$E$28,3,0)))</f>
        <v>40.5</v>
      </c>
      <c r="Z96" s="555"/>
      <c r="AA96" s="556"/>
      <c r="AB96" s="557"/>
      <c r="AC96" s="442"/>
      <c r="AD96" s="110"/>
      <c r="AE96" s="47">
        <f>IF(F96="",0,IF(J96="",0,IF(SUMIF(F96:F103,F96,N96:N103)=0,0,IF(J96="Obligatoire",AF96/N96,IF(K96="",AF96/SUMIF(F96:F103,F96,N96:N103),AF96/(SUMIF(F96:F103,F96,N96:N103)/K96))))))</f>
        <v>27</v>
      </c>
      <c r="AF96" s="43">
        <f t="shared" ref="AF96:AF103" si="51">M96*N96</f>
        <v>4860</v>
      </c>
      <c r="AH96" s="50">
        <f>IF(SUMIF(F96:F103,F96,N96:N103)=0,0,$M$3*N96/SUMIF(F96:F103,F96,N96:N103))</f>
        <v>0</v>
      </c>
      <c r="AI96" s="12">
        <f t="shared" ref="AI96:AI103" si="52">O96</f>
        <v>300</v>
      </c>
      <c r="AJ96" s="26">
        <f t="shared" ref="AJ96:AJ112" si="53">IF(AI96=0,"",ROUNDUP(AH96/AI96,0))</f>
        <v>0</v>
      </c>
      <c r="AK96" s="27">
        <f>IF(L96="",0,IF(OR(P96="Mut+ext",VLOOKUP(L96,Paramétrage!$C$6:$E$28,2,0)=0),0,IF(O96="","saisir capacité",IF(P96="Mut+ext",0,M96*AJ96*VLOOKUP(L96,Paramétrage!$C$6:$E$28,2,0)))))</f>
        <v>0</v>
      </c>
      <c r="AL96" s="95"/>
      <c r="AM96" s="27">
        <f t="shared" ref="AM96:AM112" si="54">IF(ISERROR(AK96+AL96)=TRUE,AK96,AK96+AL96)</f>
        <v>0</v>
      </c>
      <c r="AN96" s="27">
        <f>IF(L96="",0,IF(ISERROR(AL96+AK96*VLOOKUP(L96,Paramétrage!$C$6:$E$28,3,0))=TRUE,AM96,AL96+AK96*VLOOKUP(L96,Paramétrage!$C$6:$E$28,3,0)))</f>
        <v>0</v>
      </c>
      <c r="AO96" s="50">
        <f>IF(L96="",0,IF(OR(P96="oui",VLOOKUP(L96,Paramétrage!$C$6:$E$28,2,0)=0),0,IF(U96="",0,U96-AJ96)))</f>
        <v>1</v>
      </c>
      <c r="AP96" s="12">
        <f t="shared" ref="AP96:AP103" si="55">Y96-AN96-W96</f>
        <v>40.5</v>
      </c>
    </row>
    <row r="97" spans="1:42">
      <c r="A97" s="623"/>
      <c r="B97" s="620"/>
      <c r="C97" s="585"/>
      <c r="D97" s="587"/>
      <c r="E97" s="588"/>
      <c r="F97" s="446" t="s">
        <v>332</v>
      </c>
      <c r="G97" s="102" t="s">
        <v>16</v>
      </c>
      <c r="H97" s="103" t="s">
        <v>381</v>
      </c>
      <c r="I97" s="131" t="s">
        <v>97</v>
      </c>
      <c r="J97" s="130" t="s">
        <v>98</v>
      </c>
      <c r="K97" s="104">
        <v>1</v>
      </c>
      <c r="L97" s="105" t="s">
        <v>104</v>
      </c>
      <c r="M97" s="122">
        <v>23</v>
      </c>
      <c r="N97" s="119">
        <v>180</v>
      </c>
      <c r="O97" s="127">
        <v>40</v>
      </c>
      <c r="P97" s="111" t="s">
        <v>100</v>
      </c>
      <c r="Q97" s="556"/>
      <c r="R97" s="556"/>
      <c r="S97" s="556"/>
      <c r="T97" s="569"/>
      <c r="U97" s="247">
        <f>IF(OR(O97="",L97=Paramétrage!$C$10,L97=Paramétrage!$C$13,L97=Paramétrage!$C$16,L97=Paramétrage!$C$19,L97=Paramétrage!$C$23,L97=Paramétrage!$C$26,AND(L97&lt;&gt;Paramétrage!$C$9,P97="Mut+ext")),"",ROUNDUP(N97/O97,0))</f>
        <v>5</v>
      </c>
      <c r="V97" s="210">
        <f>IF(L97="",0,IF(OR(P97="Mut+ext",VLOOKUP(L97,Paramétrage!$C$6:$E$28,2,0)=0),0,IF(O97="","saisir capacité",M97*U97*VLOOKUP(L97,Paramétrage!$C$6:$E$28,2,0))))</f>
        <v>115</v>
      </c>
      <c r="W97" s="108"/>
      <c r="X97" s="211">
        <f t="shared" si="50"/>
        <v>115</v>
      </c>
      <c r="Y97" s="248">
        <f>IF(L97="",0,IF(ISERROR(W97+V97*VLOOKUP(L97,Paramétrage!$C$6:$E$28,3,0))=TRUE,X97,W97+V97*VLOOKUP(L97,Paramétrage!$C$6:$E$28,3,0)))</f>
        <v>115</v>
      </c>
      <c r="Z97" s="555"/>
      <c r="AA97" s="556"/>
      <c r="AB97" s="557"/>
      <c r="AC97" s="442"/>
      <c r="AD97" s="109"/>
      <c r="AE97" s="47">
        <f>IF(F97="",0,IF(J97="",0,IF(SUMIF(F96:F103,F97,N96:N103)=0,0,IF(J97="Obligatoire",AF97/N97,IF(K97="",AF97/SUMIF(F96:F103,F97,N96:N103),AF97/(SUMIF(F96:F103,F97,N96:N103)/K97))))))</f>
        <v>23</v>
      </c>
      <c r="AF97" s="24">
        <f t="shared" si="51"/>
        <v>4140</v>
      </c>
      <c r="AH97" s="50">
        <f>IF(SUMIF(F96:F103,F97,N96:N103)=0,0,$M$3*N97/SUMIF(F96:F103,F97,N96:N103))</f>
        <v>0</v>
      </c>
      <c r="AI97" s="12">
        <f t="shared" si="52"/>
        <v>40</v>
      </c>
      <c r="AJ97" s="26">
        <f t="shared" si="53"/>
        <v>0</v>
      </c>
      <c r="AK97" s="27">
        <f>IF(L97="",0,IF(OR(P97="Mut+ext",VLOOKUP(L97,Paramétrage!$C$6:$E$28,2,0)=0),0,IF(O97="","saisir capacité",IF(P97="Mut+ext",0,M97*AJ97*VLOOKUP(L97,Paramétrage!$C$6:$E$28,2,0)))))</f>
        <v>0</v>
      </c>
      <c r="AL97" s="95"/>
      <c r="AM97" s="27">
        <f t="shared" si="54"/>
        <v>0</v>
      </c>
      <c r="AN97" s="27">
        <f>IF(L97="",0,IF(ISERROR(AL97+AK97*VLOOKUP(L97,Paramétrage!$C$6:$E$28,3,0))=TRUE,AM97,AL97+AK97*VLOOKUP(L97,Paramétrage!$C$6:$E$28,3,0)))</f>
        <v>0</v>
      </c>
      <c r="AO97" s="50">
        <f>IF(L97="",0,IF(OR(P97="oui",VLOOKUP(L97,Paramétrage!$C$6:$E$28,2,0)=0),0,IF(U97="",0,U97-AJ97)))</f>
        <v>5</v>
      </c>
      <c r="AP97" s="12">
        <f t="shared" si="55"/>
        <v>115</v>
      </c>
    </row>
    <row r="98" spans="1:42">
      <c r="A98" s="623"/>
      <c r="B98" s="620"/>
      <c r="C98" s="585"/>
      <c r="D98" s="587"/>
      <c r="E98" s="588"/>
      <c r="F98" s="446" t="s">
        <v>382</v>
      </c>
      <c r="G98" s="102" t="s">
        <v>16</v>
      </c>
      <c r="H98" s="103"/>
      <c r="I98" s="131"/>
      <c r="J98" s="130"/>
      <c r="K98" s="104"/>
      <c r="L98" s="105"/>
      <c r="M98" s="122"/>
      <c r="N98" s="119"/>
      <c r="O98" s="127"/>
      <c r="P98" s="111"/>
      <c r="Q98" s="556"/>
      <c r="R98" s="556"/>
      <c r="S98" s="556"/>
      <c r="T98" s="569"/>
      <c r="U98" s="247" t="str">
        <f>IF(OR(O98="",L98=Paramétrage!$C$10,L98=Paramétrage!$C$13,L98=Paramétrage!$C$16,L98=Paramétrage!$C$19,L98=Paramétrage!$C$23,L98=Paramétrage!$C$26,AND(L98&lt;&gt;Paramétrage!$C$9,P98="Mut+ext")),"",ROUNDUP(N98/O98,0))</f>
        <v/>
      </c>
      <c r="V98" s="210">
        <f>IF(L98="",0,IF(OR(P98="Mut+ext",VLOOKUP(L98,Paramétrage!$C$6:$E$28,2,0)=0),0,IF(O98="","saisir capacité",M98*U98*VLOOKUP(L98,Paramétrage!$C$6:$E$28,2,0))))</f>
        <v>0</v>
      </c>
      <c r="W98" s="108"/>
      <c r="X98" s="211">
        <f t="shared" si="50"/>
        <v>0</v>
      </c>
      <c r="Y98" s="248">
        <f>IF(L98="",0,IF(ISERROR(W98+V98*VLOOKUP(L98,Paramétrage!$C$6:$E$28,3,0))=TRUE,X98,W98+V98*VLOOKUP(L98,Paramétrage!$C$6:$E$28,3,0)))</f>
        <v>0</v>
      </c>
      <c r="Z98" s="555"/>
      <c r="AA98" s="556"/>
      <c r="AB98" s="557"/>
      <c r="AC98" s="442"/>
      <c r="AD98" s="109"/>
      <c r="AE98" s="47">
        <f>IF(F98="",0,IF(J98="",0,IF(SUMIF(F96:F103,F98,N96:N103)=0,0,IF(J98="Obligatoire",AF98/N98,IF(K98="",AF98/SUMIF(F96:F103,F98,N96:N103),AF98/(SUMIF(F96:F103,F98,N96:N103)/K98))))))</f>
        <v>0</v>
      </c>
      <c r="AF98" s="24">
        <f t="shared" si="51"/>
        <v>0</v>
      </c>
      <c r="AH98" s="50">
        <f>IF(SUMIF(F96:F103,F98,N96:N103)=0,0,$M$3*N98/SUMIF(F96:F103,F98,N96:N103))</f>
        <v>0</v>
      </c>
      <c r="AI98" s="12">
        <f t="shared" si="52"/>
        <v>0</v>
      </c>
      <c r="AJ98" s="26" t="str">
        <f t="shared" si="53"/>
        <v/>
      </c>
      <c r="AK98" s="27">
        <f>IF(L98="",0,IF(OR(P98="Mut+ext",VLOOKUP(L98,Paramétrage!$C$6:$E$28,2,0)=0),0,IF(O98="","saisir capacité",IF(P98="Mut+ext",0,M98*AJ98*VLOOKUP(L98,Paramétrage!$C$6:$E$28,2,0)))))</f>
        <v>0</v>
      </c>
      <c r="AL98" s="95"/>
      <c r="AM98" s="27">
        <f t="shared" si="54"/>
        <v>0</v>
      </c>
      <c r="AN98" s="27">
        <f>IF(L98="",0,IF(ISERROR(AL98+AK98*VLOOKUP(L98,Paramétrage!$C$6:$E$28,3,0))=TRUE,AM98,AL98+AK98*VLOOKUP(L98,Paramétrage!$C$6:$E$28,3,0)))</f>
        <v>0</v>
      </c>
      <c r="AO98" s="50">
        <f>IF(L98="",0,IF(OR(P98="oui",VLOOKUP(L98,Paramétrage!$C$6:$E$28,2,0)=0),0,IF(U98="",0,U98-AJ98)))</f>
        <v>0</v>
      </c>
      <c r="AP98" s="12">
        <f t="shared" si="55"/>
        <v>0</v>
      </c>
    </row>
    <row r="99" spans="1:42">
      <c r="A99" s="623"/>
      <c r="B99" s="620"/>
      <c r="C99" s="585"/>
      <c r="D99" s="587"/>
      <c r="E99" s="588"/>
      <c r="F99" s="448" t="s">
        <v>383</v>
      </c>
      <c r="G99" s="102" t="s">
        <v>16</v>
      </c>
      <c r="H99" s="103"/>
      <c r="I99" s="131"/>
      <c r="J99" s="130"/>
      <c r="K99" s="104"/>
      <c r="L99" s="105"/>
      <c r="M99" s="122"/>
      <c r="N99" s="119"/>
      <c r="O99" s="127"/>
      <c r="P99" s="111"/>
      <c r="Q99" s="556"/>
      <c r="R99" s="556"/>
      <c r="S99" s="556"/>
      <c r="T99" s="569"/>
      <c r="U99" s="247" t="str">
        <f>IF(OR(O99="",L99=Paramétrage!$C$10,L99=Paramétrage!$C$13,L99=Paramétrage!$C$16,L99=Paramétrage!$C$19,L99=Paramétrage!$C$23,L99=Paramétrage!$C$26,AND(L99&lt;&gt;Paramétrage!$C$9,P99="Mut+ext")),"",ROUNDUP(N99/O99,0))</f>
        <v/>
      </c>
      <c r="V99" s="210">
        <f>IF(L99="",0,IF(OR(P99="Mut+ext",VLOOKUP(L99,Paramétrage!$C$6:$E$28,2,0)=0),0,IF(O99="","saisir capacité",M99*U99*VLOOKUP(L99,Paramétrage!$C$6:$E$28,2,0))))</f>
        <v>0</v>
      </c>
      <c r="W99" s="108"/>
      <c r="X99" s="211">
        <f t="shared" si="50"/>
        <v>0</v>
      </c>
      <c r="Y99" s="248">
        <f>IF(L99="",0,IF(ISERROR(W99+V99*VLOOKUP(L99,Paramétrage!$C$6:$E$28,3,0))=TRUE,X99,W99+V99*VLOOKUP(L99,Paramétrage!$C$6:$E$28,3,0)))</f>
        <v>0</v>
      </c>
      <c r="Z99" s="555"/>
      <c r="AA99" s="556"/>
      <c r="AB99" s="557"/>
      <c r="AC99" s="442"/>
      <c r="AD99" s="109"/>
      <c r="AE99" s="47">
        <f>IF(F99="",0,IF(J99="",0,IF(SUMIF(F96:F103,F99,N96:N103)=0,0,IF(J99="Obligatoire",AF99/N99,IF(K99="",AF99/SUMIF(F96:F103,F99,N96:N103),AF99/(SUMIF(F96:F103,F99,N96:N103)/K99))))))</f>
        <v>0</v>
      </c>
      <c r="AF99" s="24">
        <f t="shared" si="51"/>
        <v>0</v>
      </c>
      <c r="AH99" s="50">
        <f>IF(SUMIF(F96:F103,F99,N96:N103)=0,0,$M$3*N99/SUMIF(F96:F103,F99,N96:N103))</f>
        <v>0</v>
      </c>
      <c r="AI99" s="12">
        <f t="shared" si="52"/>
        <v>0</v>
      </c>
      <c r="AJ99" s="26" t="str">
        <f t="shared" si="53"/>
        <v/>
      </c>
      <c r="AK99" s="27">
        <f>IF(L99="",0,IF(OR(P99="Mut+ext",VLOOKUP(L99,Paramétrage!$C$6:$E$28,2,0)=0),0,IF(O99="","saisir capacité",IF(P99="Mut+ext",0,M99*AJ99*VLOOKUP(L99,Paramétrage!$C$6:$E$28,2,0)))))</f>
        <v>0</v>
      </c>
      <c r="AL99" s="95"/>
      <c r="AM99" s="27">
        <f t="shared" si="54"/>
        <v>0</v>
      </c>
      <c r="AN99" s="27">
        <f>IF(L99="",0,IF(ISERROR(AL99+AK99*VLOOKUP(L99,Paramétrage!$C$6:$E$28,3,0))=TRUE,AM99,AL99+AK99*VLOOKUP(L99,Paramétrage!$C$6:$E$28,3,0)))</f>
        <v>0</v>
      </c>
      <c r="AO99" s="50">
        <f>IF(L99="",0,IF(OR(P99="oui",VLOOKUP(L99,Paramétrage!$C$6:$E$28,2,0)=0),0,IF(U99="",0,U99-AJ99)))</f>
        <v>0</v>
      </c>
      <c r="AP99" s="12">
        <f t="shared" si="55"/>
        <v>0</v>
      </c>
    </row>
    <row r="100" spans="1:42">
      <c r="A100" s="623"/>
      <c r="B100" s="620"/>
      <c r="C100" s="585"/>
      <c r="D100" s="587"/>
      <c r="E100" s="588"/>
      <c r="F100" s="446"/>
      <c r="G100" s="449"/>
      <c r="H100" s="103"/>
      <c r="I100" s="131"/>
      <c r="J100" s="130"/>
      <c r="K100" s="104"/>
      <c r="L100" s="105"/>
      <c r="M100" s="122"/>
      <c r="N100" s="119"/>
      <c r="O100" s="127"/>
      <c r="P100" s="111"/>
      <c r="Q100" s="556"/>
      <c r="R100" s="556"/>
      <c r="S100" s="556"/>
      <c r="T100" s="569"/>
      <c r="U100" s="247" t="str">
        <f>IF(OR(O100="",L100=Paramétrage!$C$10,L100=Paramétrage!$C$13,L100=Paramétrage!$C$16,L100=Paramétrage!$C$19,L100=Paramétrage!$C$23,L100=Paramétrage!$C$26,AND(L100&lt;&gt;Paramétrage!$C$9,P100="Mut+ext")),"",ROUNDUP(N100/O100,0))</f>
        <v/>
      </c>
      <c r="V100" s="210">
        <f>IF(L100="",0,IF(OR(P100="Mut+ext",VLOOKUP(L100,Paramétrage!$C$6:$E$28,2,0)=0),0,IF(O100="","saisir capacité",M100*U100*VLOOKUP(L100,Paramétrage!$C$6:$E$28,2,0))))</f>
        <v>0</v>
      </c>
      <c r="W100" s="108"/>
      <c r="X100" s="211">
        <f t="shared" si="50"/>
        <v>0</v>
      </c>
      <c r="Y100" s="248">
        <f>IF(L100="",0,IF(ISERROR(W100+V100*VLOOKUP(L100,Paramétrage!$C$6:$E$28,3,0))=TRUE,X100,W100+V100*VLOOKUP(L100,Paramétrage!$C$6:$E$28,3,0)))</f>
        <v>0</v>
      </c>
      <c r="Z100" s="555"/>
      <c r="AA100" s="556"/>
      <c r="AB100" s="557"/>
      <c r="AC100" s="442"/>
      <c r="AD100" s="109"/>
      <c r="AE100" s="47">
        <f>IF(F100="",0,IF(J100="",0,IF(SUMIF(F96:F103,F100,N96:N103)=0,0,IF(J100="Obligatoire",AF100/N100,IF(K100="",AF100/SUMIF(F96:F103,F100,N96:N103),AF100/(SUMIF(F96:F103,F100,N96:N103)/K100))))))</f>
        <v>0</v>
      </c>
      <c r="AF100" s="24">
        <f t="shared" si="51"/>
        <v>0</v>
      </c>
      <c r="AH100" s="50">
        <f>IF(SUMIF(F96:F103,F100,N96:N103)=0,0,$M$3*N100/SUMIF(F96:F103,F100,N96:N103))</f>
        <v>0</v>
      </c>
      <c r="AI100" s="12">
        <f t="shared" si="52"/>
        <v>0</v>
      </c>
      <c r="AJ100" s="26" t="str">
        <f t="shared" si="53"/>
        <v/>
      </c>
      <c r="AK100" s="27">
        <f>IF(L100="",0,IF(OR(P100="Mut+ext",VLOOKUP(L100,Paramétrage!$C$6:$E$28,2,0)=0),0,IF(O100="","saisir capacité",IF(P100="Mut+ext",0,M100*AJ100*VLOOKUP(L100,Paramétrage!$C$6:$E$28,2,0)))))</f>
        <v>0</v>
      </c>
      <c r="AL100" s="95"/>
      <c r="AM100" s="27">
        <f t="shared" si="54"/>
        <v>0</v>
      </c>
      <c r="AN100" s="27">
        <f>IF(L100="",0,IF(ISERROR(AL100+AK100*VLOOKUP(L100,Paramétrage!$C$6:$E$28,3,0))=TRUE,AM100,AL100+AK100*VLOOKUP(L100,Paramétrage!$C$6:$E$28,3,0)))</f>
        <v>0</v>
      </c>
      <c r="AO100" s="50">
        <f>IF(L100="",0,IF(OR(P100="oui",VLOOKUP(L100,Paramétrage!$C$6:$E$28,2,0)=0),0,IF(U100="",0,U100-AJ100)))</f>
        <v>0</v>
      </c>
      <c r="AP100" s="12">
        <f t="shared" si="55"/>
        <v>0</v>
      </c>
    </row>
    <row r="101" spans="1:42">
      <c r="A101" s="623"/>
      <c r="B101" s="620"/>
      <c r="C101" s="585"/>
      <c r="D101" s="587"/>
      <c r="E101" s="588"/>
      <c r="F101" s="446"/>
      <c r="G101" s="449"/>
      <c r="H101" s="103"/>
      <c r="I101" s="131"/>
      <c r="J101" s="130"/>
      <c r="K101" s="104"/>
      <c r="L101" s="105"/>
      <c r="M101" s="122"/>
      <c r="N101" s="119"/>
      <c r="O101" s="127"/>
      <c r="P101" s="111"/>
      <c r="Q101" s="556"/>
      <c r="R101" s="556"/>
      <c r="S101" s="556"/>
      <c r="T101" s="569"/>
      <c r="U101" s="247" t="str">
        <f>IF(OR(O101="",L101=Paramétrage!$C$10,L101=Paramétrage!$C$13,L101=Paramétrage!$C$16,L101=Paramétrage!$C$19,L101=Paramétrage!$C$23,L101=Paramétrage!$C$26,AND(L101&lt;&gt;Paramétrage!$C$9,P101="Mut+ext")),"",ROUNDUP(N101/O101,0))</f>
        <v/>
      </c>
      <c r="V101" s="210">
        <f>IF(L101="",0,IF(OR(P101="Mut+ext",VLOOKUP(L101,Paramétrage!$C$6:$E$28,2,0)=0),0,IF(O101="","saisir capacité",M101*U101*VLOOKUP(L101,Paramétrage!$C$6:$E$28,2,0))))</f>
        <v>0</v>
      </c>
      <c r="W101" s="108"/>
      <c r="X101" s="211">
        <f t="shared" si="50"/>
        <v>0</v>
      </c>
      <c r="Y101" s="248">
        <f>IF(L101="",0,IF(ISERROR(W101+V101*VLOOKUP(L101,Paramétrage!$C$6:$E$28,3,0))=TRUE,X101,W101+V101*VLOOKUP(L101,Paramétrage!$C$6:$E$28,3,0)))</f>
        <v>0</v>
      </c>
      <c r="Z101" s="555"/>
      <c r="AA101" s="556"/>
      <c r="AB101" s="557"/>
      <c r="AC101" s="442"/>
      <c r="AD101" s="109"/>
      <c r="AE101" s="47">
        <f>IF(F101="",0,IF(J101="",0,IF(SUMIF(F96:F103,F101,N96:N103)=0,0,IF(J101="Obligatoire",AF101/N101,IF(K101="",AF101/SUMIF(F96:F103,F101,N96:N103),AF101/(SUMIF(F96:F103,F101,N96:N103)/K101))))))</f>
        <v>0</v>
      </c>
      <c r="AF101" s="24">
        <f t="shared" si="51"/>
        <v>0</v>
      </c>
      <c r="AH101" s="50">
        <f>IF(SUMIF(F96:F103,F101,N96:N103)=0,0,$M$3*N101/SUMIF(F96:F103,F101,N96:N103))</f>
        <v>0</v>
      </c>
      <c r="AI101" s="12">
        <f t="shared" si="52"/>
        <v>0</v>
      </c>
      <c r="AJ101" s="26" t="str">
        <f t="shared" si="53"/>
        <v/>
      </c>
      <c r="AK101" s="27">
        <f>IF(L101="",0,IF(OR(P101="Mut+ext",VLOOKUP(L101,Paramétrage!$C$6:$E$28,2,0)=0),0,IF(O101="","saisir capacité",IF(P101="Mut+ext",0,M101*AJ101*VLOOKUP(L101,Paramétrage!$C$6:$E$28,2,0)))))</f>
        <v>0</v>
      </c>
      <c r="AL101" s="95"/>
      <c r="AM101" s="27">
        <f t="shared" si="54"/>
        <v>0</v>
      </c>
      <c r="AN101" s="27">
        <f>IF(L101="",0,IF(ISERROR(AL101+AK101*VLOOKUP(L101,Paramétrage!$C$6:$E$28,3,0))=TRUE,AM101,AL101+AK101*VLOOKUP(L101,Paramétrage!$C$6:$E$28,3,0)))</f>
        <v>0</v>
      </c>
      <c r="AO101" s="50">
        <f>IF(L101="",0,IF(OR(P101="oui",VLOOKUP(L101,Paramétrage!$C$6:$E$28,2,0)=0),0,IF(U101="",0,U101-AJ101)))</f>
        <v>0</v>
      </c>
      <c r="AP101" s="12">
        <f t="shared" si="55"/>
        <v>0</v>
      </c>
    </row>
    <row r="102" spans="1:42">
      <c r="A102" s="623"/>
      <c r="B102" s="620"/>
      <c r="C102" s="585"/>
      <c r="D102" s="587"/>
      <c r="E102" s="588"/>
      <c r="F102" s="446"/>
      <c r="G102" s="449"/>
      <c r="H102" s="103"/>
      <c r="I102" s="131"/>
      <c r="J102" s="130"/>
      <c r="K102" s="104"/>
      <c r="L102" s="105"/>
      <c r="M102" s="122"/>
      <c r="N102" s="119"/>
      <c r="O102" s="127"/>
      <c r="P102" s="111"/>
      <c r="Q102" s="556"/>
      <c r="R102" s="556"/>
      <c r="S102" s="556"/>
      <c r="T102" s="569"/>
      <c r="U102" s="247" t="str">
        <f>IF(OR(O102="",L102=Paramétrage!$C$10,L102=Paramétrage!$C$13,L102=Paramétrage!$C$16,L102=Paramétrage!$C$19,L102=Paramétrage!$C$23,L102=Paramétrage!$C$26,AND(L102&lt;&gt;Paramétrage!$C$9,P102="Mut+ext")),"",ROUNDUP(N102/O102,0))</f>
        <v/>
      </c>
      <c r="V102" s="210">
        <f>IF(L102="",0,IF(OR(P102="Mut+ext",VLOOKUP(L102,Paramétrage!$C$6:$E$28,2,0)=0),0,IF(O102="","saisir capacité",M102*U102*VLOOKUP(L102,Paramétrage!$C$6:$E$28,2,0))))</f>
        <v>0</v>
      </c>
      <c r="W102" s="108"/>
      <c r="X102" s="211">
        <f t="shared" si="50"/>
        <v>0</v>
      </c>
      <c r="Y102" s="248">
        <f>IF(L102="",0,IF(ISERROR(W102+V102*VLOOKUP(L102,Paramétrage!$C$6:$E$28,3,0))=TRUE,X102,W102+V102*VLOOKUP(L102,Paramétrage!$C$6:$E$28,3,0)))</f>
        <v>0</v>
      </c>
      <c r="Z102" s="555"/>
      <c r="AA102" s="556"/>
      <c r="AB102" s="557"/>
      <c r="AC102" s="442"/>
      <c r="AD102" s="109"/>
      <c r="AE102" s="47">
        <f>IF(F102="",0,IF(J102="",0,IF(SUMIF(F96:F103,F102,N96:N103)=0,0,IF(J102="Obligatoire",AF102/N102,IF(K102="",AF102/SUMIF(F96:F103,F102,N96:N103),AF102/(SUMIF(F96:F103,F102,N96:N103)/K102))))))</f>
        <v>0</v>
      </c>
      <c r="AF102" s="24">
        <f t="shared" si="51"/>
        <v>0</v>
      </c>
      <c r="AH102" s="50">
        <f>IF(SUMIF(F96:F103,F102,N96:N103)=0,0,$M$3*N102/SUMIF(F96:F103,F102,N96:N103))</f>
        <v>0</v>
      </c>
      <c r="AI102" s="12">
        <f t="shared" si="52"/>
        <v>0</v>
      </c>
      <c r="AJ102" s="26" t="str">
        <f t="shared" si="53"/>
        <v/>
      </c>
      <c r="AK102" s="27">
        <f>IF(L102="",0,IF(OR(P102="Mut+ext",VLOOKUP(L102,Paramétrage!$C$6:$E$28,2,0)=0),0,IF(O102="","saisir capacité",IF(P102="Mut+ext",0,M102*AJ102*VLOOKUP(L102,Paramétrage!$C$6:$E$28,2,0)))))</f>
        <v>0</v>
      </c>
      <c r="AL102" s="95"/>
      <c r="AM102" s="27">
        <f t="shared" si="54"/>
        <v>0</v>
      </c>
      <c r="AN102" s="27">
        <f>IF(L102="",0,IF(ISERROR(AL102+AK102*VLOOKUP(L102,Paramétrage!$C$6:$E$28,3,0))=TRUE,AM102,AL102+AK102*VLOOKUP(L102,Paramétrage!$C$6:$E$28,3,0)))</f>
        <v>0</v>
      </c>
      <c r="AO102" s="50">
        <f>IF(L102="",0,IF(OR(P102="oui",VLOOKUP(L102,Paramétrage!$C$6:$E$28,2,0)=0),0,IF(U102="",0,U102-AJ102)))</f>
        <v>0</v>
      </c>
      <c r="AP102" s="12">
        <f t="shared" si="55"/>
        <v>0</v>
      </c>
    </row>
    <row r="103" spans="1:42">
      <c r="A103" s="623"/>
      <c r="B103" s="620"/>
      <c r="C103" s="585"/>
      <c r="D103" s="587"/>
      <c r="E103" s="589"/>
      <c r="F103" s="446"/>
      <c r="G103" s="449"/>
      <c r="H103" s="103"/>
      <c r="I103" s="131"/>
      <c r="J103" s="130"/>
      <c r="K103" s="104"/>
      <c r="L103" s="105"/>
      <c r="M103" s="122"/>
      <c r="N103" s="119"/>
      <c r="O103" s="127"/>
      <c r="P103" s="111"/>
      <c r="Q103" s="556"/>
      <c r="R103" s="556"/>
      <c r="S103" s="556"/>
      <c r="T103" s="569"/>
      <c r="U103" s="247" t="str">
        <f>IF(OR(O103="",L103=Paramétrage!$C$10,L103=Paramétrage!$C$13,L103=Paramétrage!$C$16,L103=Paramétrage!$C$19,L103=Paramétrage!$C$23,L103=Paramétrage!$C$26,AND(L103&lt;&gt;Paramétrage!$C$9,P103="Mut+ext")),"",ROUNDUP(N103/O103,0))</f>
        <v/>
      </c>
      <c r="V103" s="210">
        <f>IF(L103="",0,IF(OR(P103="Mut+ext",VLOOKUP(L103,Paramétrage!$C$6:$E$28,2,0)=0),0,IF(O103="","saisir capacité",M103*U103*VLOOKUP(L103,Paramétrage!$C$6:$E$28,2,0))))</f>
        <v>0</v>
      </c>
      <c r="W103" s="108"/>
      <c r="X103" s="211">
        <f t="shared" si="50"/>
        <v>0</v>
      </c>
      <c r="Y103" s="248">
        <f>IF(L103="",0,IF(ISERROR(W103+V103*VLOOKUP(L103,Paramétrage!$C$6:$E$28,3,0))=TRUE,X103,W103+V103*VLOOKUP(L103,Paramétrage!$C$6:$E$28,3,0)))</f>
        <v>0</v>
      </c>
      <c r="Z103" s="555"/>
      <c r="AA103" s="556"/>
      <c r="AB103" s="557"/>
      <c r="AC103" s="442"/>
      <c r="AD103" s="109"/>
      <c r="AE103" s="47">
        <f>IF(F103="",0,IF(J103="",0,IF(SUMIF(F96:F103,F103,N96:N103)=0,0,IF(J103="Obligatoire",AF103/N103,IF(K103="",AF103/SUMIF(F96:F103,F103,N96:N103),AF103/(SUMIF(F96:F103,F103,N96:N103)/K103))))))</f>
        <v>0</v>
      </c>
      <c r="AF103" s="24">
        <f t="shared" si="51"/>
        <v>0</v>
      </c>
      <c r="AH103" s="50">
        <f>IF(SUMIF(F96:F103,F103,N96:N103)=0,0,$M$3*N103/SUMIF(F96:F103,F103,N96:N103))</f>
        <v>0</v>
      </c>
      <c r="AI103" s="12">
        <f t="shared" si="52"/>
        <v>0</v>
      </c>
      <c r="AJ103" s="26" t="str">
        <f t="shared" si="53"/>
        <v/>
      </c>
      <c r="AK103" s="27">
        <f>IF(L103="",0,IF(OR(P103="Mut+ext",VLOOKUP(L103,Paramétrage!$C$6:$E$28,2,0)=0),0,IF(O103="","saisir capacité",IF(P103="Mut+ext",0,M103*AJ103*VLOOKUP(L103,Paramétrage!$C$6:$E$28,2,0)))))</f>
        <v>0</v>
      </c>
      <c r="AL103" s="95"/>
      <c r="AM103" s="27">
        <f t="shared" si="54"/>
        <v>0</v>
      </c>
      <c r="AN103" s="27">
        <f>IF(L103="",0,IF(ISERROR(AL103+AK103*VLOOKUP(L103,Paramétrage!$C$6:$E$28,3,0))=TRUE,AM103,AL103+AK103*VLOOKUP(L103,Paramétrage!$C$6:$E$28,3,0)))</f>
        <v>0</v>
      </c>
      <c r="AO103" s="50">
        <f>IF(L103="",0,IF(OR(P103="oui",VLOOKUP(L103,Paramétrage!$C$6:$E$28,2,0)=0),0,IF(U103="",0,U103-AJ103)))</f>
        <v>0</v>
      </c>
      <c r="AP103" s="12">
        <f t="shared" si="55"/>
        <v>0</v>
      </c>
    </row>
    <row r="104" spans="1:42">
      <c r="A104" s="623"/>
      <c r="B104" s="620"/>
      <c r="C104" s="585"/>
      <c r="D104" s="191"/>
      <c r="E104" s="191"/>
      <c r="F104" s="192"/>
      <c r="G104" s="193"/>
      <c r="H104" s="194"/>
      <c r="I104" s="195"/>
      <c r="J104" s="194"/>
      <c r="K104" s="196"/>
      <c r="L104" s="197"/>
      <c r="M104" s="198">
        <f>AE104</f>
        <v>50</v>
      </c>
      <c r="N104" s="199"/>
      <c r="O104" s="199"/>
      <c r="P104" s="200"/>
      <c r="Q104" s="201"/>
      <c r="R104" s="201"/>
      <c r="S104" s="201"/>
      <c r="T104" s="202"/>
      <c r="U104" s="203"/>
      <c r="V104" s="204">
        <f>SUM(V96:V103)</f>
        <v>142</v>
      </c>
      <c r="W104" s="197">
        <f>SUM(W96:W103)</f>
        <v>0</v>
      </c>
      <c r="X104" s="205">
        <f t="shared" si="49"/>
        <v>142</v>
      </c>
      <c r="Y104" s="206">
        <f>SUM(Y96:Y103)</f>
        <v>155.5</v>
      </c>
      <c r="Z104" s="207"/>
      <c r="AA104" s="207"/>
      <c r="AB104" s="208"/>
      <c r="AC104" s="209"/>
      <c r="AD104" s="202"/>
      <c r="AE104" s="46">
        <f>SUM(AE96:AE103)</f>
        <v>50</v>
      </c>
      <c r="AF104" s="44">
        <f>SUM(AF96:AF103)</f>
        <v>9000</v>
      </c>
    </row>
    <row r="105" spans="1:42" ht="15.75" customHeight="1">
      <c r="A105" s="623"/>
      <c r="B105" s="620"/>
      <c r="C105" s="585" t="s">
        <v>333</v>
      </c>
      <c r="D105" s="587" t="s">
        <v>334</v>
      </c>
      <c r="E105" s="588">
        <v>6</v>
      </c>
      <c r="F105" s="447" t="s">
        <v>335</v>
      </c>
      <c r="G105" s="112" t="s">
        <v>16</v>
      </c>
      <c r="H105" s="103" t="s">
        <v>336</v>
      </c>
      <c r="I105" s="131" t="s">
        <v>97</v>
      </c>
      <c r="J105" s="130" t="s">
        <v>98</v>
      </c>
      <c r="K105" s="104">
        <v>1</v>
      </c>
      <c r="L105" s="105" t="s">
        <v>99</v>
      </c>
      <c r="M105" s="122">
        <v>27</v>
      </c>
      <c r="N105" s="119">
        <v>180</v>
      </c>
      <c r="O105" s="127">
        <v>300</v>
      </c>
      <c r="P105" s="111"/>
      <c r="Q105" s="556"/>
      <c r="R105" s="556"/>
      <c r="S105" s="556"/>
      <c r="T105" s="569"/>
      <c r="U105" s="247">
        <f>IF(OR(O105="",L105=Paramétrage!$C$10,L105=Paramétrage!$C$13,L105=Paramétrage!$C$16,L105=Paramétrage!$C$19,L105=Paramétrage!$C$23,L105=Paramétrage!$C$26,AND(L105&lt;&gt;Paramétrage!$C$9,P105="Mut+ext")),"",ROUNDUP(N105/O105,0))</f>
        <v>1</v>
      </c>
      <c r="V105" s="210">
        <f>IF(L105="",0,IF(OR(P105="Mut+ext",VLOOKUP(L105,Paramétrage!$C$6:$E$28,2,0)=0),0,IF(O105="","saisir capacité",M105*U105*VLOOKUP(L105,Paramétrage!$C$6:$E$28,2,0))))</f>
        <v>27</v>
      </c>
      <c r="W105" s="108"/>
      <c r="X105" s="211">
        <f t="shared" ref="X105:X112" si="56">IF(ISERROR(V105+W105)=TRUE,V105,V105+W105)</f>
        <v>27</v>
      </c>
      <c r="Y105" s="248">
        <f>IF(L105="",0,IF(ISERROR(W105+V105*VLOOKUP(L105,Paramétrage!$C$6:$E$28,3,0))=TRUE,X105,W105+V105*VLOOKUP(L105,Paramétrage!$C$6:$E$28,3,0)))</f>
        <v>40.5</v>
      </c>
      <c r="Z105" s="555"/>
      <c r="AA105" s="556"/>
      <c r="AB105" s="557"/>
      <c r="AC105" s="442"/>
      <c r="AD105" s="110"/>
      <c r="AE105" s="47">
        <f>IF(F105="",0,IF(J105="",0,IF(SUMIF(F105:F112,F105,N105:N112)=0,0,IF(J105="Obligatoire",AF105/N105,IF(K105="",AF105/SUMIF(F105:F112,F105,N105:N112),AF105/(SUMIF(F105:F112,F105,N105:N112)/K105))))))</f>
        <v>27</v>
      </c>
      <c r="AF105" s="43">
        <f t="shared" ref="AF105:AF112" si="57">M105*N105</f>
        <v>4860</v>
      </c>
      <c r="AH105" s="50">
        <f>IF(SUMIF(F105:F112,F105,N105:N112)=0,0,$M$3*N105/SUMIF(F105:F112,F105,N105:N112))</f>
        <v>0</v>
      </c>
      <c r="AI105" s="12">
        <f t="shared" ref="AI105:AI112" si="58">O105</f>
        <v>300</v>
      </c>
      <c r="AJ105" s="26">
        <f t="shared" si="53"/>
        <v>0</v>
      </c>
      <c r="AK105" s="27">
        <f>IF(L105="",0,IF(OR(P105="Mut+ext",VLOOKUP(L105,Paramétrage!$C$6:$E$28,2,0)=0),0,IF(O105="","saisir capacité",IF(P105="Mut+ext",0,M105*AJ105*VLOOKUP(L105,Paramétrage!$C$6:$E$28,2,0)))))</f>
        <v>0</v>
      </c>
      <c r="AL105" s="95"/>
      <c r="AM105" s="27">
        <f t="shared" si="54"/>
        <v>0</v>
      </c>
      <c r="AN105" s="27">
        <f>IF(L105="",0,IF(ISERROR(AL105+AK105*VLOOKUP(L105,Paramétrage!$C$6:$E$28,3,0))=TRUE,AM105,AL105+AK105*VLOOKUP(L105,Paramétrage!$C$6:$E$28,3,0)))</f>
        <v>0</v>
      </c>
      <c r="AO105" s="50">
        <f>IF(L105="",0,IF(OR(P105="oui",VLOOKUP(L105,Paramétrage!$C$6:$E$28,2,0)=0),0,IF(U105="",0,U105-AJ105)))</f>
        <v>1</v>
      </c>
      <c r="AP105" s="12">
        <f t="shared" ref="AP105:AP112" si="59">Y105-AN105-W105</f>
        <v>40.5</v>
      </c>
    </row>
    <row r="106" spans="1:42">
      <c r="A106" s="623"/>
      <c r="B106" s="620"/>
      <c r="C106" s="585"/>
      <c r="D106" s="587"/>
      <c r="E106" s="588"/>
      <c r="F106" s="446" t="s">
        <v>337</v>
      </c>
      <c r="G106" s="102" t="s">
        <v>16</v>
      </c>
      <c r="H106" s="103" t="s">
        <v>336</v>
      </c>
      <c r="I106" s="131" t="s">
        <v>97</v>
      </c>
      <c r="J106" s="130" t="s">
        <v>98</v>
      </c>
      <c r="K106" s="104">
        <v>1</v>
      </c>
      <c r="L106" s="105" t="s">
        <v>104</v>
      </c>
      <c r="M106" s="122">
        <v>23</v>
      </c>
      <c r="N106" s="119">
        <v>180</v>
      </c>
      <c r="O106" s="127">
        <v>40</v>
      </c>
      <c r="P106" s="111"/>
      <c r="Q106" s="556"/>
      <c r="R106" s="556"/>
      <c r="S106" s="556"/>
      <c r="T106" s="569"/>
      <c r="U106" s="247">
        <f>IF(OR(O106="",L106=Paramétrage!$C$10,L106=Paramétrage!$C$13,L106=Paramétrage!$C$16,L106=Paramétrage!$C$19,L106=Paramétrage!$C$23,L106=Paramétrage!$C$26,AND(L106&lt;&gt;Paramétrage!$C$9,P106="Mut+ext")),"",ROUNDUP(N106/O106,0))</f>
        <v>5</v>
      </c>
      <c r="V106" s="210">
        <f>IF(L106="",0,IF(OR(P106="Mut+ext",VLOOKUP(L106,Paramétrage!$C$6:$E$28,2,0)=0),0,IF(O106="","saisir capacité",M106*U106*VLOOKUP(L106,Paramétrage!$C$6:$E$28,2,0))))</f>
        <v>115</v>
      </c>
      <c r="W106" s="108"/>
      <c r="X106" s="211">
        <f t="shared" si="56"/>
        <v>115</v>
      </c>
      <c r="Y106" s="248">
        <f>IF(L106="",0,IF(ISERROR(W106+V106*VLOOKUP(L106,Paramétrage!$C$6:$E$28,3,0))=TRUE,X106,W106+V106*VLOOKUP(L106,Paramétrage!$C$6:$E$28,3,0)))</f>
        <v>115</v>
      </c>
      <c r="Z106" s="555"/>
      <c r="AA106" s="556"/>
      <c r="AB106" s="557"/>
      <c r="AC106" s="442"/>
      <c r="AD106" s="109"/>
      <c r="AE106" s="47">
        <f>IF(F106="",0,IF(J106="",0,IF(SUMIF(F105:F112,F106,N105:N112)=0,0,IF(J106="Obligatoire",AF106/N106,IF(K106="",AF106/SUMIF(F105:F112,F106,N105:N112),AF106/(SUMIF(F105:F112,F106,N105:N112)/K106))))))</f>
        <v>23</v>
      </c>
      <c r="AF106" s="24">
        <f t="shared" si="57"/>
        <v>4140</v>
      </c>
      <c r="AH106" s="50">
        <f>IF(SUMIF(F105:F112,F106,N105:N112)=0,0,$M$3*N106/SUMIF(F105:F112,F106,N105:N112))</f>
        <v>0</v>
      </c>
      <c r="AI106" s="12">
        <f t="shared" si="58"/>
        <v>40</v>
      </c>
      <c r="AJ106" s="26">
        <f t="shared" si="53"/>
        <v>0</v>
      </c>
      <c r="AK106" s="27">
        <f>IF(L106="",0,IF(OR(P106="Mut+ext",VLOOKUP(L106,Paramétrage!$C$6:$E$28,2,0)=0),0,IF(O106="","saisir capacité",IF(P106="Mut+ext",0,M106*AJ106*VLOOKUP(L106,Paramétrage!$C$6:$E$28,2,0)))))</f>
        <v>0</v>
      </c>
      <c r="AL106" s="95"/>
      <c r="AM106" s="27">
        <f t="shared" si="54"/>
        <v>0</v>
      </c>
      <c r="AN106" s="27">
        <f>IF(L106="",0,IF(ISERROR(AL106+AK106*VLOOKUP(L106,Paramétrage!$C$6:$E$28,3,0))=TRUE,AM106,AL106+AK106*VLOOKUP(L106,Paramétrage!$C$6:$E$28,3,0)))</f>
        <v>0</v>
      </c>
      <c r="AO106" s="50">
        <f>IF(L106="",0,IF(OR(P106="oui",VLOOKUP(L106,Paramétrage!$C$6:$E$28,2,0)=0),0,IF(U106="",0,U106-AJ106)))</f>
        <v>5</v>
      </c>
      <c r="AP106" s="12">
        <f t="shared" si="59"/>
        <v>115</v>
      </c>
    </row>
    <row r="107" spans="1:42">
      <c r="A107" s="623"/>
      <c r="B107" s="620"/>
      <c r="C107" s="585"/>
      <c r="D107" s="587"/>
      <c r="E107" s="588"/>
      <c r="F107" s="446" t="s">
        <v>384</v>
      </c>
      <c r="G107" s="102" t="s">
        <v>16</v>
      </c>
      <c r="H107" s="103"/>
      <c r="I107" s="131"/>
      <c r="J107" s="130"/>
      <c r="K107" s="104"/>
      <c r="L107" s="105"/>
      <c r="M107" s="122"/>
      <c r="N107" s="119"/>
      <c r="O107" s="127"/>
      <c r="P107" s="111"/>
      <c r="Q107" s="556"/>
      <c r="R107" s="556"/>
      <c r="S107" s="556"/>
      <c r="T107" s="569"/>
      <c r="U107" s="247" t="str">
        <f>IF(OR(O107="",L107=Paramétrage!$C$10,L107=Paramétrage!$C$13,L107=Paramétrage!$C$16,L107=Paramétrage!$C$19,L107=Paramétrage!$C$23,L107=Paramétrage!$C$26,AND(L107&lt;&gt;Paramétrage!$C$9,P107="Mut+ext")),"",ROUNDUP(N107/O107,0))</f>
        <v/>
      </c>
      <c r="V107" s="210">
        <f>IF(L107="",0,IF(OR(P107="Mut+ext",VLOOKUP(L107,Paramétrage!$C$6:$E$28,2,0)=0),0,IF(O107="","saisir capacité",M107*U107*VLOOKUP(L107,Paramétrage!$C$6:$E$28,2,0))))</f>
        <v>0</v>
      </c>
      <c r="W107" s="108"/>
      <c r="X107" s="211">
        <f t="shared" si="56"/>
        <v>0</v>
      </c>
      <c r="Y107" s="248">
        <f>IF(L107="",0,IF(ISERROR(W107+V107*VLOOKUP(L107,Paramétrage!$C$6:$E$28,3,0))=TRUE,X107,W107+V107*VLOOKUP(L107,Paramétrage!$C$6:$E$28,3,0)))</f>
        <v>0</v>
      </c>
      <c r="Z107" s="555"/>
      <c r="AA107" s="556"/>
      <c r="AB107" s="557"/>
      <c r="AC107" s="442"/>
      <c r="AD107" s="109"/>
      <c r="AE107" s="47">
        <f>IF(F107="",0,IF(J107="",0,IF(SUMIF(F105:F112,F107,N105:N112)=0,0,IF(J107="Obligatoire",AF107/N107,IF(K107="",AF107/SUMIF(F105:F112,F107,N105:N112),AF107/(SUMIF(F105:F112,F107,N105:N112)/K107))))))</f>
        <v>0</v>
      </c>
      <c r="AF107" s="24">
        <f t="shared" si="57"/>
        <v>0</v>
      </c>
      <c r="AH107" s="50">
        <f>IF(SUMIF(F105:F112,F107,N105:N112)=0,0,$M$3*N107/SUMIF(F105:F112,F107,N105:N112))</f>
        <v>0</v>
      </c>
      <c r="AI107" s="12">
        <f t="shared" si="58"/>
        <v>0</v>
      </c>
      <c r="AJ107" s="26" t="str">
        <f t="shared" si="53"/>
        <v/>
      </c>
      <c r="AK107" s="27">
        <f>IF(L107="",0,IF(OR(P107="Mut+ext",VLOOKUP(L107,Paramétrage!$C$6:$E$28,2,0)=0),0,IF(O107="","saisir capacité",IF(P107="Mut+ext",0,M107*AJ107*VLOOKUP(L107,Paramétrage!$C$6:$E$28,2,0)))))</f>
        <v>0</v>
      </c>
      <c r="AL107" s="95"/>
      <c r="AM107" s="27">
        <f t="shared" si="54"/>
        <v>0</v>
      </c>
      <c r="AN107" s="27">
        <f>IF(L107="",0,IF(ISERROR(AL107+AK107*VLOOKUP(L107,Paramétrage!$C$6:$E$28,3,0))=TRUE,AM107,AL107+AK107*VLOOKUP(L107,Paramétrage!$C$6:$E$28,3,0)))</f>
        <v>0</v>
      </c>
      <c r="AO107" s="50">
        <f>IF(L107="",0,IF(OR(P107="oui",VLOOKUP(L107,Paramétrage!$C$6:$E$28,2,0)=0),0,IF(U107="",0,U107-AJ107)))</f>
        <v>0</v>
      </c>
      <c r="AP107" s="12">
        <f t="shared" si="59"/>
        <v>0</v>
      </c>
    </row>
    <row r="108" spans="1:42">
      <c r="A108" s="623"/>
      <c r="B108" s="620"/>
      <c r="C108" s="585"/>
      <c r="D108" s="587"/>
      <c r="E108" s="588"/>
      <c r="F108" s="448" t="s">
        <v>385</v>
      </c>
      <c r="G108" s="102" t="s">
        <v>16</v>
      </c>
      <c r="H108" s="103"/>
      <c r="I108" s="131"/>
      <c r="J108" s="130"/>
      <c r="K108" s="104"/>
      <c r="L108" s="105"/>
      <c r="M108" s="122"/>
      <c r="N108" s="119"/>
      <c r="O108" s="127"/>
      <c r="P108" s="111"/>
      <c r="Q108" s="556"/>
      <c r="R108" s="556"/>
      <c r="S108" s="556"/>
      <c r="T108" s="569"/>
      <c r="U108" s="247" t="str">
        <f>IF(OR(O108="",L108=Paramétrage!$C$10,L108=Paramétrage!$C$13,L108=Paramétrage!$C$16,L108=Paramétrage!$C$19,L108=Paramétrage!$C$23,L108=Paramétrage!$C$26,AND(L108&lt;&gt;Paramétrage!$C$9,P108="Mut+ext")),"",ROUNDUP(N108/O108,0))</f>
        <v/>
      </c>
      <c r="V108" s="210">
        <f>IF(L108="",0,IF(OR(P108="Mut+ext",VLOOKUP(L108,Paramétrage!$C$6:$E$28,2,0)=0),0,IF(O108="","saisir capacité",M108*U108*VLOOKUP(L108,Paramétrage!$C$6:$E$28,2,0))))</f>
        <v>0</v>
      </c>
      <c r="W108" s="108"/>
      <c r="X108" s="211">
        <f t="shared" si="56"/>
        <v>0</v>
      </c>
      <c r="Y108" s="248">
        <f>IF(L108="",0,IF(ISERROR(W108+V108*VLOOKUP(L108,Paramétrage!$C$6:$E$28,3,0))=TRUE,X108,W108+V108*VLOOKUP(L108,Paramétrage!$C$6:$E$28,3,0)))</f>
        <v>0</v>
      </c>
      <c r="Z108" s="555"/>
      <c r="AA108" s="556"/>
      <c r="AB108" s="557"/>
      <c r="AC108" s="442"/>
      <c r="AD108" s="109"/>
      <c r="AE108" s="47">
        <f>IF(F108="",0,IF(J108="",0,IF(SUMIF(F105:F112,F108,N105:N112)=0,0,IF(J108="Obligatoire",AF108/N108,IF(K108="",AF108/SUMIF(F105:F112,F108,N105:N112),AF108/(SUMIF(F105:F112,F108,N105:N112)/K108))))))</f>
        <v>0</v>
      </c>
      <c r="AF108" s="24">
        <f t="shared" si="57"/>
        <v>0</v>
      </c>
      <c r="AH108" s="50">
        <f>IF(SUMIF(F105:F112,F108,N105:N112)=0,0,$M$3*N108/SUMIF(F105:F112,F108,N105:N112))</f>
        <v>0</v>
      </c>
      <c r="AI108" s="12">
        <f t="shared" si="58"/>
        <v>0</v>
      </c>
      <c r="AJ108" s="26" t="str">
        <f t="shared" si="53"/>
        <v/>
      </c>
      <c r="AK108" s="27">
        <f>IF(L108="",0,IF(OR(P108="Mut+ext",VLOOKUP(L108,Paramétrage!$C$6:$E$28,2,0)=0),0,IF(O108="","saisir capacité",IF(P108="Mut+ext",0,M108*AJ108*VLOOKUP(L108,Paramétrage!$C$6:$E$28,2,0)))))</f>
        <v>0</v>
      </c>
      <c r="AL108" s="95"/>
      <c r="AM108" s="27">
        <f t="shared" si="54"/>
        <v>0</v>
      </c>
      <c r="AN108" s="27">
        <f>IF(L108="",0,IF(ISERROR(AL108+AK108*VLOOKUP(L108,Paramétrage!$C$6:$E$28,3,0))=TRUE,AM108,AL108+AK108*VLOOKUP(L108,Paramétrage!$C$6:$E$28,3,0)))</f>
        <v>0</v>
      </c>
      <c r="AO108" s="50">
        <f>IF(L108="",0,IF(OR(P108="oui",VLOOKUP(L108,Paramétrage!$C$6:$E$28,2,0)=0),0,IF(U108="",0,U108-AJ108)))</f>
        <v>0</v>
      </c>
      <c r="AP108" s="12">
        <f t="shared" si="59"/>
        <v>0</v>
      </c>
    </row>
    <row r="109" spans="1:42">
      <c r="A109" s="623"/>
      <c r="B109" s="620"/>
      <c r="C109" s="585"/>
      <c r="D109" s="587"/>
      <c r="E109" s="588"/>
      <c r="F109" s="446"/>
      <c r="G109" s="449"/>
      <c r="H109" s="103"/>
      <c r="I109" s="131"/>
      <c r="J109" s="130"/>
      <c r="K109" s="104"/>
      <c r="L109" s="105"/>
      <c r="M109" s="122"/>
      <c r="N109" s="119"/>
      <c r="O109" s="127"/>
      <c r="P109" s="111"/>
      <c r="Q109" s="556"/>
      <c r="R109" s="556"/>
      <c r="S109" s="556"/>
      <c r="T109" s="569"/>
      <c r="U109" s="247" t="str">
        <f>IF(OR(O109="",L109=Paramétrage!$C$10,L109=Paramétrage!$C$13,L109=Paramétrage!$C$16,L109=Paramétrage!$C$19,L109=Paramétrage!$C$23,L109=Paramétrage!$C$26,AND(L109&lt;&gt;Paramétrage!$C$9,P109="Mut+ext")),"",ROUNDUP(N109/O109,0))</f>
        <v/>
      </c>
      <c r="V109" s="210">
        <f>IF(L109="",0,IF(OR(P109="Mut+ext",VLOOKUP(L109,Paramétrage!$C$6:$E$28,2,0)=0),0,IF(O109="","saisir capacité",M109*U109*VLOOKUP(L109,Paramétrage!$C$6:$E$28,2,0))))</f>
        <v>0</v>
      </c>
      <c r="W109" s="108"/>
      <c r="X109" s="211">
        <f t="shared" si="56"/>
        <v>0</v>
      </c>
      <c r="Y109" s="248">
        <f>IF(L109="",0,IF(ISERROR(W109+V109*VLOOKUP(L109,Paramétrage!$C$6:$E$28,3,0))=TRUE,X109,W109+V109*VLOOKUP(L109,Paramétrage!$C$6:$E$28,3,0)))</f>
        <v>0</v>
      </c>
      <c r="Z109" s="555"/>
      <c r="AA109" s="556"/>
      <c r="AB109" s="557"/>
      <c r="AC109" s="442"/>
      <c r="AD109" s="109"/>
      <c r="AE109" s="47">
        <f>IF(F109="",0,IF(J109="",0,IF(SUMIF(F105:F112,F109,N105:N112)=0,0,IF(J109="Obligatoire",AF109/N109,IF(K109="",AF109/SUMIF(F105:F112,F109,N105:N112),AF109/(SUMIF(F105:F112,F109,N105:N112)/K109))))))</f>
        <v>0</v>
      </c>
      <c r="AF109" s="24">
        <f t="shared" si="57"/>
        <v>0</v>
      </c>
      <c r="AH109" s="50">
        <f>IF(SUMIF(F105:F112,F109,N105:N112)=0,0,$M$3*N109/SUMIF(F105:F112,F109,N105:N112))</f>
        <v>0</v>
      </c>
      <c r="AI109" s="12">
        <f t="shared" si="58"/>
        <v>0</v>
      </c>
      <c r="AJ109" s="26" t="str">
        <f t="shared" si="53"/>
        <v/>
      </c>
      <c r="AK109" s="27">
        <f>IF(L109="",0,IF(OR(P109="Mut+ext",VLOOKUP(L109,Paramétrage!$C$6:$E$28,2,0)=0),0,IF(O109="","saisir capacité",IF(P109="Mut+ext",0,M109*AJ109*VLOOKUP(L109,Paramétrage!$C$6:$E$28,2,0)))))</f>
        <v>0</v>
      </c>
      <c r="AL109" s="95"/>
      <c r="AM109" s="27">
        <f t="shared" si="54"/>
        <v>0</v>
      </c>
      <c r="AN109" s="27">
        <f>IF(L109="",0,IF(ISERROR(AL109+AK109*VLOOKUP(L109,Paramétrage!$C$6:$E$28,3,0))=TRUE,AM109,AL109+AK109*VLOOKUP(L109,Paramétrage!$C$6:$E$28,3,0)))</f>
        <v>0</v>
      </c>
      <c r="AO109" s="50">
        <f>IF(L109="",0,IF(OR(P109="oui",VLOOKUP(L109,Paramétrage!$C$6:$E$28,2,0)=0),0,IF(U109="",0,U109-AJ109)))</f>
        <v>0</v>
      </c>
      <c r="AP109" s="12">
        <f t="shared" si="59"/>
        <v>0</v>
      </c>
    </row>
    <row r="110" spans="1:42">
      <c r="A110" s="623"/>
      <c r="B110" s="620"/>
      <c r="C110" s="585"/>
      <c r="D110" s="587"/>
      <c r="E110" s="588"/>
      <c r="F110" s="446"/>
      <c r="G110" s="449"/>
      <c r="H110" s="103"/>
      <c r="I110" s="131"/>
      <c r="J110" s="130"/>
      <c r="K110" s="104"/>
      <c r="L110" s="105"/>
      <c r="M110" s="122"/>
      <c r="N110" s="119"/>
      <c r="O110" s="127"/>
      <c r="P110" s="111"/>
      <c r="Q110" s="556"/>
      <c r="R110" s="556"/>
      <c r="S110" s="556"/>
      <c r="T110" s="569"/>
      <c r="U110" s="247" t="str">
        <f>IF(OR(O110="",L110=Paramétrage!$C$10,L110=Paramétrage!$C$13,L110=Paramétrage!$C$16,L110=Paramétrage!$C$19,L110=Paramétrage!$C$23,L110=Paramétrage!$C$26,AND(L110&lt;&gt;Paramétrage!$C$9,P110="Mut+ext")),"",ROUNDUP(N110/O110,0))</f>
        <v/>
      </c>
      <c r="V110" s="210">
        <f>IF(L110="",0,IF(OR(P110="Mut+ext",VLOOKUP(L110,Paramétrage!$C$6:$E$28,2,0)=0),0,IF(O110="","saisir capacité",M110*U110*VLOOKUP(L110,Paramétrage!$C$6:$E$28,2,0))))</f>
        <v>0</v>
      </c>
      <c r="W110" s="108"/>
      <c r="X110" s="211">
        <f t="shared" si="56"/>
        <v>0</v>
      </c>
      <c r="Y110" s="248">
        <f>IF(L110="",0,IF(ISERROR(W110+V110*VLOOKUP(L110,Paramétrage!$C$6:$E$28,3,0))=TRUE,X110,W110+V110*VLOOKUP(L110,Paramétrage!$C$6:$E$28,3,0)))</f>
        <v>0</v>
      </c>
      <c r="Z110" s="555"/>
      <c r="AA110" s="556"/>
      <c r="AB110" s="557"/>
      <c r="AC110" s="442"/>
      <c r="AD110" s="109"/>
      <c r="AE110" s="47">
        <f>IF(F110="",0,IF(J110="",0,IF(SUMIF(F105:F112,F110,N105:N112)=0,0,IF(J110="Obligatoire",AF110/N110,IF(K110="",AF110/SUMIF(F105:F112,F110,N105:N112),AF110/(SUMIF(F105:F112,F110,N105:N112)/K110))))))</f>
        <v>0</v>
      </c>
      <c r="AF110" s="24">
        <f t="shared" si="57"/>
        <v>0</v>
      </c>
      <c r="AH110" s="50">
        <f>IF(SUMIF(F105:F112,F110,N105:N112)=0,0,$M$3*N110/SUMIF(F105:F112,F110,N105:N112))</f>
        <v>0</v>
      </c>
      <c r="AI110" s="12">
        <f t="shared" si="58"/>
        <v>0</v>
      </c>
      <c r="AJ110" s="26" t="str">
        <f t="shared" si="53"/>
        <v/>
      </c>
      <c r="AK110" s="27">
        <f>IF(L110="",0,IF(OR(P110="Mut+ext",VLOOKUP(L110,Paramétrage!$C$6:$E$28,2,0)=0),0,IF(O110="","saisir capacité",IF(P110="Mut+ext",0,M110*AJ110*VLOOKUP(L110,Paramétrage!$C$6:$E$28,2,0)))))</f>
        <v>0</v>
      </c>
      <c r="AL110" s="95"/>
      <c r="AM110" s="27">
        <f t="shared" si="54"/>
        <v>0</v>
      </c>
      <c r="AN110" s="27">
        <f>IF(L110="",0,IF(ISERROR(AL110+AK110*VLOOKUP(L110,Paramétrage!$C$6:$E$28,3,0))=TRUE,AM110,AL110+AK110*VLOOKUP(L110,Paramétrage!$C$6:$E$28,3,0)))</f>
        <v>0</v>
      </c>
      <c r="AO110" s="50">
        <f>IF(L110="",0,IF(OR(P110="oui",VLOOKUP(L110,Paramétrage!$C$6:$E$28,2,0)=0),0,IF(U110="",0,U110-AJ110)))</f>
        <v>0</v>
      </c>
      <c r="AP110" s="12">
        <f t="shared" si="59"/>
        <v>0</v>
      </c>
    </row>
    <row r="111" spans="1:42">
      <c r="A111" s="623"/>
      <c r="B111" s="620"/>
      <c r="C111" s="585"/>
      <c r="D111" s="587"/>
      <c r="E111" s="588"/>
      <c r="F111" s="446"/>
      <c r="G111" s="449"/>
      <c r="H111" s="103"/>
      <c r="I111" s="131"/>
      <c r="J111" s="130"/>
      <c r="K111" s="104"/>
      <c r="L111" s="105"/>
      <c r="M111" s="122"/>
      <c r="N111" s="119"/>
      <c r="O111" s="127"/>
      <c r="P111" s="111"/>
      <c r="Q111" s="556"/>
      <c r="R111" s="556"/>
      <c r="S111" s="556"/>
      <c r="T111" s="569"/>
      <c r="U111" s="247" t="str">
        <f>IF(OR(O111="",L111=Paramétrage!$C$10,L111=Paramétrage!$C$13,L111=Paramétrage!$C$16,L111=Paramétrage!$C$19,L111=Paramétrage!$C$23,L111=Paramétrage!$C$26,AND(L111&lt;&gt;Paramétrage!$C$9,P111="Mut+ext")),"",ROUNDUP(N111/O111,0))</f>
        <v/>
      </c>
      <c r="V111" s="210">
        <f>IF(L111="",0,IF(OR(P111="Mut+ext",VLOOKUP(L111,Paramétrage!$C$6:$E$28,2,0)=0),0,IF(O111="","saisir capacité",M111*U111*VLOOKUP(L111,Paramétrage!$C$6:$E$28,2,0))))</f>
        <v>0</v>
      </c>
      <c r="W111" s="108"/>
      <c r="X111" s="211">
        <f t="shared" si="56"/>
        <v>0</v>
      </c>
      <c r="Y111" s="248">
        <f>IF(L111="",0,IF(ISERROR(W111+V111*VLOOKUP(L111,Paramétrage!$C$6:$E$28,3,0))=TRUE,X111,W111+V111*VLOOKUP(L111,Paramétrage!$C$6:$E$28,3,0)))</f>
        <v>0</v>
      </c>
      <c r="Z111" s="555"/>
      <c r="AA111" s="556"/>
      <c r="AB111" s="557"/>
      <c r="AC111" s="442"/>
      <c r="AD111" s="109"/>
      <c r="AE111" s="47">
        <f>IF(F111="",0,IF(J111="",0,IF(SUMIF(F105:F112,F111,N105:N112)=0,0,IF(J111="Obligatoire",AF111/N111,IF(K111="",AF111/SUMIF(F105:F112,F111,N105:N112),AF111/(SUMIF(F105:F112,F111,N105:N112)/K111))))))</f>
        <v>0</v>
      </c>
      <c r="AF111" s="24">
        <f t="shared" si="57"/>
        <v>0</v>
      </c>
      <c r="AH111" s="50">
        <f>IF(SUMIF(F105:F112,F111,N105:N112)=0,0,$M$3*N111/SUMIF(F105:F112,F111,N105:N112))</f>
        <v>0</v>
      </c>
      <c r="AI111" s="12">
        <f t="shared" si="58"/>
        <v>0</v>
      </c>
      <c r="AJ111" s="26" t="str">
        <f t="shared" si="53"/>
        <v/>
      </c>
      <c r="AK111" s="27">
        <f>IF(L111="",0,IF(OR(P111="Mut+ext",VLOOKUP(L111,Paramétrage!$C$6:$E$28,2,0)=0),0,IF(O111="","saisir capacité",IF(P111="Mut+ext",0,M111*AJ111*VLOOKUP(L111,Paramétrage!$C$6:$E$28,2,0)))))</f>
        <v>0</v>
      </c>
      <c r="AL111" s="95"/>
      <c r="AM111" s="27">
        <f t="shared" si="54"/>
        <v>0</v>
      </c>
      <c r="AN111" s="27">
        <f>IF(L111="",0,IF(ISERROR(AL111+AK111*VLOOKUP(L111,Paramétrage!$C$6:$E$28,3,0))=TRUE,AM111,AL111+AK111*VLOOKUP(L111,Paramétrage!$C$6:$E$28,3,0)))</f>
        <v>0</v>
      </c>
      <c r="AO111" s="50">
        <f>IF(L111="",0,IF(OR(P111="oui",VLOOKUP(L111,Paramétrage!$C$6:$E$28,2,0)=0),0,IF(U111="",0,U111-AJ111)))</f>
        <v>0</v>
      </c>
      <c r="AP111" s="12">
        <f t="shared" si="59"/>
        <v>0</v>
      </c>
    </row>
    <row r="112" spans="1:42">
      <c r="A112" s="623"/>
      <c r="B112" s="620"/>
      <c r="C112" s="585"/>
      <c r="D112" s="587"/>
      <c r="E112" s="589"/>
      <c r="F112" s="446"/>
      <c r="G112" s="449"/>
      <c r="H112" s="103"/>
      <c r="I112" s="131"/>
      <c r="J112" s="130"/>
      <c r="K112" s="104"/>
      <c r="L112" s="105"/>
      <c r="M112" s="122"/>
      <c r="N112" s="119"/>
      <c r="O112" s="127"/>
      <c r="P112" s="111"/>
      <c r="Q112" s="556"/>
      <c r="R112" s="556"/>
      <c r="S112" s="556"/>
      <c r="T112" s="569"/>
      <c r="U112" s="247" t="str">
        <f>IF(OR(O112="",L112=Paramétrage!$C$10,L112=Paramétrage!$C$13,L112=Paramétrage!$C$16,L112=Paramétrage!$C$19,L112=Paramétrage!$C$23,L112=Paramétrage!$C$26,AND(L112&lt;&gt;Paramétrage!$C$9,P112="Mut+ext")),"",ROUNDUP(N112/O112,0))</f>
        <v/>
      </c>
      <c r="V112" s="210">
        <f>IF(L112="",0,IF(OR(P112="Mut+ext",VLOOKUP(L112,Paramétrage!$C$6:$E$28,2,0)=0),0,IF(O112="","saisir capacité",M112*U112*VLOOKUP(L112,Paramétrage!$C$6:$E$28,2,0))))</f>
        <v>0</v>
      </c>
      <c r="W112" s="108"/>
      <c r="X112" s="211">
        <f t="shared" si="56"/>
        <v>0</v>
      </c>
      <c r="Y112" s="248">
        <f>IF(L112="",0,IF(ISERROR(W112+V112*VLOOKUP(L112,Paramétrage!$C$6:$E$28,3,0))=TRUE,X112,W112+V112*VLOOKUP(L112,Paramétrage!$C$6:$E$28,3,0)))</f>
        <v>0</v>
      </c>
      <c r="Z112" s="555"/>
      <c r="AA112" s="556"/>
      <c r="AB112" s="557"/>
      <c r="AC112" s="442"/>
      <c r="AD112" s="109"/>
      <c r="AE112" s="47">
        <f>IF(F112="",0,IF(J112="",0,IF(SUMIF(F105:F112,F112,N105:N112)=0,0,IF(J112="Obligatoire",AF112/N112,IF(K112="",AF112/SUMIF(F105:F112,F112,N105:N112),AF112/(SUMIF(F105:F112,F112,N105:N112)/K112))))))</f>
        <v>0</v>
      </c>
      <c r="AF112" s="24">
        <f t="shared" si="57"/>
        <v>0</v>
      </c>
      <c r="AH112" s="50">
        <f>IF(SUMIF(F105:F112,F112,N105:N112)=0,0,$M$3*N112/SUMIF(F105:F112,F112,N105:N112))</f>
        <v>0</v>
      </c>
      <c r="AI112" s="12">
        <f t="shared" si="58"/>
        <v>0</v>
      </c>
      <c r="AJ112" s="26" t="str">
        <f t="shared" si="53"/>
        <v/>
      </c>
      <c r="AK112" s="27">
        <f>IF(L112="",0,IF(OR(P112="Mut+ext",VLOOKUP(L112,Paramétrage!$C$6:$E$28,2,0)=0),0,IF(O112="","saisir capacité",IF(P112="Mut+ext",0,M112*AJ112*VLOOKUP(L112,Paramétrage!$C$6:$E$28,2,0)))))</f>
        <v>0</v>
      </c>
      <c r="AL112" s="95"/>
      <c r="AM112" s="27">
        <f t="shared" si="54"/>
        <v>0</v>
      </c>
      <c r="AN112" s="27">
        <f>IF(L112="",0,IF(ISERROR(AL112+AK112*VLOOKUP(L112,Paramétrage!$C$6:$E$28,3,0))=TRUE,AM112,AL112+AK112*VLOOKUP(L112,Paramétrage!$C$6:$E$28,3,0)))</f>
        <v>0</v>
      </c>
      <c r="AO112" s="50">
        <f>IF(L112="",0,IF(OR(P112="oui",VLOOKUP(L112,Paramétrage!$C$6:$E$28,2,0)=0),0,IF(U112="",0,U112-AJ112)))</f>
        <v>0</v>
      </c>
      <c r="AP112" s="12">
        <f t="shared" si="59"/>
        <v>0</v>
      </c>
    </row>
    <row r="113" spans="1:42">
      <c r="A113" s="623"/>
      <c r="B113" s="621"/>
      <c r="C113" s="585"/>
      <c r="D113" s="191"/>
      <c r="E113" s="191"/>
      <c r="F113" s="192"/>
      <c r="G113" s="193"/>
      <c r="H113" s="194"/>
      <c r="I113" s="195"/>
      <c r="J113" s="194"/>
      <c r="K113" s="196"/>
      <c r="L113" s="197"/>
      <c r="M113" s="198">
        <f>AE113</f>
        <v>50</v>
      </c>
      <c r="N113" s="199"/>
      <c r="O113" s="199"/>
      <c r="P113" s="200"/>
      <c r="Q113" s="201"/>
      <c r="R113" s="201"/>
      <c r="S113" s="201"/>
      <c r="T113" s="202"/>
      <c r="U113" s="203"/>
      <c r="V113" s="204">
        <f>SUM(V105:V112)</f>
        <v>142</v>
      </c>
      <c r="W113" s="197">
        <f>SUM(W105:W112)</f>
        <v>0</v>
      </c>
      <c r="X113" s="205">
        <f t="shared" ref="X113:X131" si="60">V113+W113</f>
        <v>142</v>
      </c>
      <c r="Y113" s="206">
        <f>SUM(Y105:Y112)</f>
        <v>155.5</v>
      </c>
      <c r="Z113" s="207"/>
      <c r="AA113" s="207"/>
      <c r="AB113" s="208"/>
      <c r="AC113" s="209"/>
      <c r="AD113" s="202"/>
      <c r="AE113" s="46">
        <f>SUM(AE105:AE112)</f>
        <v>50</v>
      </c>
      <c r="AF113" s="44">
        <f>SUM(AF105:AF112)</f>
        <v>9000</v>
      </c>
    </row>
    <row r="114" spans="1:42" ht="15" customHeight="1">
      <c r="A114" s="623"/>
      <c r="B114" s="616" t="s">
        <v>124</v>
      </c>
      <c r="C114" s="585" t="s">
        <v>338</v>
      </c>
      <c r="D114" s="587" t="s">
        <v>161</v>
      </c>
      <c r="E114" s="588">
        <v>6</v>
      </c>
      <c r="F114" s="447" t="s">
        <v>339</v>
      </c>
      <c r="G114" s="431" t="s">
        <v>19</v>
      </c>
      <c r="H114" s="430" t="s">
        <v>380</v>
      </c>
      <c r="I114" s="131"/>
      <c r="J114" s="130" t="s">
        <v>164</v>
      </c>
      <c r="K114" s="104">
        <v>2</v>
      </c>
      <c r="L114" s="105"/>
      <c r="M114" s="122"/>
      <c r="N114" s="119"/>
      <c r="O114" s="127"/>
      <c r="P114" s="111"/>
      <c r="Q114" s="556"/>
      <c r="R114" s="556"/>
      <c r="S114" s="556"/>
      <c r="T114" s="569"/>
      <c r="U114" s="281" t="str">
        <f>IF(OR(O114="",L114=Paramétrage!$C$10,L114=Paramétrage!$C$13,L114=Paramétrage!$C$16,L114=Paramétrage!$C$19,L114=Paramétrage!$C$23,L114=Paramétrage!$C$26,AND(L114&lt;&gt;Paramétrage!$C$9,P114="Mut+ext")),"",ROUNDUP(N114/O114,0))</f>
        <v/>
      </c>
      <c r="V114" s="282">
        <f>IF(L114="",0,IF(OR(P114="Mut+ext",VLOOKUP(L114,Paramétrage!$C$6:$E$28,2,0)=0),0,IF(O114="","saisir capacité",M114*U114*VLOOKUP(L114,Paramétrage!$C$6:$E$28,2,0))))</f>
        <v>0</v>
      </c>
      <c r="W114" s="108"/>
      <c r="X114" s="283">
        <f t="shared" ref="X114:X121" si="61">IF(ISERROR(V114+W114)=TRUE,V114,V114+W114)</f>
        <v>0</v>
      </c>
      <c r="Y114" s="284">
        <f>IF(L114="",0,IF(ISERROR(W114+V114*VLOOKUP(L114,Paramétrage!$C$6:$E$28,3,0))=TRUE,X114,W114+V114*VLOOKUP(L114,Paramétrage!$C$6:$E$28,3,0)))</f>
        <v>0</v>
      </c>
      <c r="Z114" s="555"/>
      <c r="AA114" s="556"/>
      <c r="AB114" s="557"/>
      <c r="AC114" s="442"/>
      <c r="AD114" s="110"/>
      <c r="AE114" s="47">
        <f>IF(F114="",0,IF(J114="",0,IF(SUMIF(F114:F121,F114,N114:N121)=0,0,IF(J114="Obligatoire",AF114/N114,IF(K114="",AF114/SUMIF(F114:F121,F114,N114:N121),AF114/(SUMIF(F114:F121,F114,N114:N121)/K114))))))</f>
        <v>0</v>
      </c>
      <c r="AF114" s="43">
        <f t="shared" ref="AF114:AF121" si="62">M114*N114</f>
        <v>0</v>
      </c>
      <c r="AH114" s="50">
        <f>IF(SUMIF(F114:F121,F114,N114:N121)=0,0,$M$3*N114/SUMIF(F114:F121,F114,N114:N121))</f>
        <v>0</v>
      </c>
      <c r="AI114" s="12">
        <f t="shared" ref="AI114:AI121" si="63">O114</f>
        <v>0</v>
      </c>
      <c r="AJ114" s="26" t="str">
        <f t="shared" ref="AJ114:AJ121" si="64">IF(AI114=0,"",ROUNDUP(AH114/AI114,0))</f>
        <v/>
      </c>
      <c r="AK114" s="27">
        <f>IF(L114="",0,IF(OR(P114="Mut+ext",VLOOKUP(L114,Paramétrage!$C$6:$E$28,2,0)=0),0,IF(O114="","saisir capacité",IF(P114="Mut+ext",0,M114*AJ114*VLOOKUP(L114,Paramétrage!$C$6:$E$28,2,0)))))</f>
        <v>0</v>
      </c>
      <c r="AL114" s="95"/>
      <c r="AM114" s="27">
        <f t="shared" ref="AM114:AM121" si="65">IF(ISERROR(AK114+AL114)=TRUE,AK114,AK114+AL114)</f>
        <v>0</v>
      </c>
      <c r="AN114" s="27">
        <f>IF(L114="",0,IF(ISERROR(AL114+AK114*VLOOKUP(L114,Paramétrage!$C$6:$E$28,3,0))=TRUE,AM114,AL114+AK114*VLOOKUP(L114,Paramétrage!$C$6:$E$28,3,0)))</f>
        <v>0</v>
      </c>
      <c r="AO114" s="50">
        <f>IF(L114="",0,IF(OR(P114="oui",VLOOKUP(L114,Paramétrage!$C$6:$E$28,2,0)=0),0,IF(U114="",0,U114-AJ114)))</f>
        <v>0</v>
      </c>
      <c r="AP114" s="12">
        <f t="shared" ref="AP114:AP121" si="66">Y114-AN114-W114</f>
        <v>0</v>
      </c>
    </row>
    <row r="115" spans="1:42" ht="15" customHeight="1">
      <c r="A115" s="623"/>
      <c r="B115" s="616"/>
      <c r="C115" s="585"/>
      <c r="D115" s="587"/>
      <c r="E115" s="588"/>
      <c r="F115" s="446" t="s">
        <v>339</v>
      </c>
      <c r="G115" s="102" t="s">
        <v>27</v>
      </c>
      <c r="H115" s="103" t="s">
        <v>165</v>
      </c>
      <c r="I115" s="131"/>
      <c r="J115" s="130" t="s">
        <v>164</v>
      </c>
      <c r="K115" s="104">
        <v>2</v>
      </c>
      <c r="L115" s="105" t="s">
        <v>129</v>
      </c>
      <c r="M115" s="122">
        <v>25</v>
      </c>
      <c r="N115" s="119"/>
      <c r="O115" s="127">
        <v>40</v>
      </c>
      <c r="P115" s="111" t="s">
        <v>116</v>
      </c>
      <c r="Q115" s="556" t="s">
        <v>130</v>
      </c>
      <c r="R115" s="556"/>
      <c r="S115" s="556"/>
      <c r="T115" s="569"/>
      <c r="U115" s="281">
        <f>IF(OR(O115="",L115=Paramétrage!$C$10,L115=Paramétrage!$C$13,L115=Paramétrage!$C$16,L115=Paramétrage!$C$19,L115=Paramétrage!$C$23,L115=Paramétrage!$C$26,AND(L115&lt;&gt;Paramétrage!$C$9,P115="Mut+ext")),"",ROUNDUP(N115/O115,0))</f>
        <v>0</v>
      </c>
      <c r="V115" s="282">
        <f>IF(L115="",0,IF(OR(P115="Mut+ext",VLOOKUP(L115,Paramétrage!$C$6:$E$28,2,0)=0),0,IF(O115="","saisir capacité",M115*U115*VLOOKUP(L115,Paramétrage!$C$6:$E$28,2,0))))</f>
        <v>0</v>
      </c>
      <c r="W115" s="108"/>
      <c r="X115" s="283">
        <f t="shared" si="61"/>
        <v>0</v>
      </c>
      <c r="Y115" s="284">
        <f>IF(L115="",0,IF(ISERROR(W115+V115*VLOOKUP(L115,Paramétrage!$C$6:$E$28,3,0))=TRUE,X115,W115+V115*VLOOKUP(L115,Paramétrage!$C$6:$E$28,3,0)))</f>
        <v>0</v>
      </c>
      <c r="Z115" s="555"/>
      <c r="AA115" s="556"/>
      <c r="AB115" s="557"/>
      <c r="AC115" s="442"/>
      <c r="AD115" s="109"/>
      <c r="AE115" s="47">
        <f>IF(F115="",0,IF(J115="",0,IF(SUMIF(F114:F121,F115,N114:N121)=0,0,IF(J115="Obligatoire",AF115/N115,IF(K115="",AF115/SUMIF(F114:F121,F115,N114:N121),AF115/(SUMIF(F114:F121,F115,N114:N121)/K115))))))</f>
        <v>0</v>
      </c>
      <c r="AF115" s="24">
        <f t="shared" si="62"/>
        <v>0</v>
      </c>
      <c r="AH115" s="50">
        <f>IF(SUMIF(F114:F121,F115,N114:N121)=0,0,$M$3*N115/SUMIF(F114:F121,F115,N114:N121))</f>
        <v>0</v>
      </c>
      <c r="AI115" s="12">
        <f t="shared" si="63"/>
        <v>40</v>
      </c>
      <c r="AJ115" s="26">
        <f t="shared" si="64"/>
        <v>0</v>
      </c>
      <c r="AK115" s="27">
        <f>IF(L115="",0,IF(OR(P115="Mut+ext",VLOOKUP(L115,Paramétrage!$C$6:$E$28,2,0)=0),0,IF(O115="","saisir capacité",IF(P115="Mut+ext",0,M115*AJ115*VLOOKUP(L115,Paramétrage!$C$6:$E$28,2,0)))))</f>
        <v>0</v>
      </c>
      <c r="AL115" s="95"/>
      <c r="AM115" s="27">
        <f t="shared" si="65"/>
        <v>0</v>
      </c>
      <c r="AN115" s="27">
        <f>IF(L115="",0,IF(ISERROR(AL115+AK115*VLOOKUP(L115,Paramétrage!$C$6:$E$28,3,0))=TRUE,AM115,AL115+AK115*VLOOKUP(L115,Paramétrage!$C$6:$E$28,3,0)))</f>
        <v>0</v>
      </c>
      <c r="AO115" s="50">
        <f>IF(L115="",0,IF(OR(P115="oui",VLOOKUP(L115,Paramétrage!$C$6:$E$28,2,0)=0),0,IF(U115="",0,U115-AJ115)))</f>
        <v>0</v>
      </c>
      <c r="AP115" s="12">
        <f t="shared" si="66"/>
        <v>0</v>
      </c>
    </row>
    <row r="116" spans="1:42" ht="15" customHeight="1">
      <c r="A116" s="623"/>
      <c r="B116" s="616"/>
      <c r="C116" s="585"/>
      <c r="D116" s="587"/>
      <c r="E116" s="588"/>
      <c r="F116" s="446" t="s">
        <v>339</v>
      </c>
      <c r="G116" s="102" t="s">
        <v>23</v>
      </c>
      <c r="H116" s="103" t="s">
        <v>166</v>
      </c>
      <c r="I116" s="131"/>
      <c r="J116" s="130" t="s">
        <v>164</v>
      </c>
      <c r="K116" s="104">
        <v>2</v>
      </c>
      <c r="L116" s="105" t="s">
        <v>129</v>
      </c>
      <c r="M116" s="122">
        <v>25</v>
      </c>
      <c r="N116" s="119"/>
      <c r="O116" s="127">
        <v>24</v>
      </c>
      <c r="P116" s="111" t="s">
        <v>116</v>
      </c>
      <c r="Q116" s="556" t="s">
        <v>130</v>
      </c>
      <c r="R116" s="556"/>
      <c r="S116" s="556"/>
      <c r="T116" s="569"/>
      <c r="U116" s="281">
        <f>IF(OR(O116="",L116=Paramétrage!$C$10,L116=Paramétrage!$C$13,L116=Paramétrage!$C$16,L116=Paramétrage!$C$19,L116=Paramétrage!$C$23,L116=Paramétrage!$C$26,AND(L116&lt;&gt;Paramétrage!$C$9,P116="Mut+ext")),"",ROUNDUP(N116/O116,0))</f>
        <v>0</v>
      </c>
      <c r="V116" s="282">
        <f>IF(L116="",0,IF(OR(P116="Mut+ext",VLOOKUP(L116,Paramétrage!$C$6:$E$28,2,0)=0),0,IF(O116="","saisir capacité",M116*U116*VLOOKUP(L116,Paramétrage!$C$6:$E$28,2,0))))</f>
        <v>0</v>
      </c>
      <c r="W116" s="108"/>
      <c r="X116" s="283">
        <f t="shared" si="61"/>
        <v>0</v>
      </c>
      <c r="Y116" s="284">
        <f>IF(L116="",0,IF(ISERROR(W116+V116*VLOOKUP(L116,Paramétrage!$C$6:$E$28,3,0))=TRUE,X116,W116+V116*VLOOKUP(L116,Paramétrage!$C$6:$E$28,3,0)))</f>
        <v>0</v>
      </c>
      <c r="Z116" s="555"/>
      <c r="AA116" s="556"/>
      <c r="AB116" s="557"/>
      <c r="AC116" s="442"/>
      <c r="AD116" s="109"/>
      <c r="AE116" s="47">
        <f>IF(F116="",0,IF(J116="",0,IF(SUMIF(F114:F121,F116,N114:N121)=0,0,IF(J116="Obligatoire",AF116/N116,IF(K116="",AF116/SUMIF(F114:F121,F116,N114:N121),AF116/(SUMIF(F114:F121,F116,N114:N121)/K116))))))</f>
        <v>0</v>
      </c>
      <c r="AF116" s="24">
        <f t="shared" si="62"/>
        <v>0</v>
      </c>
      <c r="AH116" s="50">
        <f>IF(SUMIF(F114:F121,F116,N114:N121)=0,0,$M$3*N116/SUMIF(F114:F121,F116,N114:N121))</f>
        <v>0</v>
      </c>
      <c r="AI116" s="12">
        <f t="shared" si="63"/>
        <v>24</v>
      </c>
      <c r="AJ116" s="26">
        <f t="shared" si="64"/>
        <v>0</v>
      </c>
      <c r="AK116" s="27">
        <f>IF(L116="",0,IF(OR(P116="Mut+ext",VLOOKUP(L116,Paramétrage!$C$6:$E$28,2,0)=0),0,IF(O116="","saisir capacité",IF(P116="Mut+ext",0,M116*AJ116*VLOOKUP(L116,Paramétrage!$C$6:$E$28,2,0)))))</f>
        <v>0</v>
      </c>
      <c r="AL116" s="95"/>
      <c r="AM116" s="27">
        <f t="shared" si="65"/>
        <v>0</v>
      </c>
      <c r="AN116" s="27">
        <f>IF(L116="",0,IF(ISERROR(AL116+AK116*VLOOKUP(L116,Paramétrage!$C$6:$E$28,3,0))=TRUE,AM116,AL116+AK116*VLOOKUP(L116,Paramétrage!$C$6:$E$28,3,0)))</f>
        <v>0</v>
      </c>
      <c r="AO116" s="50">
        <f>IF(L116="",0,IF(OR(P116="oui",VLOOKUP(L116,Paramétrage!$C$6:$E$28,2,0)=0),0,IF(U116="",0,U116-AJ116)))</f>
        <v>0</v>
      </c>
      <c r="AP116" s="12">
        <f t="shared" si="66"/>
        <v>0</v>
      </c>
    </row>
    <row r="117" spans="1:42" ht="15" customHeight="1">
      <c r="A117" s="623"/>
      <c r="B117" s="616"/>
      <c r="C117" s="585"/>
      <c r="D117" s="587"/>
      <c r="E117" s="588"/>
      <c r="F117" s="448" t="s">
        <v>339</v>
      </c>
      <c r="G117" s="102" t="s">
        <v>28</v>
      </c>
      <c r="H117" s="103" t="s">
        <v>167</v>
      </c>
      <c r="I117" s="131"/>
      <c r="J117" s="130" t="s">
        <v>164</v>
      </c>
      <c r="K117" s="104">
        <v>2</v>
      </c>
      <c r="L117" s="105" t="s">
        <v>129</v>
      </c>
      <c r="M117" s="122">
        <v>25</v>
      </c>
      <c r="N117" s="119"/>
      <c r="O117" s="127">
        <v>40</v>
      </c>
      <c r="P117" s="111" t="s">
        <v>116</v>
      </c>
      <c r="Q117" s="556" t="s">
        <v>130</v>
      </c>
      <c r="R117" s="556"/>
      <c r="S117" s="556"/>
      <c r="T117" s="569"/>
      <c r="U117" s="281">
        <f>IF(OR(O117="",L117=Paramétrage!$C$10,L117=Paramétrage!$C$13,L117=Paramétrage!$C$16,L117=Paramétrage!$C$19,L117=Paramétrage!$C$23,L117=Paramétrage!$C$26,AND(L117&lt;&gt;Paramétrage!$C$9,P117="Mut+ext")),"",ROUNDUP(N117/O117,0))</f>
        <v>0</v>
      </c>
      <c r="V117" s="282">
        <f>IF(L117="",0,IF(OR(P117="Mut+ext",VLOOKUP(L117,Paramétrage!$C$6:$E$28,2,0)=0),0,IF(O117="","saisir capacité",M117*U117*VLOOKUP(L117,Paramétrage!$C$6:$E$28,2,0))))</f>
        <v>0</v>
      </c>
      <c r="W117" s="108"/>
      <c r="X117" s="283">
        <f t="shared" si="61"/>
        <v>0</v>
      </c>
      <c r="Y117" s="284">
        <f>IF(L117="",0,IF(ISERROR(W117+V117*VLOOKUP(L117,Paramétrage!$C$6:$E$28,3,0))=TRUE,X117,W117+V117*VLOOKUP(L117,Paramétrage!$C$6:$E$28,3,0)))</f>
        <v>0</v>
      </c>
      <c r="Z117" s="555"/>
      <c r="AA117" s="556"/>
      <c r="AB117" s="557"/>
      <c r="AC117" s="442"/>
      <c r="AD117" s="109"/>
      <c r="AE117" s="47">
        <f>IF(F117="",0,IF(J117="",0,IF(SUMIF(F114:F121,F117,N114:N121)=0,0,IF(J117="Obligatoire",AF117/N117,IF(K117="",AF117/SUMIF(F114:F121,F117,N114:N121),AF117/(SUMIF(F114:F121,F117,N114:N121)/K117))))))</f>
        <v>0</v>
      </c>
      <c r="AF117" s="24">
        <f t="shared" si="62"/>
        <v>0</v>
      </c>
      <c r="AH117" s="50">
        <f>IF(SUMIF(F114:F121,F117,N114:N121)=0,0,$M$3*N117/SUMIF(F114:F121,F117,N114:N121))</f>
        <v>0</v>
      </c>
      <c r="AI117" s="12">
        <f t="shared" si="63"/>
        <v>40</v>
      </c>
      <c r="AJ117" s="26">
        <f t="shared" si="64"/>
        <v>0</v>
      </c>
      <c r="AK117" s="27">
        <f>IF(L117="",0,IF(OR(P117="Mut+ext",VLOOKUP(L117,Paramétrage!$C$6:$E$28,2,0)=0),0,IF(O117="","saisir capacité",IF(P117="Mut+ext",0,M117*AJ117*VLOOKUP(L117,Paramétrage!$C$6:$E$28,2,0)))))</f>
        <v>0</v>
      </c>
      <c r="AL117" s="95"/>
      <c r="AM117" s="27">
        <f t="shared" si="65"/>
        <v>0</v>
      </c>
      <c r="AN117" s="27">
        <f>IF(L117="",0,IF(ISERROR(AL117+AK117*VLOOKUP(L117,Paramétrage!$C$6:$E$28,3,0))=TRUE,AM117,AL117+AK117*VLOOKUP(L117,Paramétrage!$C$6:$E$28,3,0)))</f>
        <v>0</v>
      </c>
      <c r="AO117" s="50">
        <f>IF(L117="",0,IF(OR(P117="oui",VLOOKUP(L117,Paramétrage!$C$6:$E$28,2,0)=0),0,IF(U117="",0,U117-AJ117)))</f>
        <v>0</v>
      </c>
      <c r="AP117" s="12">
        <f t="shared" si="66"/>
        <v>0</v>
      </c>
    </row>
    <row r="118" spans="1:42" ht="15" customHeight="1">
      <c r="A118" s="623"/>
      <c r="B118" s="616"/>
      <c r="C118" s="585"/>
      <c r="D118" s="587"/>
      <c r="E118" s="588"/>
      <c r="F118" s="446" t="s">
        <v>339</v>
      </c>
      <c r="G118" s="148" t="s">
        <v>27</v>
      </c>
      <c r="H118" s="103" t="s">
        <v>168</v>
      </c>
      <c r="I118" s="131"/>
      <c r="J118" s="130" t="s">
        <v>164</v>
      </c>
      <c r="K118" s="104">
        <v>2</v>
      </c>
      <c r="L118" s="105" t="s">
        <v>129</v>
      </c>
      <c r="M118" s="122">
        <v>25</v>
      </c>
      <c r="N118" s="119"/>
      <c r="O118" s="127">
        <v>40</v>
      </c>
      <c r="P118" s="111" t="s">
        <v>116</v>
      </c>
      <c r="Q118" s="556" t="s">
        <v>130</v>
      </c>
      <c r="R118" s="556"/>
      <c r="S118" s="556"/>
      <c r="T118" s="569"/>
      <c r="U118" s="281">
        <f>IF(OR(O118="",L118=Paramétrage!$C$10,L118=Paramétrage!$C$13,L118=Paramétrage!$C$16,L118=Paramétrage!$C$19,L118=Paramétrage!$C$23,L118=Paramétrage!$C$26,AND(L118&lt;&gt;Paramétrage!$C$9,P118="Mut+ext")),"",ROUNDUP(N118/O118,0))</f>
        <v>0</v>
      </c>
      <c r="V118" s="282">
        <f>IF(L118="",0,IF(OR(P118="Mut+ext",VLOOKUP(L118,Paramétrage!$C$6:$E$28,2,0)=0),0,IF(O118="","saisir capacité",M118*U118*VLOOKUP(L118,Paramétrage!$C$6:$E$28,2,0))))</f>
        <v>0</v>
      </c>
      <c r="W118" s="108"/>
      <c r="X118" s="283">
        <f t="shared" si="61"/>
        <v>0</v>
      </c>
      <c r="Y118" s="284">
        <f>IF(L118="",0,IF(ISERROR(W118+V118*VLOOKUP(L118,Paramétrage!$C$6:$E$28,3,0))=TRUE,X118,W118+V118*VLOOKUP(L118,Paramétrage!$C$6:$E$28,3,0)))</f>
        <v>0</v>
      </c>
      <c r="Z118" s="555"/>
      <c r="AA118" s="556"/>
      <c r="AB118" s="557"/>
      <c r="AC118" s="442"/>
      <c r="AD118" s="109"/>
      <c r="AE118" s="47">
        <f>IF(F118="",0,IF(J118="",0,IF(SUMIF(F114:F121,F118,N114:N121)=0,0,IF(J118="Obligatoire",AF118/N118,IF(K118="",AF118/SUMIF(F114:F121,F118,N114:N121),AF118/(SUMIF(F114:F121,F118,N114:N121)/K118))))))</f>
        <v>0</v>
      </c>
      <c r="AF118" s="24">
        <f t="shared" si="62"/>
        <v>0</v>
      </c>
      <c r="AH118" s="50">
        <f>IF(SUMIF(F114:F121,F118,N114:N121)=0,0,$M$3*N118/SUMIF(F114:F121,F118,N114:N121))</f>
        <v>0</v>
      </c>
      <c r="AI118" s="12">
        <f t="shared" si="63"/>
        <v>40</v>
      </c>
      <c r="AJ118" s="26">
        <f t="shared" si="64"/>
        <v>0</v>
      </c>
      <c r="AK118" s="27">
        <f>IF(L118="",0,IF(OR(P118="Mut+ext",VLOOKUP(L118,Paramétrage!$C$6:$E$28,2,0)=0),0,IF(O118="","saisir capacité",IF(P118="Mut+ext",0,M118*AJ118*VLOOKUP(L118,Paramétrage!$C$6:$E$28,2,0)))))</f>
        <v>0</v>
      </c>
      <c r="AL118" s="95"/>
      <c r="AM118" s="27">
        <f t="shared" si="65"/>
        <v>0</v>
      </c>
      <c r="AN118" s="27">
        <f>IF(L118="",0,IF(ISERROR(AL118+AK118*VLOOKUP(L118,Paramétrage!$C$6:$E$28,3,0))=TRUE,AM118,AL118+AK118*VLOOKUP(L118,Paramétrage!$C$6:$E$28,3,0)))</f>
        <v>0</v>
      </c>
      <c r="AO118" s="50">
        <f>IF(L118="",0,IF(OR(P118="oui",VLOOKUP(L118,Paramétrage!$C$6:$E$28,2,0)=0),0,IF(U118="",0,U118-AJ118)))</f>
        <v>0</v>
      </c>
      <c r="AP118" s="12">
        <f t="shared" si="66"/>
        <v>0</v>
      </c>
    </row>
    <row r="119" spans="1:42" ht="15" customHeight="1">
      <c r="A119" s="623"/>
      <c r="B119" s="616"/>
      <c r="C119" s="585"/>
      <c r="D119" s="587"/>
      <c r="E119" s="588"/>
      <c r="F119" s="446"/>
      <c r="G119" s="148"/>
      <c r="H119" s="103"/>
      <c r="I119" s="131"/>
      <c r="J119" s="130"/>
      <c r="K119" s="104"/>
      <c r="L119" s="105"/>
      <c r="M119" s="122"/>
      <c r="N119" s="119"/>
      <c r="O119" s="127"/>
      <c r="P119" s="111"/>
      <c r="Q119" s="556"/>
      <c r="R119" s="556"/>
      <c r="S119" s="556"/>
      <c r="T119" s="569"/>
      <c r="U119" s="281" t="str">
        <f>IF(OR(O119="",L119=Paramétrage!$C$10,L119=Paramétrage!$C$13,L119=Paramétrage!$C$16,L119=Paramétrage!$C$19,L119=Paramétrage!$C$23,L119=Paramétrage!$C$26,AND(L119&lt;&gt;Paramétrage!$C$9,P119="Mut+ext")),"",ROUNDUP(N119/O119,0))</f>
        <v/>
      </c>
      <c r="V119" s="282">
        <f>IF(L119="",0,IF(OR(P119="Mut+ext",VLOOKUP(L119,Paramétrage!$C$6:$E$28,2,0)=0),0,IF(O119="","saisir capacité",M119*U119*VLOOKUP(L119,Paramétrage!$C$6:$E$28,2,0))))</f>
        <v>0</v>
      </c>
      <c r="W119" s="108"/>
      <c r="X119" s="283">
        <f t="shared" si="61"/>
        <v>0</v>
      </c>
      <c r="Y119" s="284">
        <f>IF(L119="",0,IF(ISERROR(W119+V119*VLOOKUP(L119,Paramétrage!$C$6:$E$28,3,0))=TRUE,X119,W119+V119*VLOOKUP(L119,Paramétrage!$C$6:$E$28,3,0)))</f>
        <v>0</v>
      </c>
      <c r="Z119" s="555"/>
      <c r="AA119" s="556"/>
      <c r="AB119" s="557"/>
      <c r="AC119" s="442"/>
      <c r="AD119" s="109"/>
      <c r="AE119" s="47">
        <f>IF(F119="",0,IF(J119="",0,IF(SUMIF(F114:F121,F119,N114:N121)=0,0,IF(J119="Obligatoire",AF119/N119,IF(K119="",AF119/SUMIF(F114:F121,F119,N114:N121),AF119/(SUMIF(F114:F121,F119,N114:N121)/K119))))))</f>
        <v>0</v>
      </c>
      <c r="AF119" s="24">
        <f t="shared" si="62"/>
        <v>0</v>
      </c>
      <c r="AH119" s="50">
        <f>IF(SUMIF(F114:F121,F119,N114:N121)=0,0,$M$3*N119/SUMIF(F114:F121,F119,N114:N121))</f>
        <v>0</v>
      </c>
      <c r="AI119" s="12">
        <f t="shared" si="63"/>
        <v>0</v>
      </c>
      <c r="AJ119" s="26" t="str">
        <f t="shared" si="64"/>
        <v/>
      </c>
      <c r="AK119" s="27">
        <f>IF(L119="",0,IF(OR(P119="Mut+ext",VLOOKUP(L119,Paramétrage!$C$6:$E$28,2,0)=0),0,IF(O119="","saisir capacité",IF(P119="Mut+ext",0,M119*AJ119*VLOOKUP(L119,Paramétrage!$C$6:$E$28,2,0)))))</f>
        <v>0</v>
      </c>
      <c r="AL119" s="95"/>
      <c r="AM119" s="27">
        <f t="shared" si="65"/>
        <v>0</v>
      </c>
      <c r="AN119" s="27">
        <f>IF(L119="",0,IF(ISERROR(AL119+AK119*VLOOKUP(L119,Paramétrage!$C$6:$E$28,3,0))=TRUE,AM119,AL119+AK119*VLOOKUP(L119,Paramétrage!$C$6:$E$28,3,0)))</f>
        <v>0</v>
      </c>
      <c r="AO119" s="50">
        <f>IF(L119="",0,IF(OR(P119="oui",VLOOKUP(L119,Paramétrage!$C$6:$E$28,2,0)=0),0,IF(U119="",0,U119-AJ119)))</f>
        <v>0</v>
      </c>
      <c r="AP119" s="12">
        <f t="shared" si="66"/>
        <v>0</v>
      </c>
    </row>
    <row r="120" spans="1:42" ht="15" customHeight="1">
      <c r="A120" s="623"/>
      <c r="B120" s="616"/>
      <c r="C120" s="585"/>
      <c r="D120" s="587"/>
      <c r="E120" s="588"/>
      <c r="F120" s="446"/>
      <c r="G120" s="148"/>
      <c r="H120" s="103"/>
      <c r="I120" s="131"/>
      <c r="J120" s="130"/>
      <c r="K120" s="104"/>
      <c r="L120" s="105"/>
      <c r="M120" s="122"/>
      <c r="N120" s="119"/>
      <c r="O120" s="127"/>
      <c r="P120" s="111"/>
      <c r="Q120" s="556"/>
      <c r="R120" s="556"/>
      <c r="S120" s="556"/>
      <c r="T120" s="569"/>
      <c r="U120" s="281" t="str">
        <f>IF(OR(O120="",L120=Paramétrage!$C$10,L120=Paramétrage!$C$13,L120=Paramétrage!$C$16,L120=Paramétrage!$C$19,L120=Paramétrage!$C$23,L120=Paramétrage!$C$26,AND(L120&lt;&gt;Paramétrage!$C$9,P120="Mut+ext")),"",ROUNDUP(N120/O120,0))</f>
        <v/>
      </c>
      <c r="V120" s="282">
        <f>IF(L120="",0,IF(OR(P120="Mut+ext",VLOOKUP(L120,Paramétrage!$C$6:$E$28,2,0)=0),0,IF(O120="","saisir capacité",M120*U120*VLOOKUP(L120,Paramétrage!$C$6:$E$28,2,0))))</f>
        <v>0</v>
      </c>
      <c r="W120" s="108"/>
      <c r="X120" s="283">
        <f t="shared" si="61"/>
        <v>0</v>
      </c>
      <c r="Y120" s="284">
        <f>IF(L120="",0,IF(ISERROR(W120+V120*VLOOKUP(L120,Paramétrage!$C$6:$E$28,3,0))=TRUE,X120,W120+V120*VLOOKUP(L120,Paramétrage!$C$6:$E$28,3,0)))</f>
        <v>0</v>
      </c>
      <c r="Z120" s="555"/>
      <c r="AA120" s="556"/>
      <c r="AB120" s="557"/>
      <c r="AC120" s="442"/>
      <c r="AD120" s="109"/>
      <c r="AE120" s="47">
        <f>IF(F120="",0,IF(J120="",0,IF(SUMIF(F114:F121,F120,N114:N121)=0,0,IF(J120="Obligatoire",AF120/N120,IF(K120="",AF120/SUMIF(F114:F121,F120,N114:N121),AF120/(SUMIF(F114:F121,F120,N114:N121)/K120))))))</f>
        <v>0</v>
      </c>
      <c r="AF120" s="24">
        <f t="shared" si="62"/>
        <v>0</v>
      </c>
      <c r="AH120" s="50">
        <f>IF(SUMIF(F114:F121,F120,N114:N121)=0,0,$M$3*N120/SUMIF(F114:F121,F120,N114:N121))</f>
        <v>0</v>
      </c>
      <c r="AI120" s="12">
        <f t="shared" si="63"/>
        <v>0</v>
      </c>
      <c r="AJ120" s="26" t="str">
        <f t="shared" si="64"/>
        <v/>
      </c>
      <c r="AK120" s="27">
        <f>IF(L120="",0,IF(OR(P120="Mut+ext",VLOOKUP(L120,Paramétrage!$C$6:$E$28,2,0)=0),0,IF(O120="","saisir capacité",IF(P120="Mut+ext",0,M120*AJ120*VLOOKUP(L120,Paramétrage!$C$6:$E$28,2,0)))))</f>
        <v>0</v>
      </c>
      <c r="AL120" s="95"/>
      <c r="AM120" s="27">
        <f t="shared" si="65"/>
        <v>0</v>
      </c>
      <c r="AN120" s="27">
        <f>IF(L120="",0,IF(ISERROR(AL120+AK120*VLOOKUP(L120,Paramétrage!$C$6:$E$28,3,0))=TRUE,AM120,AL120+AK120*VLOOKUP(L120,Paramétrage!$C$6:$E$28,3,0)))</f>
        <v>0</v>
      </c>
      <c r="AO120" s="50">
        <f>IF(L120="",0,IF(OR(P120="oui",VLOOKUP(L120,Paramétrage!$C$6:$E$28,2,0)=0),0,IF(U120="",0,U120-AJ120)))</f>
        <v>0</v>
      </c>
      <c r="AP120" s="12">
        <f t="shared" si="66"/>
        <v>0</v>
      </c>
    </row>
    <row r="121" spans="1:42" ht="15" customHeight="1">
      <c r="A121" s="623"/>
      <c r="B121" s="616"/>
      <c r="C121" s="585"/>
      <c r="D121" s="587"/>
      <c r="E121" s="589"/>
      <c r="F121" s="446"/>
      <c r="G121" s="148"/>
      <c r="H121" s="103"/>
      <c r="I121" s="131"/>
      <c r="J121" s="130"/>
      <c r="K121" s="104"/>
      <c r="L121" s="105"/>
      <c r="M121" s="122"/>
      <c r="N121" s="119"/>
      <c r="O121" s="127"/>
      <c r="P121" s="111"/>
      <c r="Q121" s="556"/>
      <c r="R121" s="556"/>
      <c r="S121" s="556"/>
      <c r="T121" s="569"/>
      <c r="U121" s="281" t="str">
        <f>IF(OR(O121="",L121=Paramétrage!$C$10,L121=Paramétrage!$C$13,L121=Paramétrage!$C$16,L121=Paramétrage!$C$19,L121=Paramétrage!$C$23,L121=Paramétrage!$C$26,AND(L121&lt;&gt;Paramétrage!$C$9,P121="Mut+ext")),"",ROUNDUP(N121/O121,0))</f>
        <v/>
      </c>
      <c r="V121" s="282">
        <f>IF(L121="",0,IF(OR(P121="Mut+ext",VLOOKUP(L121,Paramétrage!$C$6:$E$28,2,0)=0),0,IF(O121="","saisir capacité",M121*U121*VLOOKUP(L121,Paramétrage!$C$6:$E$28,2,0))))</f>
        <v>0</v>
      </c>
      <c r="W121" s="108"/>
      <c r="X121" s="283">
        <f t="shared" si="61"/>
        <v>0</v>
      </c>
      <c r="Y121" s="284">
        <f>IF(L121="",0,IF(ISERROR(W121+V121*VLOOKUP(L121,Paramétrage!$C$6:$E$28,3,0))=TRUE,X121,W121+V121*VLOOKUP(L121,Paramétrage!$C$6:$E$28,3,0)))</f>
        <v>0</v>
      </c>
      <c r="Z121" s="555"/>
      <c r="AA121" s="556"/>
      <c r="AB121" s="557"/>
      <c r="AC121" s="442"/>
      <c r="AD121" s="109"/>
      <c r="AE121" s="47">
        <f>IF(F121="",0,IF(J121="",0,IF(SUMIF(F114:F121,F121,N114:N121)=0,0,IF(J121="Obligatoire",AF121/N121,IF(K121="",AF121/SUMIF(F114:F121,F121,N114:N121),AF121/(SUMIF(F114:F121,F121,N114:N121)/K121))))))</f>
        <v>0</v>
      </c>
      <c r="AF121" s="24">
        <f t="shared" si="62"/>
        <v>0</v>
      </c>
      <c r="AH121" s="50">
        <f>IF(SUMIF(F114:F121,F121,N114:N121)=0,0,$M$3*N121/SUMIF(F114:F121,F121,N114:N121))</f>
        <v>0</v>
      </c>
      <c r="AI121" s="12">
        <f t="shared" si="63"/>
        <v>0</v>
      </c>
      <c r="AJ121" s="26" t="str">
        <f t="shared" si="64"/>
        <v/>
      </c>
      <c r="AK121" s="27">
        <f>IF(L121="",0,IF(OR(P121="Mut+ext",VLOOKUP(L121,Paramétrage!$C$6:$E$28,2,0)=0),0,IF(O121="","saisir capacité",IF(P121="Mut+ext",0,M121*AJ121*VLOOKUP(L121,Paramétrage!$C$6:$E$28,2,0)))))</f>
        <v>0</v>
      </c>
      <c r="AL121" s="95"/>
      <c r="AM121" s="27">
        <f t="shared" si="65"/>
        <v>0</v>
      </c>
      <c r="AN121" s="27">
        <f>IF(L121="",0,IF(ISERROR(AL121+AK121*VLOOKUP(L121,Paramétrage!$C$6:$E$28,3,0))=TRUE,AM121,AL121+AK121*VLOOKUP(L121,Paramétrage!$C$6:$E$28,3,0)))</f>
        <v>0</v>
      </c>
      <c r="AO121" s="50">
        <f>IF(L121="",0,IF(OR(P121="oui",VLOOKUP(L121,Paramétrage!$C$6:$E$28,2,0)=0),0,IF(U121="",0,U121-AJ121)))</f>
        <v>0</v>
      </c>
      <c r="AP121" s="12">
        <f t="shared" si="66"/>
        <v>0</v>
      </c>
    </row>
    <row r="122" spans="1:42" ht="15" customHeight="1">
      <c r="A122" s="623"/>
      <c r="B122" s="616"/>
      <c r="C122" s="585"/>
      <c r="D122" s="285"/>
      <c r="E122" s="285"/>
      <c r="F122" s="286"/>
      <c r="G122" s="287"/>
      <c r="H122" s="288"/>
      <c r="I122" s="289"/>
      <c r="J122" s="288"/>
      <c r="K122" s="290"/>
      <c r="L122" s="291"/>
      <c r="M122" s="292">
        <f>AE122</f>
        <v>0</v>
      </c>
      <c r="N122" s="293">
        <f>SUM(N114:N121)</f>
        <v>0</v>
      </c>
      <c r="O122" s="293"/>
      <c r="P122" s="294"/>
      <c r="Q122" s="295"/>
      <c r="R122" s="295"/>
      <c r="S122" s="295"/>
      <c r="T122" s="296"/>
      <c r="U122" s="297"/>
      <c r="V122" s="298">
        <f>SUM(V114:V121)</f>
        <v>0</v>
      </c>
      <c r="W122" s="291">
        <f>SUM(W114:W121)</f>
        <v>0</v>
      </c>
      <c r="X122" s="299">
        <f t="shared" si="60"/>
        <v>0</v>
      </c>
      <c r="Y122" s="300">
        <f>SUM(Y114:Y121)</f>
        <v>0</v>
      </c>
      <c r="Z122" s="301"/>
      <c r="AA122" s="301"/>
      <c r="AB122" s="302"/>
      <c r="AC122" s="303"/>
      <c r="AD122" s="296"/>
      <c r="AE122" s="46">
        <f>SUM(AE114:AE121)</f>
        <v>0</v>
      </c>
      <c r="AF122" s="44">
        <f>SUM(AF114:AF121)</f>
        <v>0</v>
      </c>
    </row>
    <row r="123" spans="1:42" ht="15" customHeight="1">
      <c r="A123" s="623"/>
      <c r="B123" s="616"/>
      <c r="C123" s="585" t="s">
        <v>350</v>
      </c>
      <c r="D123" s="587" t="s">
        <v>224</v>
      </c>
      <c r="E123" s="588">
        <v>0</v>
      </c>
      <c r="F123" s="447"/>
      <c r="G123" s="112"/>
      <c r="H123" s="103"/>
      <c r="I123" s="131"/>
      <c r="J123" s="130"/>
      <c r="K123" s="104"/>
      <c r="L123" s="105"/>
      <c r="M123" s="122"/>
      <c r="N123" s="119"/>
      <c r="O123" s="127"/>
      <c r="P123" s="111"/>
      <c r="Q123" s="556"/>
      <c r="R123" s="556"/>
      <c r="S123" s="556"/>
      <c r="T123" s="569"/>
      <c r="U123" s="281" t="str">
        <f>IF(OR(O123="",L123=Paramétrage!$C$10,L123=Paramétrage!$C$13,L123=Paramétrage!$C$16,L123=Paramétrage!$C$19,L123=Paramétrage!$C$23,L123=Paramétrage!$C$26,AND(L123&lt;&gt;Paramétrage!$C$9,P123="Mut+ext")),"",ROUNDUP(N123/O123,0))</f>
        <v/>
      </c>
      <c r="V123" s="282">
        <f>IF(L123="",0,IF(OR(P123="Mut+ext",VLOOKUP(L123,Paramétrage!$C$6:$E$28,2,0)=0),0,IF(O123="","saisir capacité",M123*U123*VLOOKUP(L123,Paramétrage!$C$6:$E$28,2,0))))</f>
        <v>0</v>
      </c>
      <c r="W123" s="108"/>
      <c r="X123" s="283">
        <f t="shared" ref="X123:X130" si="67">IF(ISERROR(V123+W123)=TRUE,V123,V123+W123)</f>
        <v>0</v>
      </c>
      <c r="Y123" s="284">
        <f>IF(L123="",0,IF(ISERROR(W123+V123*VLOOKUP(L123,Paramétrage!$C$6:$E$28,3,0))=TRUE,X123,W123+V123*VLOOKUP(L123,Paramétrage!$C$6:$E$28,3,0)))</f>
        <v>0</v>
      </c>
      <c r="Z123" s="555"/>
      <c r="AA123" s="556"/>
      <c r="AB123" s="557"/>
      <c r="AC123" s="442"/>
      <c r="AD123" s="110"/>
      <c r="AE123" s="47">
        <f>IF(F123="",0,IF(J123="",0,IF(SUMIF(F123:F130,F123,N123:N130)=0,0,IF(J123="Obligatoire",AF123/N123,IF(K123="",AF123/SUMIF(F123:F130,F123,N123:N130),AF123/(SUMIF(F123:F130,F123,N123:N130)/K123))))))</f>
        <v>0</v>
      </c>
      <c r="AF123" s="43">
        <f t="shared" ref="AF123:AF130" si="68">M123*N123</f>
        <v>0</v>
      </c>
      <c r="AH123" s="50">
        <f>IF(SUMIF(F123:F130,F123,N123:N130)=0,0,$M$3*N123/SUMIF(F123:F130,F123,N123:N130))</f>
        <v>0</v>
      </c>
      <c r="AI123" s="12">
        <f t="shared" ref="AI123:AI130" si="69">O123</f>
        <v>0</v>
      </c>
      <c r="AJ123" s="26" t="str">
        <f t="shared" ref="AJ123:AJ130" si="70">IF(AI123=0,"",ROUNDUP(AH123/AI123,0))</f>
        <v/>
      </c>
      <c r="AK123" s="27">
        <f>IF(L123="",0,IF(OR(P123="Mut+ext",VLOOKUP(L123,Paramétrage!$C$6:$E$28,2,0)=0),0,IF(O123="","saisir capacité",IF(P123="Mut+ext",0,M123*AJ123*VLOOKUP(L123,Paramétrage!$C$6:$E$28,2,0)))))</f>
        <v>0</v>
      </c>
      <c r="AL123" s="95"/>
      <c r="AM123" s="27">
        <f t="shared" ref="AM123:AM130" si="71">IF(ISERROR(AK123+AL123)=TRUE,AK123,AK123+AL123)</f>
        <v>0</v>
      </c>
      <c r="AN123" s="27">
        <f>IF(L123="",0,IF(ISERROR(AL123+AK123*VLOOKUP(L123,Paramétrage!$C$6:$E$28,3,0))=TRUE,AM123,AL123+AK123*VLOOKUP(L123,Paramétrage!$C$6:$E$28,3,0)))</f>
        <v>0</v>
      </c>
      <c r="AO123" s="50">
        <f>IF(L123="",0,IF(OR(P123="oui",VLOOKUP(L123,Paramétrage!$C$6:$E$28,2,0)=0),0,IF(U123="",0,U123-AJ123)))</f>
        <v>0</v>
      </c>
      <c r="AP123" s="12">
        <f t="shared" ref="AP123:AP130" si="72">Y123-AN123-W123</f>
        <v>0</v>
      </c>
    </row>
    <row r="124" spans="1:42" ht="15" customHeight="1">
      <c r="A124" s="623"/>
      <c r="B124" s="616"/>
      <c r="C124" s="585"/>
      <c r="D124" s="587"/>
      <c r="E124" s="588"/>
      <c r="F124" s="446"/>
      <c r="G124" s="102"/>
      <c r="H124" s="103"/>
      <c r="I124" s="131"/>
      <c r="J124" s="130"/>
      <c r="K124" s="104"/>
      <c r="L124" s="105"/>
      <c r="M124" s="122"/>
      <c r="N124" s="119"/>
      <c r="O124" s="127"/>
      <c r="P124" s="111"/>
      <c r="Q124" s="556"/>
      <c r="R124" s="556"/>
      <c r="S124" s="556"/>
      <c r="T124" s="569"/>
      <c r="U124" s="281" t="str">
        <f>IF(OR(O124="",L124=Paramétrage!$C$10,L124=Paramétrage!$C$13,L124=Paramétrage!$C$16,L124=Paramétrage!$C$19,L124=Paramétrage!$C$23,L124=Paramétrage!$C$26,AND(L124&lt;&gt;Paramétrage!$C$9,P124="Mut+ext")),"",ROUNDUP(N124/O124,0))</f>
        <v/>
      </c>
      <c r="V124" s="282">
        <f>IF(L124="",0,IF(OR(P124="Mut+ext",VLOOKUP(L124,Paramétrage!$C$6:$E$28,2,0)=0),0,IF(O124="","saisir capacité",M124*U124*VLOOKUP(L124,Paramétrage!$C$6:$E$28,2,0))))</f>
        <v>0</v>
      </c>
      <c r="W124" s="108"/>
      <c r="X124" s="283">
        <f t="shared" si="67"/>
        <v>0</v>
      </c>
      <c r="Y124" s="284">
        <f>IF(L124="",0,IF(ISERROR(W124+V124*VLOOKUP(L124,Paramétrage!$C$6:$E$28,3,0))=TRUE,X124,W124+V124*VLOOKUP(L124,Paramétrage!$C$6:$E$28,3,0)))</f>
        <v>0</v>
      </c>
      <c r="Z124" s="555"/>
      <c r="AA124" s="556"/>
      <c r="AB124" s="557"/>
      <c r="AC124" s="442"/>
      <c r="AD124" s="109"/>
      <c r="AE124" s="47">
        <f>IF(F124="",0,IF(J124="",0,IF(SUMIF(F123:F130,F124,N123:N130)=0,0,IF(J124="Obligatoire",AF124/N124,IF(K124="",AF124/SUMIF(F123:F130,F124,N123:N130),AF124/(SUMIF(F123:F130,F124,N123:N130)/K124))))))</f>
        <v>0</v>
      </c>
      <c r="AF124" s="24">
        <f t="shared" si="68"/>
        <v>0</v>
      </c>
      <c r="AH124" s="50">
        <f>IF(SUMIF(F123:F130,F124,N123:N130)=0,0,$M$3*N124/SUMIF(F123:F130,F124,N123:N130))</f>
        <v>0</v>
      </c>
      <c r="AI124" s="12">
        <f t="shared" si="69"/>
        <v>0</v>
      </c>
      <c r="AJ124" s="26" t="str">
        <f t="shared" si="70"/>
        <v/>
      </c>
      <c r="AK124" s="27">
        <f>IF(L124="",0,IF(OR(P124="Mut+ext",VLOOKUP(L124,Paramétrage!$C$6:$E$28,2,0)=0),0,IF(O124="","saisir capacité",IF(P124="Mut+ext",0,M124*AJ124*VLOOKUP(L124,Paramétrage!$C$6:$E$28,2,0)))))</f>
        <v>0</v>
      </c>
      <c r="AL124" s="95"/>
      <c r="AM124" s="27">
        <f t="shared" si="71"/>
        <v>0</v>
      </c>
      <c r="AN124" s="27">
        <f>IF(L124="",0,IF(ISERROR(AL124+AK124*VLOOKUP(L124,Paramétrage!$C$6:$E$28,3,0))=TRUE,AM124,AL124+AK124*VLOOKUP(L124,Paramétrage!$C$6:$E$28,3,0)))</f>
        <v>0</v>
      </c>
      <c r="AO124" s="50">
        <f>IF(L124="",0,IF(OR(P124="oui",VLOOKUP(L124,Paramétrage!$C$6:$E$28,2,0)=0),0,IF(U124="",0,U124-AJ124)))</f>
        <v>0</v>
      </c>
      <c r="AP124" s="12">
        <f t="shared" si="72"/>
        <v>0</v>
      </c>
    </row>
    <row r="125" spans="1:42" ht="15" customHeight="1">
      <c r="A125" s="623"/>
      <c r="B125" s="616"/>
      <c r="C125" s="585"/>
      <c r="D125" s="587"/>
      <c r="E125" s="588"/>
      <c r="F125" s="446"/>
      <c r="G125" s="102"/>
      <c r="H125" s="103"/>
      <c r="I125" s="131"/>
      <c r="J125" s="130"/>
      <c r="K125" s="104"/>
      <c r="L125" s="105"/>
      <c r="M125" s="122"/>
      <c r="N125" s="119"/>
      <c r="O125" s="127"/>
      <c r="P125" s="111"/>
      <c r="Q125" s="556"/>
      <c r="R125" s="556"/>
      <c r="S125" s="556"/>
      <c r="T125" s="569"/>
      <c r="U125" s="281" t="str">
        <f>IF(OR(O125="",L125=Paramétrage!$C$10,L125=Paramétrage!$C$13,L125=Paramétrage!$C$16,L125=Paramétrage!$C$19,L125=Paramétrage!$C$23,L125=Paramétrage!$C$26,AND(L125&lt;&gt;Paramétrage!$C$9,P125="Mut+ext")),"",ROUNDUP(N125/O125,0))</f>
        <v/>
      </c>
      <c r="V125" s="282">
        <f>IF(L125="",0,IF(OR(P125="Mut+ext",VLOOKUP(L125,Paramétrage!$C$6:$E$28,2,0)=0),0,IF(O125="","saisir capacité",M125*U125*VLOOKUP(L125,Paramétrage!$C$6:$E$28,2,0))))</f>
        <v>0</v>
      </c>
      <c r="W125" s="108"/>
      <c r="X125" s="283">
        <f t="shared" si="67"/>
        <v>0</v>
      </c>
      <c r="Y125" s="284">
        <f>IF(L125="",0,IF(ISERROR(W125+V125*VLOOKUP(L125,Paramétrage!$C$6:$E$28,3,0))=TRUE,X125,W125+V125*VLOOKUP(L125,Paramétrage!$C$6:$E$28,3,0)))</f>
        <v>0</v>
      </c>
      <c r="Z125" s="555"/>
      <c r="AA125" s="556"/>
      <c r="AB125" s="557"/>
      <c r="AC125" s="442"/>
      <c r="AD125" s="109"/>
      <c r="AE125" s="47">
        <f>IF(F125="",0,IF(J125="",0,IF(SUMIF(F123:F130,F125,N123:N130)=0,0,IF(J125="Obligatoire",AF125/N125,IF(K125="",AF125/SUMIF(F123:F130,F125,N123:N130),AF125/(SUMIF(F123:F130,F125,N123:N130)/K125))))))</f>
        <v>0</v>
      </c>
      <c r="AF125" s="24">
        <f t="shared" si="68"/>
        <v>0</v>
      </c>
      <c r="AH125" s="50">
        <f>IF(SUMIF(F123:F130,F125,N123:N130)=0,0,$M$3*N125/SUMIF(F123:F130,F125,N123:N130))</f>
        <v>0</v>
      </c>
      <c r="AI125" s="12">
        <f t="shared" si="69"/>
        <v>0</v>
      </c>
      <c r="AJ125" s="26" t="str">
        <f t="shared" si="70"/>
        <v/>
      </c>
      <c r="AK125" s="27">
        <f>IF(L125="",0,IF(OR(P125="Mut+ext",VLOOKUP(L125,Paramétrage!$C$6:$E$28,2,0)=0),0,IF(O125="","saisir capacité",IF(P125="Mut+ext",0,M125*AJ125*VLOOKUP(L125,Paramétrage!$C$6:$E$28,2,0)))))</f>
        <v>0</v>
      </c>
      <c r="AL125" s="95"/>
      <c r="AM125" s="27">
        <f t="shared" si="71"/>
        <v>0</v>
      </c>
      <c r="AN125" s="27">
        <f>IF(L125="",0,IF(ISERROR(AL125+AK125*VLOOKUP(L125,Paramétrage!$C$6:$E$28,3,0))=TRUE,AM125,AL125+AK125*VLOOKUP(L125,Paramétrage!$C$6:$E$28,3,0)))</f>
        <v>0</v>
      </c>
      <c r="AO125" s="50">
        <f>IF(L125="",0,IF(OR(P125="oui",VLOOKUP(L125,Paramétrage!$C$6:$E$28,2,0)=0),0,IF(U125="",0,U125-AJ125)))</f>
        <v>0</v>
      </c>
      <c r="AP125" s="12">
        <f t="shared" si="72"/>
        <v>0</v>
      </c>
    </row>
    <row r="126" spans="1:42" ht="15" customHeight="1">
      <c r="A126" s="623"/>
      <c r="B126" s="616"/>
      <c r="C126" s="585"/>
      <c r="D126" s="587"/>
      <c r="E126" s="588"/>
      <c r="F126" s="448"/>
      <c r="G126" s="102"/>
      <c r="H126" s="103"/>
      <c r="I126" s="131"/>
      <c r="J126" s="130"/>
      <c r="K126" s="104"/>
      <c r="L126" s="105"/>
      <c r="M126" s="122"/>
      <c r="N126" s="119"/>
      <c r="O126" s="127"/>
      <c r="P126" s="111"/>
      <c r="Q126" s="556"/>
      <c r="R126" s="556"/>
      <c r="S126" s="556"/>
      <c r="T126" s="569"/>
      <c r="U126" s="281" t="str">
        <f>IF(OR(O126="",L126=Paramétrage!$C$10,L126=Paramétrage!$C$13,L126=Paramétrage!$C$16,L126=Paramétrage!$C$19,L126=Paramétrage!$C$23,L126=Paramétrage!$C$26,AND(L126&lt;&gt;Paramétrage!$C$9,P126="Mut+ext")),"",ROUNDUP(N126/O126,0))</f>
        <v/>
      </c>
      <c r="V126" s="282">
        <f>IF(L126="",0,IF(OR(P126="Mut+ext",VLOOKUP(L126,Paramétrage!$C$6:$E$28,2,0)=0),0,IF(O126="","saisir capacité",M126*U126*VLOOKUP(L126,Paramétrage!$C$6:$E$28,2,0))))</f>
        <v>0</v>
      </c>
      <c r="W126" s="108"/>
      <c r="X126" s="283">
        <f t="shared" si="67"/>
        <v>0</v>
      </c>
      <c r="Y126" s="284">
        <f>IF(L126="",0,IF(ISERROR(W126+V126*VLOOKUP(L126,Paramétrage!$C$6:$E$28,3,0))=TRUE,X126,W126+V126*VLOOKUP(L126,Paramétrage!$C$6:$E$28,3,0)))</f>
        <v>0</v>
      </c>
      <c r="Z126" s="555"/>
      <c r="AA126" s="556"/>
      <c r="AB126" s="557"/>
      <c r="AC126" s="442"/>
      <c r="AD126" s="109"/>
      <c r="AE126" s="47">
        <f>IF(F126="",0,IF(J126="",0,IF(SUMIF(F123:F130,F126,N123:N130)=0,0,IF(J126="Obligatoire",AF126/N126,IF(K126="",AF126/SUMIF(F123:F130,F126,N123:N130),AF126/(SUMIF(F123:F130,F126,N123:N130)/K126))))))</f>
        <v>0</v>
      </c>
      <c r="AF126" s="24">
        <f t="shared" si="68"/>
        <v>0</v>
      </c>
      <c r="AH126" s="50">
        <f>IF(SUMIF(F123:F130,F126,N123:N130)=0,0,$M$3*N126/SUMIF(F123:F130,F126,N123:N130))</f>
        <v>0</v>
      </c>
      <c r="AI126" s="12">
        <f t="shared" si="69"/>
        <v>0</v>
      </c>
      <c r="AJ126" s="26" t="str">
        <f t="shared" si="70"/>
        <v/>
      </c>
      <c r="AK126" s="27">
        <f>IF(L126="",0,IF(OR(P126="Mut+ext",VLOOKUP(L126,Paramétrage!$C$6:$E$28,2,0)=0),0,IF(O126="","saisir capacité",IF(P126="Mut+ext",0,M126*AJ126*VLOOKUP(L126,Paramétrage!$C$6:$E$28,2,0)))))</f>
        <v>0</v>
      </c>
      <c r="AL126" s="95"/>
      <c r="AM126" s="27">
        <f t="shared" si="71"/>
        <v>0</v>
      </c>
      <c r="AN126" s="27">
        <f>IF(L126="",0,IF(ISERROR(AL126+AK126*VLOOKUP(L126,Paramétrage!$C$6:$E$28,3,0))=TRUE,AM126,AL126+AK126*VLOOKUP(L126,Paramétrage!$C$6:$E$28,3,0)))</f>
        <v>0</v>
      </c>
      <c r="AO126" s="50">
        <f>IF(L126="",0,IF(OR(P126="oui",VLOOKUP(L126,Paramétrage!$C$6:$E$28,2,0)=0),0,IF(U126="",0,U126-AJ126)))</f>
        <v>0</v>
      </c>
      <c r="AP126" s="12">
        <f t="shared" si="72"/>
        <v>0</v>
      </c>
    </row>
    <row r="127" spans="1:42" ht="15" customHeight="1">
      <c r="A127" s="623"/>
      <c r="B127" s="616"/>
      <c r="C127" s="585"/>
      <c r="D127" s="587"/>
      <c r="E127" s="588"/>
      <c r="F127" s="446"/>
      <c r="G127" s="449"/>
      <c r="H127" s="103"/>
      <c r="I127" s="131"/>
      <c r="J127" s="130"/>
      <c r="K127" s="104"/>
      <c r="L127" s="105"/>
      <c r="M127" s="122"/>
      <c r="N127" s="119"/>
      <c r="O127" s="127"/>
      <c r="P127" s="111"/>
      <c r="Q127" s="556"/>
      <c r="R127" s="556"/>
      <c r="S127" s="556"/>
      <c r="T127" s="569"/>
      <c r="U127" s="281" t="str">
        <f>IF(OR(O127="",L127=Paramétrage!$C$10,L127=Paramétrage!$C$13,L127=Paramétrage!$C$16,L127=Paramétrage!$C$19,L127=Paramétrage!$C$23,L127=Paramétrage!$C$26,AND(L127&lt;&gt;Paramétrage!$C$9,P127="Mut+ext")),"",ROUNDUP(N127/O127,0))</f>
        <v/>
      </c>
      <c r="V127" s="282">
        <f>IF(L127="",0,IF(OR(P127="Mut+ext",VLOOKUP(L127,Paramétrage!$C$6:$E$28,2,0)=0),0,IF(O127="","saisir capacité",M127*U127*VLOOKUP(L127,Paramétrage!$C$6:$E$28,2,0))))</f>
        <v>0</v>
      </c>
      <c r="W127" s="108"/>
      <c r="X127" s="283">
        <f t="shared" si="67"/>
        <v>0</v>
      </c>
      <c r="Y127" s="284">
        <f>IF(L127="",0,IF(ISERROR(W127+V127*VLOOKUP(L127,Paramétrage!$C$6:$E$28,3,0))=TRUE,X127,W127+V127*VLOOKUP(L127,Paramétrage!$C$6:$E$28,3,0)))</f>
        <v>0</v>
      </c>
      <c r="Z127" s="555"/>
      <c r="AA127" s="556"/>
      <c r="AB127" s="557"/>
      <c r="AC127" s="442"/>
      <c r="AD127" s="109"/>
      <c r="AE127" s="47">
        <f>IF(F127="",0,IF(J127="",0,IF(SUMIF(F123:F130,F127,N123:N130)=0,0,IF(J127="Obligatoire",AF127/N127,IF(K127="",AF127/SUMIF(F123:F130,F127,N123:N130),AF127/(SUMIF(F123:F130,F127,N123:N130)/K127))))))</f>
        <v>0</v>
      </c>
      <c r="AF127" s="24">
        <f t="shared" si="68"/>
        <v>0</v>
      </c>
      <c r="AH127" s="50">
        <f>IF(SUMIF(F123:F130,F127,N123:N130)=0,0,$M$3*N127/SUMIF(F123:F130,F127,N123:N130))</f>
        <v>0</v>
      </c>
      <c r="AI127" s="12">
        <f t="shared" si="69"/>
        <v>0</v>
      </c>
      <c r="AJ127" s="26" t="str">
        <f t="shared" si="70"/>
        <v/>
      </c>
      <c r="AK127" s="27">
        <f>IF(L127="",0,IF(OR(P127="Mut+ext",VLOOKUP(L127,Paramétrage!$C$6:$E$28,2,0)=0),0,IF(O127="","saisir capacité",IF(P127="Mut+ext",0,M127*AJ127*VLOOKUP(L127,Paramétrage!$C$6:$E$28,2,0)))))</f>
        <v>0</v>
      </c>
      <c r="AL127" s="95"/>
      <c r="AM127" s="27">
        <f t="shared" si="71"/>
        <v>0</v>
      </c>
      <c r="AN127" s="27">
        <f>IF(L127="",0,IF(ISERROR(AL127+AK127*VLOOKUP(L127,Paramétrage!$C$6:$E$28,3,0))=TRUE,AM127,AL127+AK127*VLOOKUP(L127,Paramétrage!$C$6:$E$28,3,0)))</f>
        <v>0</v>
      </c>
      <c r="AO127" s="50">
        <f>IF(L127="",0,IF(OR(P127="oui",VLOOKUP(L127,Paramétrage!$C$6:$E$28,2,0)=0),0,IF(U127="",0,U127-AJ127)))</f>
        <v>0</v>
      </c>
      <c r="AP127" s="12">
        <f t="shared" si="72"/>
        <v>0</v>
      </c>
    </row>
    <row r="128" spans="1:42" ht="15" customHeight="1">
      <c r="A128" s="623"/>
      <c r="B128" s="616"/>
      <c r="C128" s="585"/>
      <c r="D128" s="587"/>
      <c r="E128" s="588"/>
      <c r="F128" s="446"/>
      <c r="G128" s="449"/>
      <c r="H128" s="103"/>
      <c r="I128" s="131"/>
      <c r="J128" s="130"/>
      <c r="K128" s="104"/>
      <c r="L128" s="105"/>
      <c r="M128" s="122"/>
      <c r="N128" s="119"/>
      <c r="O128" s="127"/>
      <c r="P128" s="111"/>
      <c r="Q128" s="556"/>
      <c r="R128" s="556"/>
      <c r="S128" s="556"/>
      <c r="T128" s="569"/>
      <c r="U128" s="281" t="str">
        <f>IF(OR(O128="",L128=Paramétrage!$C$10,L128=Paramétrage!$C$13,L128=Paramétrage!$C$16,L128=Paramétrage!$C$19,L128=Paramétrage!$C$23,L128=Paramétrage!$C$26,AND(L128&lt;&gt;Paramétrage!$C$9,P128="Mut+ext")),"",ROUNDUP(N128/O128,0))</f>
        <v/>
      </c>
      <c r="V128" s="282">
        <f>IF(L128="",0,IF(OR(P128="Mut+ext",VLOOKUP(L128,Paramétrage!$C$6:$E$28,2,0)=0),0,IF(O128="","saisir capacité",M128*U128*VLOOKUP(L128,Paramétrage!$C$6:$E$28,2,0))))</f>
        <v>0</v>
      </c>
      <c r="W128" s="108"/>
      <c r="X128" s="283">
        <f t="shared" si="67"/>
        <v>0</v>
      </c>
      <c r="Y128" s="284">
        <f>IF(L128="",0,IF(ISERROR(W128+V128*VLOOKUP(L128,Paramétrage!$C$6:$E$28,3,0))=TRUE,X128,W128+V128*VLOOKUP(L128,Paramétrage!$C$6:$E$28,3,0)))</f>
        <v>0</v>
      </c>
      <c r="Z128" s="555"/>
      <c r="AA128" s="556"/>
      <c r="AB128" s="557"/>
      <c r="AC128" s="442"/>
      <c r="AD128" s="109"/>
      <c r="AE128" s="47">
        <f>IF(F128="",0,IF(J128="",0,IF(SUMIF(F123:F130,F128,N123:N130)=0,0,IF(J128="Obligatoire",AF128/N128,IF(K128="",AF128/SUMIF(F123:F130,F128,N123:N130),AF128/(SUMIF(F123:F130,F128,N123:N130)/K128))))))</f>
        <v>0</v>
      </c>
      <c r="AF128" s="24">
        <f t="shared" si="68"/>
        <v>0</v>
      </c>
      <c r="AH128" s="50">
        <f>IF(SUMIF(F123:F130,F128,N123:N130)=0,0,$M$3*N128/SUMIF(F123:F130,F128,N123:N130))</f>
        <v>0</v>
      </c>
      <c r="AI128" s="12">
        <f t="shared" si="69"/>
        <v>0</v>
      </c>
      <c r="AJ128" s="26" t="str">
        <f t="shared" si="70"/>
        <v/>
      </c>
      <c r="AK128" s="27">
        <f>IF(L128="",0,IF(OR(P128="Mut+ext",VLOOKUP(L128,Paramétrage!$C$6:$E$28,2,0)=0),0,IF(O128="","saisir capacité",IF(P128="Mut+ext",0,M128*AJ128*VLOOKUP(L128,Paramétrage!$C$6:$E$28,2,0)))))</f>
        <v>0</v>
      </c>
      <c r="AL128" s="95"/>
      <c r="AM128" s="27">
        <f t="shared" si="71"/>
        <v>0</v>
      </c>
      <c r="AN128" s="27">
        <f>IF(L128="",0,IF(ISERROR(AL128+AK128*VLOOKUP(L128,Paramétrage!$C$6:$E$28,3,0))=TRUE,AM128,AL128+AK128*VLOOKUP(L128,Paramétrage!$C$6:$E$28,3,0)))</f>
        <v>0</v>
      </c>
      <c r="AO128" s="50">
        <f>IF(L128="",0,IF(OR(P128="oui",VLOOKUP(L128,Paramétrage!$C$6:$E$28,2,0)=0),0,IF(U128="",0,U128-AJ128)))</f>
        <v>0</v>
      </c>
      <c r="AP128" s="12">
        <f t="shared" si="72"/>
        <v>0</v>
      </c>
    </row>
    <row r="129" spans="1:42" ht="15" customHeight="1">
      <c r="A129" s="623"/>
      <c r="B129" s="616"/>
      <c r="C129" s="585"/>
      <c r="D129" s="587"/>
      <c r="E129" s="588"/>
      <c r="F129" s="446"/>
      <c r="G129" s="449"/>
      <c r="H129" s="103"/>
      <c r="I129" s="131"/>
      <c r="J129" s="130"/>
      <c r="K129" s="104"/>
      <c r="L129" s="105"/>
      <c r="M129" s="122"/>
      <c r="N129" s="119"/>
      <c r="O129" s="127"/>
      <c r="P129" s="111"/>
      <c r="Q129" s="556"/>
      <c r="R129" s="556"/>
      <c r="S129" s="556"/>
      <c r="T129" s="569"/>
      <c r="U129" s="281" t="str">
        <f>IF(OR(O129="",L129=Paramétrage!$C$10,L129=Paramétrage!$C$13,L129=Paramétrage!$C$16,L129=Paramétrage!$C$19,L129=Paramétrage!$C$23,L129=Paramétrage!$C$26,AND(L129&lt;&gt;Paramétrage!$C$9,P129="Mut+ext")),"",ROUNDUP(N129/O129,0))</f>
        <v/>
      </c>
      <c r="V129" s="282">
        <f>IF(L129="",0,IF(OR(P129="Mut+ext",VLOOKUP(L129,Paramétrage!$C$6:$E$28,2,0)=0),0,IF(O129="","saisir capacité",M129*U129*VLOOKUP(L129,Paramétrage!$C$6:$E$28,2,0))))</f>
        <v>0</v>
      </c>
      <c r="W129" s="108"/>
      <c r="X129" s="283">
        <f t="shared" si="67"/>
        <v>0</v>
      </c>
      <c r="Y129" s="284">
        <f>IF(L129="",0,IF(ISERROR(W129+V129*VLOOKUP(L129,Paramétrage!$C$6:$E$28,3,0))=TRUE,X129,W129+V129*VLOOKUP(L129,Paramétrage!$C$6:$E$28,3,0)))</f>
        <v>0</v>
      </c>
      <c r="Z129" s="555"/>
      <c r="AA129" s="556"/>
      <c r="AB129" s="557"/>
      <c r="AC129" s="442"/>
      <c r="AD129" s="109"/>
      <c r="AE129" s="47">
        <f>IF(F129="",0,IF(J129="",0,IF(SUMIF(F123:F130,F129,N123:N130)=0,0,IF(J129="Obligatoire",AF129/N129,IF(K129="",AF129/SUMIF(F123:F130,F129,N123:N130),AF129/(SUMIF(F123:F130,F129,N123:N130)/K129))))))</f>
        <v>0</v>
      </c>
      <c r="AF129" s="24">
        <f t="shared" si="68"/>
        <v>0</v>
      </c>
      <c r="AH129" s="50">
        <f>IF(SUMIF(F123:F130,F129,N123:N130)=0,0,$M$3*N129/SUMIF(F123:F130,F129,N123:N130))</f>
        <v>0</v>
      </c>
      <c r="AI129" s="12">
        <f t="shared" si="69"/>
        <v>0</v>
      </c>
      <c r="AJ129" s="26" t="str">
        <f t="shared" si="70"/>
        <v/>
      </c>
      <c r="AK129" s="27">
        <f>IF(L129="",0,IF(OR(P129="Mut+ext",VLOOKUP(L129,Paramétrage!$C$6:$E$28,2,0)=0),0,IF(O129="","saisir capacité",IF(P129="Mut+ext",0,M129*AJ129*VLOOKUP(L129,Paramétrage!$C$6:$E$28,2,0)))))</f>
        <v>0</v>
      </c>
      <c r="AL129" s="95"/>
      <c r="AM129" s="27">
        <f t="shared" si="71"/>
        <v>0</v>
      </c>
      <c r="AN129" s="27">
        <f>IF(L129="",0,IF(ISERROR(AL129+AK129*VLOOKUP(L129,Paramétrage!$C$6:$E$28,3,0))=TRUE,AM129,AL129+AK129*VLOOKUP(L129,Paramétrage!$C$6:$E$28,3,0)))</f>
        <v>0</v>
      </c>
      <c r="AO129" s="50">
        <f>IF(L129="",0,IF(OR(P129="oui",VLOOKUP(L129,Paramétrage!$C$6:$E$28,2,0)=0),0,IF(U129="",0,U129-AJ129)))</f>
        <v>0</v>
      </c>
      <c r="AP129" s="12">
        <f t="shared" si="72"/>
        <v>0</v>
      </c>
    </row>
    <row r="130" spans="1:42" ht="15" customHeight="1">
      <c r="A130" s="623"/>
      <c r="B130" s="616"/>
      <c r="C130" s="585"/>
      <c r="D130" s="587"/>
      <c r="E130" s="589"/>
      <c r="F130" s="446"/>
      <c r="G130" s="449"/>
      <c r="H130" s="103"/>
      <c r="I130" s="131"/>
      <c r="J130" s="130"/>
      <c r="K130" s="104"/>
      <c r="L130" s="105"/>
      <c r="M130" s="122"/>
      <c r="N130" s="119"/>
      <c r="O130" s="127"/>
      <c r="P130" s="111"/>
      <c r="Q130" s="556"/>
      <c r="R130" s="556"/>
      <c r="S130" s="556"/>
      <c r="T130" s="569"/>
      <c r="U130" s="281" t="str">
        <f>IF(OR(O130="",L130=Paramétrage!$C$10,L130=Paramétrage!$C$13,L130=Paramétrage!$C$16,L130=Paramétrage!$C$19,L130=Paramétrage!$C$23,L130=Paramétrage!$C$26,AND(L130&lt;&gt;Paramétrage!$C$9,P130="Mut+ext")),"",ROUNDUP(N130/O130,0))</f>
        <v/>
      </c>
      <c r="V130" s="282">
        <f>IF(L130="",0,IF(OR(P130="Mut+ext",VLOOKUP(L130,Paramétrage!$C$6:$E$28,2,0)=0),0,IF(O130="","saisir capacité",M130*U130*VLOOKUP(L130,Paramétrage!$C$6:$E$28,2,0))))</f>
        <v>0</v>
      </c>
      <c r="W130" s="108"/>
      <c r="X130" s="283">
        <f t="shared" si="67"/>
        <v>0</v>
      </c>
      <c r="Y130" s="284">
        <f>IF(L130="",0,IF(ISERROR(W130+V130*VLOOKUP(L130,Paramétrage!$C$6:$E$28,3,0))=TRUE,X130,W130+V130*VLOOKUP(L130,Paramétrage!$C$6:$E$28,3,0)))</f>
        <v>0</v>
      </c>
      <c r="Z130" s="555"/>
      <c r="AA130" s="556"/>
      <c r="AB130" s="557"/>
      <c r="AC130" s="442"/>
      <c r="AD130" s="109"/>
      <c r="AE130" s="47">
        <f>IF(F130="",0,IF(J130="",0,IF(SUMIF(F123:F130,F130,N123:N130)=0,0,IF(J130="Obligatoire",AF130/N130,IF(K130="",AF130/SUMIF(F123:F130,F130,N123:N130),AF130/(SUMIF(F123:F130,F130,N123:N130)/K130))))))</f>
        <v>0</v>
      </c>
      <c r="AF130" s="24">
        <f t="shared" si="68"/>
        <v>0</v>
      </c>
      <c r="AH130" s="50">
        <f>IF(SUMIF(F123:F130,F130,N123:N130)=0,0,$M$3*N130/SUMIF(F123:F130,F130,N123:N130))</f>
        <v>0</v>
      </c>
      <c r="AI130" s="12">
        <f t="shared" si="69"/>
        <v>0</v>
      </c>
      <c r="AJ130" s="26" t="str">
        <f t="shared" si="70"/>
        <v/>
      </c>
      <c r="AK130" s="27">
        <f>IF(L130="",0,IF(OR(P130="Mut+ext",VLOOKUP(L130,Paramétrage!$C$6:$E$28,2,0)=0),0,IF(O130="","saisir capacité",IF(P130="Mut+ext",0,M130*AJ130*VLOOKUP(L130,Paramétrage!$C$6:$E$28,2,0)))))</f>
        <v>0</v>
      </c>
      <c r="AL130" s="95"/>
      <c r="AM130" s="27">
        <f t="shared" si="71"/>
        <v>0</v>
      </c>
      <c r="AN130" s="27">
        <f>IF(L130="",0,IF(ISERROR(AL130+AK130*VLOOKUP(L130,Paramétrage!$C$6:$E$28,3,0))=TRUE,AM130,AL130+AK130*VLOOKUP(L130,Paramétrage!$C$6:$E$28,3,0)))</f>
        <v>0</v>
      </c>
      <c r="AO130" s="50">
        <f>IF(L130="",0,IF(OR(P130="oui",VLOOKUP(L130,Paramétrage!$C$6:$E$28,2,0)=0),0,IF(U130="",0,U130-AJ130)))</f>
        <v>0</v>
      </c>
      <c r="AP130" s="12">
        <f t="shared" si="72"/>
        <v>0</v>
      </c>
    </row>
    <row r="131" spans="1:42">
      <c r="A131" s="623"/>
      <c r="B131" s="616"/>
      <c r="C131" s="585"/>
      <c r="D131" s="285"/>
      <c r="E131" s="285"/>
      <c r="F131" s="286"/>
      <c r="G131" s="287"/>
      <c r="H131" s="288"/>
      <c r="I131" s="289"/>
      <c r="J131" s="288"/>
      <c r="K131" s="290"/>
      <c r="L131" s="291"/>
      <c r="M131" s="292">
        <f>AE131</f>
        <v>0</v>
      </c>
      <c r="N131" s="293">
        <f>SUM(N123:N130)</f>
        <v>0</v>
      </c>
      <c r="O131" s="293"/>
      <c r="P131" s="294"/>
      <c r="Q131" s="295"/>
      <c r="R131" s="295"/>
      <c r="S131" s="295"/>
      <c r="T131" s="296"/>
      <c r="U131" s="297"/>
      <c r="V131" s="298">
        <f>SUM(V123:V130)</f>
        <v>0</v>
      </c>
      <c r="W131" s="291">
        <f>SUM(W123:W130)</f>
        <v>0</v>
      </c>
      <c r="X131" s="299">
        <f t="shared" si="60"/>
        <v>0</v>
      </c>
      <c r="Y131" s="300">
        <f>SUM(Y123:Y130)</f>
        <v>0</v>
      </c>
      <c r="Z131" s="301"/>
      <c r="AA131" s="301"/>
      <c r="AB131" s="302"/>
      <c r="AC131" s="303"/>
      <c r="AD131" s="296"/>
      <c r="AE131" s="46">
        <f>SUM(AE123:AE130)</f>
        <v>0</v>
      </c>
      <c r="AF131" s="44">
        <f>SUM(AF123:AF130)</f>
        <v>0</v>
      </c>
    </row>
    <row r="132" spans="1:42" ht="15.75" customHeight="1">
      <c r="A132" s="623"/>
      <c r="B132" s="616"/>
      <c r="C132" s="585" t="s">
        <v>351</v>
      </c>
      <c r="D132" s="587" t="s">
        <v>254</v>
      </c>
      <c r="E132" s="590">
        <v>6</v>
      </c>
      <c r="F132" s="446" t="s">
        <v>352</v>
      </c>
      <c r="G132" s="112" t="s">
        <v>16</v>
      </c>
      <c r="H132" s="103" t="s">
        <v>57</v>
      </c>
      <c r="I132" s="409" t="s">
        <v>115</v>
      </c>
      <c r="J132" s="416"/>
      <c r="K132" s="406"/>
      <c r="L132" s="406"/>
      <c r="M132" s="122"/>
      <c r="N132" s="418">
        <f>+O10</f>
        <v>0</v>
      </c>
      <c r="O132" s="417"/>
      <c r="P132" s="408" t="s">
        <v>116</v>
      </c>
      <c r="Q132" s="556"/>
      <c r="R132" s="556"/>
      <c r="S132" s="556"/>
      <c r="T132" s="569"/>
      <c r="U132" s="281"/>
      <c r="V132" s="282"/>
      <c r="W132" s="304"/>
      <c r="X132" s="283"/>
      <c r="Y132" s="284"/>
      <c r="Z132" s="555"/>
      <c r="AA132" s="556"/>
      <c r="AB132" s="557"/>
      <c r="AC132" s="442"/>
      <c r="AD132" s="109"/>
      <c r="AE132" s="47">
        <f>IF(F132="",0,IF(J132="",0,IF(SUMIF(F132:F136,F132,N132:N136)=0,0,IF(K132="",AF132/SUMIF(F132:F136,F132,N132:N136),AF132/(SUMIF(F132:F136,F132,N132:N136)/K132)))))</f>
        <v>0</v>
      </c>
      <c r="AF132" s="43">
        <f>M132*N132</f>
        <v>0</v>
      </c>
    </row>
    <row r="133" spans="1:42">
      <c r="A133" s="623"/>
      <c r="B133" s="616"/>
      <c r="C133" s="585"/>
      <c r="D133" s="587"/>
      <c r="E133" s="588"/>
      <c r="F133" s="446"/>
      <c r="G133" s="102"/>
      <c r="H133" s="103"/>
      <c r="I133" s="409" t="s">
        <v>115</v>
      </c>
      <c r="J133" s="405"/>
      <c r="K133" s="406"/>
      <c r="L133" s="406"/>
      <c r="M133" s="122"/>
      <c r="N133" s="418"/>
      <c r="O133" s="417"/>
      <c r="P133" s="408" t="s">
        <v>116</v>
      </c>
      <c r="Q133" s="556"/>
      <c r="R133" s="556"/>
      <c r="S133" s="556"/>
      <c r="T133" s="569"/>
      <c r="U133" s="281"/>
      <c r="V133" s="282"/>
      <c r="W133" s="304"/>
      <c r="X133" s="283"/>
      <c r="Y133" s="284"/>
      <c r="Z133" s="555"/>
      <c r="AA133" s="556"/>
      <c r="AB133" s="557"/>
      <c r="AC133" s="442"/>
      <c r="AD133" s="109"/>
      <c r="AE133" s="47">
        <f>IF(F133="",0,IF(J133="",0,IF(SUMIF(F133:F137,F133,N133:N137)=0,0,IF(K133="",AF133/SUMIF(F133:F137,F133,N133:N137),AF133/(SUMIF(F133:F137,F133,N133:N137)/K133)))))</f>
        <v>0</v>
      </c>
      <c r="AF133" s="24">
        <f>M133*N133</f>
        <v>0</v>
      </c>
    </row>
    <row r="134" spans="1:42">
      <c r="A134" s="623"/>
      <c r="B134" s="616"/>
      <c r="C134" s="585"/>
      <c r="D134" s="587"/>
      <c r="E134" s="588"/>
      <c r="F134" s="446"/>
      <c r="G134" s="102"/>
      <c r="H134" s="103"/>
      <c r="I134" s="409" t="s">
        <v>115</v>
      </c>
      <c r="J134" s="405"/>
      <c r="K134" s="406"/>
      <c r="L134" s="406"/>
      <c r="M134" s="122"/>
      <c r="N134" s="418"/>
      <c r="O134" s="417"/>
      <c r="P134" s="408" t="s">
        <v>116</v>
      </c>
      <c r="Q134" s="556"/>
      <c r="R134" s="556"/>
      <c r="S134" s="556"/>
      <c r="T134" s="569"/>
      <c r="U134" s="281"/>
      <c r="V134" s="282"/>
      <c r="W134" s="304"/>
      <c r="X134" s="283"/>
      <c r="Y134" s="284"/>
      <c r="Z134" s="555"/>
      <c r="AA134" s="556"/>
      <c r="AB134" s="557"/>
      <c r="AC134" s="442"/>
      <c r="AD134" s="110"/>
      <c r="AE134" s="47">
        <f>IF(F134="",0,IF(J134="",0,IF(SUMIF(F134:F138,F134,N134:N138)=0,0,IF(K134="",AF134/SUMIF(F134:F138,F134,N134:N138),AF134/(SUMIF(F134:F138,F134,N134:N138)/K134)))))</f>
        <v>0</v>
      </c>
      <c r="AF134" s="24">
        <f>M134*N134</f>
        <v>0</v>
      </c>
    </row>
    <row r="135" spans="1:42">
      <c r="A135" s="623"/>
      <c r="B135" s="616"/>
      <c r="C135" s="585"/>
      <c r="D135" s="587"/>
      <c r="E135" s="588"/>
      <c r="F135" s="448"/>
      <c r="G135" s="102"/>
      <c r="H135" s="103"/>
      <c r="I135" s="409" t="s">
        <v>115</v>
      </c>
      <c r="J135" s="405"/>
      <c r="K135" s="406"/>
      <c r="L135" s="406"/>
      <c r="M135" s="122"/>
      <c r="N135" s="418"/>
      <c r="O135" s="417"/>
      <c r="P135" s="408" t="s">
        <v>116</v>
      </c>
      <c r="Q135" s="556"/>
      <c r="R135" s="556"/>
      <c r="S135" s="556"/>
      <c r="T135" s="569"/>
      <c r="U135" s="281"/>
      <c r="V135" s="282"/>
      <c r="W135" s="304"/>
      <c r="X135" s="283"/>
      <c r="Y135" s="284"/>
      <c r="Z135" s="555"/>
      <c r="AA135" s="556"/>
      <c r="AB135" s="557"/>
      <c r="AC135" s="442"/>
      <c r="AD135" s="109"/>
      <c r="AE135" s="47">
        <f>IF(F135="",0,IF(J135="",0,IF(SUMIF(F135:F139,F135,N135:N139)=0,0,IF(K135="",AF135/SUMIF(F135:F139,F135,N135:N139),AF135/(SUMIF(F135:F139,F135,N135:N139)/K135)))))</f>
        <v>0</v>
      </c>
      <c r="AF135" s="24">
        <f>M135*N135</f>
        <v>0</v>
      </c>
    </row>
    <row r="136" spans="1:42">
      <c r="A136" s="623"/>
      <c r="B136" s="616"/>
      <c r="C136" s="585"/>
      <c r="D136" s="587"/>
      <c r="E136" s="589"/>
      <c r="F136" s="448"/>
      <c r="G136" s="102"/>
      <c r="H136" s="103"/>
      <c r="I136" s="409" t="s">
        <v>115</v>
      </c>
      <c r="J136" s="405"/>
      <c r="K136" s="406"/>
      <c r="L136" s="406"/>
      <c r="M136" s="122"/>
      <c r="N136" s="418"/>
      <c r="O136" s="417"/>
      <c r="P136" s="408" t="s">
        <v>116</v>
      </c>
      <c r="Q136" s="556"/>
      <c r="R136" s="556"/>
      <c r="S136" s="556"/>
      <c r="T136" s="569"/>
      <c r="U136" s="281"/>
      <c r="V136" s="282"/>
      <c r="W136" s="304"/>
      <c r="X136" s="283"/>
      <c r="Y136" s="284"/>
      <c r="Z136" s="555"/>
      <c r="AA136" s="556"/>
      <c r="AB136" s="557"/>
      <c r="AC136" s="442"/>
      <c r="AD136" s="109"/>
      <c r="AE136" s="47">
        <f>IF(F136="",0,IF(J136="",0,IF(SUMIF(F136:F140,F136,N136:N140)=0,0,IF(K136="",AF136/SUMIF(F136:F140,F136,N136:N140),AF136/(SUMIF(F136:F140,F136,N136:N140)/K136)))))</f>
        <v>0</v>
      </c>
      <c r="AF136" s="24">
        <f>M136*N136</f>
        <v>0</v>
      </c>
    </row>
    <row r="137" spans="1:42">
      <c r="A137" s="623"/>
      <c r="B137" s="616"/>
      <c r="C137" s="585"/>
      <c r="D137" s="285"/>
      <c r="E137" s="285"/>
      <c r="F137" s="286"/>
      <c r="G137" s="287"/>
      <c r="H137" s="288"/>
      <c r="I137" s="289"/>
      <c r="J137" s="288"/>
      <c r="K137" s="290"/>
      <c r="L137" s="291"/>
      <c r="M137" s="292">
        <f>IF(SUM(N132:N136)=0,0,SUMPRODUCT(M132:M136,N132:N136)/SUM(N132:N136))</f>
        <v>0</v>
      </c>
      <c r="N137" s="293"/>
      <c r="O137" s="293"/>
      <c r="P137" s="294"/>
      <c r="Q137" s="295"/>
      <c r="R137" s="295"/>
      <c r="S137" s="295"/>
      <c r="T137" s="296"/>
      <c r="U137" s="297"/>
      <c r="V137" s="298">
        <f>SUM(V132:V136)</f>
        <v>0</v>
      </c>
      <c r="W137" s="291">
        <f>SUM(W132:W136)</f>
        <v>0</v>
      </c>
      <c r="X137" s="299">
        <f t="shared" ref="X137" si="73">V137+W137</f>
        <v>0</v>
      </c>
      <c r="Y137" s="300">
        <f>SUM(Y132:Y136)</f>
        <v>0</v>
      </c>
      <c r="Z137" s="301"/>
      <c r="AA137" s="301"/>
      <c r="AB137" s="302"/>
      <c r="AC137" s="303"/>
      <c r="AD137" s="296"/>
      <c r="AE137" s="46">
        <f>SUM(AE132:AE136)</f>
        <v>0</v>
      </c>
      <c r="AF137" s="44">
        <f>SUM(AF132:AF136)</f>
        <v>0</v>
      </c>
    </row>
    <row r="138" spans="1:42">
      <c r="A138" s="623"/>
      <c r="B138" s="616"/>
      <c r="C138" s="585" t="s">
        <v>357</v>
      </c>
      <c r="D138" s="585" t="s">
        <v>126</v>
      </c>
      <c r="E138" s="614">
        <v>3</v>
      </c>
      <c r="F138" s="447" t="s">
        <v>358</v>
      </c>
      <c r="G138" s="112" t="s">
        <v>23</v>
      </c>
      <c r="H138" s="103" t="s">
        <v>128</v>
      </c>
      <c r="I138" s="131"/>
      <c r="J138" s="130" t="s">
        <v>98</v>
      </c>
      <c r="K138" s="104"/>
      <c r="L138" s="105" t="s">
        <v>129</v>
      </c>
      <c r="M138" s="122">
        <v>25</v>
      </c>
      <c r="N138" s="119">
        <f>N4</f>
        <v>0</v>
      </c>
      <c r="O138" s="127">
        <v>24</v>
      </c>
      <c r="P138" s="111" t="s">
        <v>116</v>
      </c>
      <c r="Q138" s="556" t="s">
        <v>130</v>
      </c>
      <c r="R138" s="556"/>
      <c r="S138" s="556"/>
      <c r="T138" s="569"/>
      <c r="U138" s="281">
        <f>IF(OR(O138="",L138=Paramétrage!$C$10,L138=Paramétrage!$C$13,L138=Paramétrage!$C$16,L138=Paramétrage!$C$19,L138=Paramétrage!$C$23,L138=Paramétrage!$C$26,AND(L138&lt;&gt;Paramétrage!$C$9,P138="Mut+ext")),"",ROUNDUP(N138/O138,0))</f>
        <v>0</v>
      </c>
      <c r="V138" s="282">
        <f>IF(L138="",0,IF(OR(P138="Mut+ext",VLOOKUP(L138,Paramétrage!$C$6:$E$28,2,0)=0),0,IF(O138="","saisir capacité",M138*U138*VLOOKUP(L138,Paramétrage!$C$6:$E$28,2,0))))</f>
        <v>0</v>
      </c>
      <c r="W138" s="108"/>
      <c r="X138" s="283">
        <f t="shared" ref="X138:X145" si="74">IF(ISERROR(V138+W138)=TRUE,V138,V138+W138)</f>
        <v>0</v>
      </c>
      <c r="Y138" s="284">
        <f>IF(L138="",0,IF(ISERROR(W138+V138*VLOOKUP(L138,Paramétrage!$C$6:$E$28,3,0))=TRUE,X138,W138+V138*VLOOKUP(L138,Paramétrage!$C$6:$E$28,3,0)))</f>
        <v>0</v>
      </c>
      <c r="Z138" s="555"/>
      <c r="AA138" s="556"/>
      <c r="AB138" s="557"/>
      <c r="AC138" s="442"/>
      <c r="AD138" s="110"/>
      <c r="AE138" s="47">
        <f>IF(F138="",0,IF(J138="",0,IF(SUMIF(F138:F145,F138,N138:N145)=0,0,IF(J138="Obligatoire",AF138/N138,IF(K138="",AF138/SUMIF(F138:F145,F138,N138:N145),AF138/(SUMIF(F138:F145,F138,N138:N145)/K138))))))</f>
        <v>0</v>
      </c>
      <c r="AF138" s="24">
        <f t="shared" ref="AF138:AF145" si="75">M138*N138</f>
        <v>0</v>
      </c>
    </row>
    <row r="139" spans="1:42" ht="15.75" hidden="1" customHeight="1">
      <c r="A139" s="623"/>
      <c r="B139" s="616"/>
      <c r="C139" s="585"/>
      <c r="D139" s="585"/>
      <c r="E139" s="614"/>
      <c r="F139" s="446"/>
      <c r="G139" s="112"/>
      <c r="H139" s="103"/>
      <c r="I139" s="131"/>
      <c r="J139" s="130"/>
      <c r="K139" s="104"/>
      <c r="L139" s="105"/>
      <c r="M139" s="122"/>
      <c r="N139" s="119"/>
      <c r="O139" s="127"/>
      <c r="P139" s="111"/>
      <c r="Q139" s="556"/>
      <c r="R139" s="556"/>
      <c r="S139" s="556"/>
      <c r="T139" s="569"/>
      <c r="U139" s="281" t="str">
        <f>IF(OR(O139="",L139=Paramétrage!$C$10,L139=Paramétrage!$C$13,L139=Paramétrage!$C$16,L139=Paramétrage!$C$19,L139=Paramétrage!$C$23,L139=Paramétrage!$C$26,AND(L139&lt;&gt;Paramétrage!$C$9,P139="Mut+ext")),"",ROUNDUP(N139/O139,0))</f>
        <v/>
      </c>
      <c r="V139" s="282">
        <f>IF(L139="",0,IF(OR(P139="Mut+ext",VLOOKUP(L139,Paramétrage!$C$6:$E$28,2,0)=0),0,IF(O139="","saisir capacité",M139*U139*VLOOKUP(L139,Paramétrage!$C$6:$E$28,2,0))))</f>
        <v>0</v>
      </c>
      <c r="W139" s="108"/>
      <c r="X139" s="283">
        <f t="shared" si="74"/>
        <v>0</v>
      </c>
      <c r="Y139" s="284">
        <f>IF(L139="",0,IF(ISERROR(W139+V139*VLOOKUP(L139,Paramétrage!$C$6:$E$28,3,0))=TRUE,X139,W139+V139*VLOOKUP(L139,Paramétrage!$C$6:$E$28,3,0)))</f>
        <v>0</v>
      </c>
      <c r="Z139" s="555"/>
      <c r="AA139" s="556"/>
      <c r="AB139" s="557"/>
      <c r="AC139" s="442"/>
      <c r="AD139" s="109"/>
      <c r="AE139" s="47">
        <f>IF(F139="",0,IF(J139="",0,IF(SUMIF(F138:F145,F139,N138:N145)=0,0,IF(J139="Obligatoire",AF139/N139,IF(K139="",AF139/SUMIF(F138:F145,F139,N138:N145),AF139/(SUMIF(F138:F145,F139,N138:N145)/K139))))))</f>
        <v>0</v>
      </c>
      <c r="AF139" s="24">
        <f t="shared" si="75"/>
        <v>0</v>
      </c>
    </row>
    <row r="140" spans="1:42" ht="15.75" hidden="1" customHeight="1">
      <c r="A140" s="623"/>
      <c r="B140" s="616"/>
      <c r="C140" s="585"/>
      <c r="D140" s="585"/>
      <c r="E140" s="614"/>
      <c r="F140" s="446"/>
      <c r="G140" s="112"/>
      <c r="H140" s="103"/>
      <c r="I140" s="131"/>
      <c r="J140" s="130"/>
      <c r="K140" s="104"/>
      <c r="L140" s="105"/>
      <c r="M140" s="122"/>
      <c r="N140" s="119"/>
      <c r="O140" s="127"/>
      <c r="P140" s="111"/>
      <c r="Q140" s="556"/>
      <c r="R140" s="556"/>
      <c r="S140" s="556"/>
      <c r="T140" s="569"/>
      <c r="U140" s="281" t="str">
        <f>IF(OR(O140="",L140=Paramétrage!$C$10,L140=Paramétrage!$C$13,L140=Paramétrage!$C$16,L140=Paramétrage!$C$19,L140=Paramétrage!$C$23,L140=Paramétrage!$C$26,AND(L140&lt;&gt;Paramétrage!$C$9,P140="Mut+ext")),"",ROUNDUP(N140/O140,0))</f>
        <v/>
      </c>
      <c r="V140" s="282">
        <f>IF(L140="",0,IF(OR(P140="Mut+ext",VLOOKUP(L140,Paramétrage!$C$6:$E$28,2,0)=0),0,IF(O140="","saisir capacité",M140*U140*VLOOKUP(L140,Paramétrage!$C$6:$E$28,2,0))))</f>
        <v>0</v>
      </c>
      <c r="W140" s="108"/>
      <c r="X140" s="283">
        <f t="shared" si="74"/>
        <v>0</v>
      </c>
      <c r="Y140" s="284">
        <f>IF(L140="",0,IF(ISERROR(W140+V140*VLOOKUP(L140,Paramétrage!$C$6:$E$28,3,0))=TRUE,X140,W140+V140*VLOOKUP(L140,Paramétrage!$C$6:$E$28,3,0)))</f>
        <v>0</v>
      </c>
      <c r="Z140" s="555"/>
      <c r="AA140" s="556"/>
      <c r="AB140" s="557"/>
      <c r="AC140" s="442"/>
      <c r="AD140" s="109"/>
      <c r="AE140" s="47">
        <f>IF(F140="",0,IF(J140="",0,IF(SUMIF(F138:F145,F140,N138:N145)=0,0,IF(J140="Obligatoire",AF140/N140,IF(K140="",AF140/SUMIF(F138:F145,F140,N138:N145),AF140/(SUMIF(F138:F145,F140,N138:N145)/K140))))))</f>
        <v>0</v>
      </c>
      <c r="AF140" s="24">
        <f t="shared" si="75"/>
        <v>0</v>
      </c>
    </row>
    <row r="141" spans="1:42" ht="15.75" hidden="1" customHeight="1">
      <c r="A141" s="623"/>
      <c r="B141" s="616"/>
      <c r="C141" s="585"/>
      <c r="D141" s="585"/>
      <c r="E141" s="614"/>
      <c r="F141" s="448"/>
      <c r="G141" s="112"/>
      <c r="H141" s="103"/>
      <c r="I141" s="131"/>
      <c r="J141" s="130"/>
      <c r="K141" s="104"/>
      <c r="L141" s="105"/>
      <c r="M141" s="122"/>
      <c r="N141" s="119"/>
      <c r="O141" s="127"/>
      <c r="P141" s="111"/>
      <c r="Q141" s="556"/>
      <c r="R141" s="556"/>
      <c r="S141" s="556"/>
      <c r="T141" s="569"/>
      <c r="U141" s="281" t="str">
        <f>IF(OR(O141="",L141=Paramétrage!$C$10,L141=Paramétrage!$C$13,L141=Paramétrage!$C$16,L141=Paramétrage!$C$19,L141=Paramétrage!$C$23,L141=Paramétrage!$C$26,AND(L141&lt;&gt;Paramétrage!$C$9,P141="Mut+ext")),"",ROUNDUP(N141/O141,0))</f>
        <v/>
      </c>
      <c r="V141" s="282">
        <f>IF(L141="",0,IF(OR(P141="Mut+ext",VLOOKUP(L141,Paramétrage!$C$6:$E$28,2,0)=0),0,IF(O141="","saisir capacité",M141*U141*VLOOKUP(L141,Paramétrage!$C$6:$E$28,2,0))))</f>
        <v>0</v>
      </c>
      <c r="W141" s="108"/>
      <c r="X141" s="283">
        <f t="shared" si="74"/>
        <v>0</v>
      </c>
      <c r="Y141" s="284">
        <f>IF(L141="",0,IF(ISERROR(W141+V141*VLOOKUP(L141,Paramétrage!$C$6:$E$28,3,0))=TRUE,X141,W141+V141*VLOOKUP(L141,Paramétrage!$C$6:$E$28,3,0)))</f>
        <v>0</v>
      </c>
      <c r="Z141" s="555"/>
      <c r="AA141" s="556"/>
      <c r="AB141" s="557"/>
      <c r="AC141" s="442"/>
      <c r="AD141" s="109"/>
      <c r="AE141" s="47">
        <f>IF(F141="",0,IF(J141="",0,IF(SUMIF(F138:F145,F141,N138:N145)=0,0,IF(J141="Obligatoire",AF141/N141,IF(K141="",AF141/SUMIF(F138:F145,F141,N138:N145),AF141/(SUMIF(F138:F145,F141,N138:N145)/K141))))))</f>
        <v>0</v>
      </c>
      <c r="AF141" s="24">
        <f t="shared" si="75"/>
        <v>0</v>
      </c>
    </row>
    <row r="142" spans="1:42" ht="15.75" hidden="1" customHeight="1">
      <c r="A142" s="623"/>
      <c r="B142" s="616"/>
      <c r="C142" s="585"/>
      <c r="D142" s="585"/>
      <c r="E142" s="614"/>
      <c r="F142" s="446"/>
      <c r="G142" s="112"/>
      <c r="H142" s="103"/>
      <c r="I142" s="131"/>
      <c r="J142" s="130"/>
      <c r="K142" s="104"/>
      <c r="L142" s="105"/>
      <c r="M142" s="122"/>
      <c r="N142" s="119"/>
      <c r="O142" s="127"/>
      <c r="P142" s="111"/>
      <c r="Q142" s="556"/>
      <c r="R142" s="556"/>
      <c r="S142" s="556"/>
      <c r="T142" s="569"/>
      <c r="U142" s="281" t="str">
        <f>IF(OR(O142="",L142=Paramétrage!$C$10,L142=Paramétrage!$C$13,L142=Paramétrage!$C$16,L142=Paramétrage!$C$19,L142=Paramétrage!$C$23,L142=Paramétrage!$C$26,AND(L142&lt;&gt;Paramétrage!$C$9,P142="Mut+ext")),"",ROUNDUP(N142/O142,0))</f>
        <v/>
      </c>
      <c r="V142" s="282">
        <f>IF(L142="",0,IF(OR(P142="Mut+ext",VLOOKUP(L142,Paramétrage!$C$6:$E$28,2,0)=0),0,IF(O142="","saisir capacité",M142*U142*VLOOKUP(L142,Paramétrage!$C$6:$E$28,2,0))))</f>
        <v>0</v>
      </c>
      <c r="W142" s="108"/>
      <c r="X142" s="283">
        <f t="shared" si="74"/>
        <v>0</v>
      </c>
      <c r="Y142" s="284">
        <f>IF(L142="",0,IF(ISERROR(W142+V142*VLOOKUP(L142,Paramétrage!$C$6:$E$28,3,0))=TRUE,X142,W142+V142*VLOOKUP(L142,Paramétrage!$C$6:$E$28,3,0)))</f>
        <v>0</v>
      </c>
      <c r="Z142" s="555"/>
      <c r="AA142" s="556"/>
      <c r="AB142" s="557"/>
      <c r="AC142" s="442"/>
      <c r="AD142" s="109"/>
      <c r="AE142" s="47">
        <f>IF(F142="",0,IF(J142="",0,IF(SUMIF(F138:F145,F142,N138:N145)=0,0,IF(J142="Obligatoire",AF142/N142,IF(K142="",AF142/SUMIF(F138:F145,F142,N138:N145),AF142/(SUMIF(F138:F145,F142,N138:N145)/K142))))))</f>
        <v>0</v>
      </c>
      <c r="AF142" s="24">
        <f t="shared" si="75"/>
        <v>0</v>
      </c>
    </row>
    <row r="143" spans="1:42" ht="15.75" hidden="1" customHeight="1">
      <c r="A143" s="623"/>
      <c r="B143" s="616"/>
      <c r="C143" s="585"/>
      <c r="D143" s="585"/>
      <c r="E143" s="614"/>
      <c r="F143" s="446"/>
      <c r="G143" s="112"/>
      <c r="H143" s="103"/>
      <c r="I143" s="131"/>
      <c r="J143" s="130"/>
      <c r="K143" s="104"/>
      <c r="L143" s="105"/>
      <c r="M143" s="122"/>
      <c r="N143" s="119"/>
      <c r="O143" s="127"/>
      <c r="P143" s="111"/>
      <c r="Q143" s="556"/>
      <c r="R143" s="556"/>
      <c r="S143" s="556"/>
      <c r="T143" s="569"/>
      <c r="U143" s="281" t="str">
        <f>IF(OR(O143="",L143=Paramétrage!$C$10,L143=Paramétrage!$C$13,L143=Paramétrage!$C$16,L143=Paramétrage!$C$19,L143=Paramétrage!$C$23,L143=Paramétrage!$C$26,AND(L143&lt;&gt;Paramétrage!$C$9,P143="Mut+ext")),"",ROUNDUP(N143/O143,0))</f>
        <v/>
      </c>
      <c r="V143" s="282">
        <f>IF(L143="",0,IF(OR(P143="Mut+ext",VLOOKUP(L143,Paramétrage!$C$6:$E$28,2,0)=0),0,IF(O143="","saisir capacité",M143*U143*VLOOKUP(L143,Paramétrage!$C$6:$E$28,2,0))))</f>
        <v>0</v>
      </c>
      <c r="W143" s="108"/>
      <c r="X143" s="283">
        <f t="shared" si="74"/>
        <v>0</v>
      </c>
      <c r="Y143" s="284">
        <f>IF(L143="",0,IF(ISERROR(W143+V143*VLOOKUP(L143,Paramétrage!$C$6:$E$28,3,0))=TRUE,X143,W143+V143*VLOOKUP(L143,Paramétrage!$C$6:$E$28,3,0)))</f>
        <v>0</v>
      </c>
      <c r="Z143" s="555"/>
      <c r="AA143" s="556"/>
      <c r="AB143" s="557"/>
      <c r="AC143" s="442"/>
      <c r="AD143" s="109"/>
      <c r="AE143" s="47">
        <f>IF(F143="",0,IF(J143="",0,IF(SUMIF(F138:F145,F143,N138:N145)=0,0,IF(J143="Obligatoire",AF143/N143,IF(K143="",AF143/SUMIF(F138:F145,F143,N138:N145),AF143/(SUMIF(F138:F145,F143,N138:N145)/K143))))))</f>
        <v>0</v>
      </c>
      <c r="AF143" s="24">
        <f t="shared" si="75"/>
        <v>0</v>
      </c>
    </row>
    <row r="144" spans="1:42" ht="15.75" hidden="1" customHeight="1">
      <c r="A144" s="623"/>
      <c r="B144" s="616"/>
      <c r="C144" s="585"/>
      <c r="D144" s="585"/>
      <c r="E144" s="614"/>
      <c r="F144" s="446"/>
      <c r="G144" s="112"/>
      <c r="H144" s="103"/>
      <c r="I144" s="131"/>
      <c r="J144" s="130"/>
      <c r="K144" s="104"/>
      <c r="L144" s="105"/>
      <c r="M144" s="122"/>
      <c r="N144" s="119"/>
      <c r="O144" s="127"/>
      <c r="P144" s="111"/>
      <c r="Q144" s="556"/>
      <c r="R144" s="556"/>
      <c r="S144" s="556"/>
      <c r="T144" s="569"/>
      <c r="U144" s="281" t="str">
        <f>IF(OR(O144="",L144=Paramétrage!$C$10,L144=Paramétrage!$C$13,L144=Paramétrage!$C$16,L144=Paramétrage!$C$19,L144=Paramétrage!$C$23,L144=Paramétrage!$C$26,AND(L144&lt;&gt;Paramétrage!$C$9,P144="Mut+ext")),"",ROUNDUP(N144/O144,0))</f>
        <v/>
      </c>
      <c r="V144" s="282">
        <f>IF(L144="",0,IF(OR(P144="Mut+ext",VLOOKUP(L144,Paramétrage!$C$6:$E$28,2,0)=0),0,IF(O144="","saisir capacité",M144*U144*VLOOKUP(L144,Paramétrage!$C$6:$E$28,2,0))))</f>
        <v>0</v>
      </c>
      <c r="W144" s="108"/>
      <c r="X144" s="283">
        <f t="shared" si="74"/>
        <v>0</v>
      </c>
      <c r="Y144" s="284">
        <f>IF(L144="",0,IF(ISERROR(W144+V144*VLOOKUP(L144,Paramétrage!$C$6:$E$28,3,0))=TRUE,X144,W144+V144*VLOOKUP(L144,Paramétrage!$C$6:$E$28,3,0)))</f>
        <v>0</v>
      </c>
      <c r="Z144" s="555"/>
      <c r="AA144" s="556"/>
      <c r="AB144" s="557"/>
      <c r="AC144" s="442"/>
      <c r="AD144" s="109"/>
      <c r="AE144" s="47">
        <f>IF(F144="",0,IF(J144="",0,IF(SUMIF(F138:F145,F144,N138:N145)=0,0,IF(J144="Obligatoire",AF144/N144,IF(K144="",AF144/SUMIF(F138:F145,F144,N138:N145),AF144/(SUMIF(F138:F145,F144,N138:N145)/K144))))))</f>
        <v>0</v>
      </c>
      <c r="AF144" s="24">
        <f t="shared" si="75"/>
        <v>0</v>
      </c>
    </row>
    <row r="145" spans="1:32" ht="15.75" hidden="1" customHeight="1">
      <c r="A145" s="623"/>
      <c r="B145" s="616"/>
      <c r="C145" s="585"/>
      <c r="D145" s="585"/>
      <c r="E145" s="615"/>
      <c r="F145" s="446"/>
      <c r="G145" s="112"/>
      <c r="H145" s="103"/>
      <c r="I145" s="131"/>
      <c r="J145" s="130"/>
      <c r="K145" s="104"/>
      <c r="L145" s="105"/>
      <c r="M145" s="122"/>
      <c r="N145" s="119"/>
      <c r="O145" s="127"/>
      <c r="P145" s="111"/>
      <c r="Q145" s="556"/>
      <c r="R145" s="556"/>
      <c r="S145" s="556"/>
      <c r="T145" s="569"/>
      <c r="U145" s="281" t="str">
        <f>IF(OR(O145="",L145=Paramétrage!$C$10,L145=Paramétrage!$C$13,L145=Paramétrage!$C$16,L145=Paramétrage!$C$19,L145=Paramétrage!$C$23,L145=Paramétrage!$C$26,AND(L145&lt;&gt;Paramétrage!$C$9,P145="Mut+ext")),"",ROUNDUP(N145/O145,0))</f>
        <v/>
      </c>
      <c r="V145" s="282">
        <f>IF(L145="",0,IF(OR(P145="Mut+ext",VLOOKUP(L145,Paramétrage!$C$6:$E$28,2,0)=0),0,IF(O145="","saisir capacité",M145*U145*VLOOKUP(L145,Paramétrage!$C$6:$E$28,2,0))))</f>
        <v>0</v>
      </c>
      <c r="W145" s="108"/>
      <c r="X145" s="283">
        <f t="shared" si="74"/>
        <v>0</v>
      </c>
      <c r="Y145" s="284">
        <f>IF(L145="",0,IF(ISERROR(W145+V145*VLOOKUP(L145,Paramétrage!$C$6:$E$28,3,0))=TRUE,X145,W145+V145*VLOOKUP(L145,Paramétrage!$C$6:$E$28,3,0)))</f>
        <v>0</v>
      </c>
      <c r="Z145" s="555"/>
      <c r="AA145" s="556"/>
      <c r="AB145" s="557"/>
      <c r="AC145" s="442"/>
      <c r="AD145" s="109"/>
      <c r="AE145" s="47">
        <f>IF(F145="",0,IF(J145="",0,IF(SUMIF(F138:F145,F145,N138:N145)=0,0,IF(J145="Obligatoire",AF145/N145,IF(K145="",AF145/SUMIF(F138:F145,F145,N138:N145),AF145/(SUMIF(F138:F145,F145,N138:N145)/K145))))))</f>
        <v>0</v>
      </c>
      <c r="AF145" s="24">
        <f t="shared" si="75"/>
        <v>0</v>
      </c>
    </row>
    <row r="146" spans="1:32">
      <c r="A146" s="623"/>
      <c r="B146" s="616"/>
      <c r="C146" s="585"/>
      <c r="D146" s="285"/>
      <c r="E146" s="285"/>
      <c r="F146" s="286"/>
      <c r="G146" s="287"/>
      <c r="H146" s="288"/>
      <c r="I146" s="289"/>
      <c r="J146" s="288"/>
      <c r="K146" s="290"/>
      <c r="L146" s="291"/>
      <c r="M146" s="292">
        <f>AE146</f>
        <v>0</v>
      </c>
      <c r="N146" s="293"/>
      <c r="O146" s="293"/>
      <c r="P146" s="294"/>
      <c r="Q146" s="295"/>
      <c r="R146" s="295"/>
      <c r="S146" s="295"/>
      <c r="T146" s="296"/>
      <c r="U146" s="297"/>
      <c r="V146" s="298">
        <f>SUM(V138:V145)</f>
        <v>0</v>
      </c>
      <c r="W146" s="291">
        <f>SUM(W138:W145)</f>
        <v>0</v>
      </c>
      <c r="X146" s="299">
        <f t="shared" ref="X146" si="76">V146+W146</f>
        <v>0</v>
      </c>
      <c r="Y146" s="300">
        <f>SUM(Y138:Y145)</f>
        <v>0</v>
      </c>
      <c r="Z146" s="301"/>
      <c r="AA146" s="301"/>
      <c r="AB146" s="302"/>
      <c r="AC146" s="303"/>
      <c r="AD146" s="296"/>
      <c r="AE146" s="46">
        <f>SUM(AE138:AE145)</f>
        <v>0</v>
      </c>
      <c r="AF146" s="44">
        <f>SUM(AF138:AF145)</f>
        <v>0</v>
      </c>
    </row>
    <row r="147" spans="1:32" ht="15.75" customHeight="1">
      <c r="A147" s="623"/>
      <c r="B147" s="616"/>
      <c r="C147" s="585" t="s">
        <v>359</v>
      </c>
      <c r="D147" s="585" t="s">
        <v>265</v>
      </c>
      <c r="E147" s="614">
        <v>3</v>
      </c>
      <c r="F147" s="447" t="s">
        <v>360</v>
      </c>
      <c r="G147" s="112" t="s">
        <v>17</v>
      </c>
      <c r="H147" s="103" t="s">
        <v>386</v>
      </c>
      <c r="I147" s="131"/>
      <c r="J147" s="130" t="s">
        <v>98</v>
      </c>
      <c r="K147" s="104"/>
      <c r="L147" s="105" t="s">
        <v>387</v>
      </c>
      <c r="M147" s="122">
        <v>150</v>
      </c>
      <c r="N147" s="119"/>
      <c r="O147" s="127"/>
      <c r="P147" s="111"/>
      <c r="Q147" s="556"/>
      <c r="R147" s="556"/>
      <c r="S147" s="556"/>
      <c r="T147" s="569"/>
      <c r="U147" s="281" t="str">
        <f>IF(OR(O147="",L147=Paramétrage!$C$10,L147=Paramétrage!$C$13,L147=Paramétrage!$C$16,L147=Paramétrage!$C$19,L147=Paramétrage!$C$23,L147=Paramétrage!$C$26,AND(L147&lt;&gt;Paramétrage!$C$9,P147="Mut+ext")),"",ROUNDUP(N147/O147,0))</f>
        <v/>
      </c>
      <c r="V147" s="282">
        <f>IF(L147="",0,IF(OR(P147="Mut+ext",VLOOKUP(L147,Paramétrage!$C$6:$E$28,2,0)=0),0,IF(O147="","saisir capacité",M147*U147*VLOOKUP(L147,Paramétrage!$C$6:$E$28,2,0))))</f>
        <v>0</v>
      </c>
      <c r="W147" s="108"/>
      <c r="X147" s="283">
        <f t="shared" ref="X147:X154" si="77">IF(ISERROR(V147+W147)=TRUE,V147,V147+W147)</f>
        <v>0</v>
      </c>
      <c r="Y147" s="284">
        <f>IF(L147="",0,IF(ISERROR(W147+V147*VLOOKUP(L147,Paramétrage!$C$6:$E$28,3,0))=TRUE,X147,W147+V147*VLOOKUP(L147,Paramétrage!$C$6:$E$28,3,0)))</f>
        <v>0</v>
      </c>
      <c r="Z147" s="555" t="s">
        <v>362</v>
      </c>
      <c r="AA147" s="556"/>
      <c r="AB147" s="557"/>
      <c r="AC147" s="442"/>
      <c r="AD147" s="110"/>
      <c r="AE147" s="47">
        <f>IF(F147="",0,IF(J147="",0,IF(SUMIF(F147:F154,F147,N147:N154)=0,0,IF(J147="Obligatoire",AF147/N147,IF(K147="",AF147/SUMIF(F147:F154,F147,N147:N154),AF147/(SUMIF(F147:F154,F147,N147:N154)/K147))))))</f>
        <v>0</v>
      </c>
      <c r="AF147" s="24">
        <f t="shared" ref="AF147:AF154" si="78">M147*N147</f>
        <v>0</v>
      </c>
    </row>
    <row r="148" spans="1:32">
      <c r="A148" s="623"/>
      <c r="B148" s="616"/>
      <c r="C148" s="585"/>
      <c r="D148" s="585"/>
      <c r="E148" s="614"/>
      <c r="F148" s="446" t="s">
        <v>363</v>
      </c>
      <c r="G148" s="102" t="s">
        <v>17</v>
      </c>
      <c r="H148" s="103" t="s">
        <v>388</v>
      </c>
      <c r="I148" s="131"/>
      <c r="J148" s="130" t="s">
        <v>98</v>
      </c>
      <c r="K148" s="104"/>
      <c r="L148" s="105" t="s">
        <v>389</v>
      </c>
      <c r="M148" s="122">
        <v>1.5</v>
      </c>
      <c r="N148" s="119"/>
      <c r="O148" s="127">
        <v>300</v>
      </c>
      <c r="P148" s="111"/>
      <c r="Q148" s="556"/>
      <c r="R148" s="556"/>
      <c r="S148" s="556"/>
      <c r="T148" s="569"/>
      <c r="U148" s="281">
        <f>IF(OR(O148="",L148=Paramétrage!$C$10,L148=Paramétrage!$C$13,L148=Paramétrage!$C$16,L148=Paramétrage!$C$19,L148=Paramétrage!$C$23,L148=Paramétrage!$C$26,AND(L148&lt;&gt;Paramétrage!$C$9,P148="Mut+ext")),"",ROUNDUP(N148/O148,0))</f>
        <v>0</v>
      </c>
      <c r="V148" s="282">
        <f>IF(L148="",0,IF(OR(P148="Mut+ext",VLOOKUP(L148,Paramétrage!$C$6:$E$28,2,0)=0),0,IF(O148="","saisir capacité",M148*U148*VLOOKUP(L148,Paramétrage!$C$6:$E$28,2,0))))</f>
        <v>0</v>
      </c>
      <c r="W148" s="108"/>
      <c r="X148" s="283">
        <f t="shared" si="77"/>
        <v>0</v>
      </c>
      <c r="Y148" s="284">
        <f>IF(L148="",0,IF(ISERROR(W148+V148*VLOOKUP(L148,Paramétrage!$C$6:$E$28,3,0))=TRUE,X148,W148+V148*VLOOKUP(L148,Paramétrage!$C$6:$E$28,3,0)))</f>
        <v>0</v>
      </c>
      <c r="Z148" s="555"/>
      <c r="AA148" s="556"/>
      <c r="AB148" s="557"/>
      <c r="AC148" s="442"/>
      <c r="AD148" s="109"/>
      <c r="AE148" s="47">
        <f>IF(F148="",0,IF(J148="",0,IF(SUMIF(F147:F154,F148,N147:N154)=0,0,IF(J148="Obligatoire",AF148/N148,IF(K148="",AF148/SUMIF(F147:F154,F148,N147:N154),AF148/(SUMIF(F147:F154,F148,N147:N154)/K148))))))</f>
        <v>0</v>
      </c>
      <c r="AF148" s="24">
        <f t="shared" si="78"/>
        <v>0</v>
      </c>
    </row>
    <row r="149" spans="1:32">
      <c r="A149" s="623"/>
      <c r="B149" s="616"/>
      <c r="C149" s="585"/>
      <c r="D149" s="585"/>
      <c r="E149" s="614"/>
      <c r="F149" s="446"/>
      <c r="G149" s="102"/>
      <c r="H149" s="103"/>
      <c r="I149" s="131"/>
      <c r="J149" s="130"/>
      <c r="K149" s="104"/>
      <c r="L149" s="105"/>
      <c r="M149" s="122"/>
      <c r="N149" s="119"/>
      <c r="O149" s="127"/>
      <c r="P149" s="111"/>
      <c r="Q149" s="556"/>
      <c r="R149" s="556"/>
      <c r="S149" s="556"/>
      <c r="T149" s="569"/>
      <c r="U149" s="281" t="str">
        <f>IF(OR(O149="",L149=Paramétrage!$C$10,L149=Paramétrage!$C$13,L149=Paramétrage!$C$16,L149=Paramétrage!$C$19,L149=Paramétrage!$C$23,L149=Paramétrage!$C$26,AND(L149&lt;&gt;Paramétrage!$C$9,P149="Mut+ext")),"",ROUNDUP(N149/O149,0))</f>
        <v/>
      </c>
      <c r="V149" s="282">
        <f>IF(L149="",0,IF(OR(P149="Mut+ext",VLOOKUP(L149,Paramétrage!$C$6:$E$28,2,0)=0),0,IF(O149="","saisir capacité",M149*U149*VLOOKUP(L149,Paramétrage!$C$6:$E$28,2,0))))</f>
        <v>0</v>
      </c>
      <c r="W149" s="108"/>
      <c r="X149" s="283">
        <f t="shared" si="77"/>
        <v>0</v>
      </c>
      <c r="Y149" s="284">
        <f>IF(L149="",0,IF(ISERROR(W149+V149*VLOOKUP(L149,Paramétrage!$C$6:$E$28,3,0))=TRUE,X149,W149+V149*VLOOKUP(L149,Paramétrage!$C$6:$E$28,3,0)))</f>
        <v>0</v>
      </c>
      <c r="Z149" s="555"/>
      <c r="AA149" s="556"/>
      <c r="AB149" s="557"/>
      <c r="AC149" s="442"/>
      <c r="AD149" s="109"/>
      <c r="AE149" s="47">
        <f>IF(F149="",0,IF(J149="",0,IF(SUMIF(F147:F154,F149,N147:N154)=0,0,IF(J149="Obligatoire",AF149/N149,IF(K149="",AF149/SUMIF(F147:F154,F149,N147:N154),AF149/(SUMIF(F147:F154,F149,N147:N154)/K149))))))</f>
        <v>0</v>
      </c>
      <c r="AF149" s="24">
        <f t="shared" si="78"/>
        <v>0</v>
      </c>
    </row>
    <row r="150" spans="1:32">
      <c r="A150" s="623"/>
      <c r="B150" s="616"/>
      <c r="C150" s="585"/>
      <c r="D150" s="585"/>
      <c r="E150" s="614"/>
      <c r="F150" s="448"/>
      <c r="G150" s="102"/>
      <c r="H150" s="103"/>
      <c r="I150" s="131"/>
      <c r="J150" s="130"/>
      <c r="K150" s="104"/>
      <c r="L150" s="105"/>
      <c r="M150" s="122"/>
      <c r="N150" s="119"/>
      <c r="O150" s="127"/>
      <c r="P150" s="111"/>
      <c r="Q150" s="556"/>
      <c r="R150" s="556"/>
      <c r="S150" s="556"/>
      <c r="T150" s="569"/>
      <c r="U150" s="281" t="str">
        <f>IF(OR(O150="",L150=Paramétrage!$C$10,L150=Paramétrage!$C$13,L150=Paramétrage!$C$16,L150=Paramétrage!$C$19,L150=Paramétrage!$C$23,L150=Paramétrage!$C$26,AND(L150&lt;&gt;Paramétrage!$C$9,P150="Mut+ext")),"",ROUNDUP(N150/O150,0))</f>
        <v/>
      </c>
      <c r="V150" s="282">
        <f>IF(L150="",0,IF(OR(P150="Mut+ext",VLOOKUP(L150,Paramétrage!$C$6:$E$28,2,0)=0),0,IF(O150="","saisir capacité",M150*U150*VLOOKUP(L150,Paramétrage!$C$6:$E$28,2,0))))</f>
        <v>0</v>
      </c>
      <c r="W150" s="108"/>
      <c r="X150" s="283">
        <f t="shared" si="77"/>
        <v>0</v>
      </c>
      <c r="Y150" s="284">
        <f>IF(L150="",0,IF(ISERROR(W150+V150*VLOOKUP(L150,Paramétrage!$C$6:$E$28,3,0))=TRUE,X150,W150+V150*VLOOKUP(L150,Paramétrage!$C$6:$E$28,3,0)))</f>
        <v>0</v>
      </c>
      <c r="Z150" s="555"/>
      <c r="AA150" s="556"/>
      <c r="AB150" s="557"/>
      <c r="AC150" s="442"/>
      <c r="AD150" s="109"/>
      <c r="AE150" s="47">
        <f>IF(F150="",0,IF(J150="",0,IF(SUMIF(F147:F154,F150,N147:N154)=0,0,IF(J150="Obligatoire",AF150/N150,IF(K150="",AF150/SUMIF(F147:F154,F150,N147:N154),AF150/(SUMIF(F147:F154,F150,N147:N154)/K150))))))</f>
        <v>0</v>
      </c>
      <c r="AF150" s="24">
        <f t="shared" si="78"/>
        <v>0</v>
      </c>
    </row>
    <row r="151" spans="1:32" ht="15.75" hidden="1" customHeight="1">
      <c r="A151" s="623"/>
      <c r="B151" s="616"/>
      <c r="C151" s="585"/>
      <c r="D151" s="585"/>
      <c r="E151" s="614"/>
      <c r="F151" s="446"/>
      <c r="G151" s="449"/>
      <c r="H151" s="103"/>
      <c r="I151" s="131"/>
      <c r="J151" s="130"/>
      <c r="K151" s="104"/>
      <c r="L151" s="105"/>
      <c r="M151" s="122"/>
      <c r="N151" s="119"/>
      <c r="O151" s="127"/>
      <c r="P151" s="111"/>
      <c r="Q151" s="556"/>
      <c r="R151" s="556"/>
      <c r="S151" s="556"/>
      <c r="T151" s="569"/>
      <c r="U151" s="281" t="str">
        <f>IF(OR(O151="",L151=Paramétrage!$C$10,L151=Paramétrage!$C$13,L151=Paramétrage!$C$16,L151=Paramétrage!$C$19,L151=Paramétrage!$C$23,L151=Paramétrage!$C$26,AND(L151&lt;&gt;Paramétrage!$C$9,P151="Mut+ext")),"",ROUNDUP(N151/O151,0))</f>
        <v/>
      </c>
      <c r="V151" s="282">
        <f>IF(L151="",0,IF(OR(P151="Mut+ext",VLOOKUP(L151,Paramétrage!$C$6:$E$28,2,0)=0),0,IF(O151="","saisir capacité",M151*U151*VLOOKUP(L151,Paramétrage!$C$6:$E$28,2,0))))</f>
        <v>0</v>
      </c>
      <c r="W151" s="108"/>
      <c r="X151" s="283">
        <f t="shared" si="77"/>
        <v>0</v>
      </c>
      <c r="Y151" s="284">
        <f>IF(L151="",0,IF(ISERROR(W151+V151*VLOOKUP(L151,Paramétrage!$C$6:$E$28,3,0))=TRUE,X151,W151+V151*VLOOKUP(L151,Paramétrage!$C$6:$E$28,3,0)))</f>
        <v>0</v>
      </c>
      <c r="Z151" s="555"/>
      <c r="AA151" s="556"/>
      <c r="AB151" s="557"/>
      <c r="AC151" s="442"/>
      <c r="AD151" s="109"/>
      <c r="AE151" s="47">
        <f>IF(F151="",0,IF(J151="",0,IF(SUMIF(F147:F154,F151,N147:N154)=0,0,IF(J151="Obligatoire",AF151/N151,IF(K151="",AF151/SUMIF(F147:F154,F151,N147:N154),AF151/(SUMIF(F147:F154,F151,N147:N154)/K151))))))</f>
        <v>0</v>
      </c>
      <c r="AF151" s="24">
        <f t="shared" si="78"/>
        <v>0</v>
      </c>
    </row>
    <row r="152" spans="1:32" ht="15.75" hidden="1" customHeight="1">
      <c r="A152" s="623"/>
      <c r="B152" s="616"/>
      <c r="C152" s="585"/>
      <c r="D152" s="585"/>
      <c r="E152" s="614"/>
      <c r="F152" s="446"/>
      <c r="G152" s="449"/>
      <c r="H152" s="103"/>
      <c r="I152" s="131"/>
      <c r="J152" s="130"/>
      <c r="K152" s="104"/>
      <c r="L152" s="105"/>
      <c r="M152" s="122"/>
      <c r="N152" s="119"/>
      <c r="O152" s="127"/>
      <c r="P152" s="111"/>
      <c r="Q152" s="556"/>
      <c r="R152" s="556"/>
      <c r="S152" s="556"/>
      <c r="T152" s="569"/>
      <c r="U152" s="281" t="str">
        <f>IF(OR(O152="",L152=Paramétrage!$C$10,L152=Paramétrage!$C$13,L152=Paramétrage!$C$16,L152=Paramétrage!$C$19,L152=Paramétrage!$C$23,L152=Paramétrage!$C$26,AND(L152&lt;&gt;Paramétrage!$C$9,P152="Mut+ext")),"",ROUNDUP(N152/O152,0))</f>
        <v/>
      </c>
      <c r="V152" s="282">
        <f>IF(L152="",0,IF(OR(P152="Mut+ext",VLOOKUP(L152,Paramétrage!$C$6:$E$28,2,0)=0),0,IF(O152="","saisir capacité",M152*U152*VLOOKUP(L152,Paramétrage!$C$6:$E$28,2,0))))</f>
        <v>0</v>
      </c>
      <c r="W152" s="108"/>
      <c r="X152" s="283">
        <f t="shared" si="77"/>
        <v>0</v>
      </c>
      <c r="Y152" s="284">
        <f>IF(L152="",0,IF(ISERROR(W152+V152*VLOOKUP(L152,Paramétrage!$C$6:$E$28,3,0))=TRUE,X152,W152+V152*VLOOKUP(L152,Paramétrage!$C$6:$E$28,3,0)))</f>
        <v>0</v>
      </c>
      <c r="Z152" s="555"/>
      <c r="AA152" s="556"/>
      <c r="AB152" s="557"/>
      <c r="AC152" s="442"/>
      <c r="AD152" s="109"/>
      <c r="AE152" s="47">
        <f>IF(F152="",0,IF(J152="",0,IF(SUMIF(F147:F154,F152,N147:N154)=0,0,IF(J152="Obligatoire",AF152/N152,IF(K152="",AF152/SUMIF(F147:F154,F152,N147:N154),AF152/(SUMIF(F147:F154,F152,N147:N154)/K152))))))</f>
        <v>0</v>
      </c>
      <c r="AF152" s="24">
        <f t="shared" si="78"/>
        <v>0</v>
      </c>
    </row>
    <row r="153" spans="1:32" ht="15.75" hidden="1" customHeight="1">
      <c r="A153" s="623"/>
      <c r="B153" s="616"/>
      <c r="C153" s="585"/>
      <c r="D153" s="585"/>
      <c r="E153" s="614"/>
      <c r="F153" s="446"/>
      <c r="G153" s="449"/>
      <c r="H153" s="103"/>
      <c r="I153" s="131"/>
      <c r="J153" s="130"/>
      <c r="K153" s="104"/>
      <c r="L153" s="105"/>
      <c r="M153" s="122"/>
      <c r="N153" s="119"/>
      <c r="O153" s="127"/>
      <c r="P153" s="111"/>
      <c r="Q153" s="556"/>
      <c r="R153" s="556"/>
      <c r="S153" s="556"/>
      <c r="T153" s="569"/>
      <c r="U153" s="281" t="str">
        <f>IF(OR(O153="",L153=Paramétrage!$C$10,L153=Paramétrage!$C$13,L153=Paramétrage!$C$16,L153=Paramétrage!$C$19,L153=Paramétrage!$C$23,L153=Paramétrage!$C$26,AND(L153&lt;&gt;Paramétrage!$C$9,P153="Mut+ext")),"",ROUNDUP(N153/O153,0))</f>
        <v/>
      </c>
      <c r="V153" s="282">
        <f>IF(L153="",0,IF(OR(P153="Mut+ext",VLOOKUP(L153,Paramétrage!$C$6:$E$28,2,0)=0),0,IF(O153="","saisir capacité",M153*U153*VLOOKUP(L153,Paramétrage!$C$6:$E$28,2,0))))</f>
        <v>0</v>
      </c>
      <c r="W153" s="108"/>
      <c r="X153" s="283">
        <f t="shared" si="77"/>
        <v>0</v>
      </c>
      <c r="Y153" s="284">
        <f>IF(L153="",0,IF(ISERROR(W153+V153*VLOOKUP(L153,Paramétrage!$C$6:$E$28,3,0))=TRUE,X153,W153+V153*VLOOKUP(L153,Paramétrage!$C$6:$E$28,3,0)))</f>
        <v>0</v>
      </c>
      <c r="Z153" s="555"/>
      <c r="AA153" s="556"/>
      <c r="AB153" s="557"/>
      <c r="AC153" s="442"/>
      <c r="AD153" s="109"/>
      <c r="AE153" s="47">
        <f>IF(F153="",0,IF(J153="",0,IF(SUMIF(F147:F154,F153,N147:N154)=0,0,IF(J153="Obligatoire",AF153/N153,IF(K153="",AF153/SUMIF(F147:F154,F153,N147:N154),AF153/(SUMIF(F147:F154,F153,N147:N154)/K153))))))</f>
        <v>0</v>
      </c>
      <c r="AF153" s="24">
        <f t="shared" si="78"/>
        <v>0</v>
      </c>
    </row>
    <row r="154" spans="1:32" ht="15.75" hidden="1" customHeight="1">
      <c r="A154" s="623"/>
      <c r="B154" s="616"/>
      <c r="C154" s="585"/>
      <c r="D154" s="585"/>
      <c r="E154" s="615"/>
      <c r="F154" s="446"/>
      <c r="G154" s="449"/>
      <c r="H154" s="103"/>
      <c r="I154" s="131"/>
      <c r="J154" s="130"/>
      <c r="K154" s="104"/>
      <c r="L154" s="105"/>
      <c r="M154" s="122"/>
      <c r="N154" s="119"/>
      <c r="O154" s="127"/>
      <c r="P154" s="111"/>
      <c r="Q154" s="556"/>
      <c r="R154" s="556"/>
      <c r="S154" s="556"/>
      <c r="T154" s="569"/>
      <c r="U154" s="281" t="str">
        <f>IF(OR(O154="",L154=Paramétrage!$C$10,L154=Paramétrage!$C$13,L154=Paramétrage!$C$16,L154=Paramétrage!$C$19,L154=Paramétrage!$C$23,L154=Paramétrage!$C$26,AND(L154&lt;&gt;Paramétrage!$C$9,P154="Mut+ext")),"",ROUNDUP(N154/O154,0))</f>
        <v/>
      </c>
      <c r="V154" s="282">
        <f>IF(L154="",0,IF(OR(P154="Mut+ext",VLOOKUP(L154,Paramétrage!$C$6:$E$28,2,0)=0),0,IF(O154="","saisir capacité",M154*U154*VLOOKUP(L154,Paramétrage!$C$6:$E$28,2,0))))</f>
        <v>0</v>
      </c>
      <c r="W154" s="108"/>
      <c r="X154" s="283">
        <f t="shared" si="77"/>
        <v>0</v>
      </c>
      <c r="Y154" s="284">
        <f>IF(L154="",0,IF(ISERROR(W154+V154*VLOOKUP(L154,Paramétrage!$C$6:$E$28,3,0))=TRUE,X154,W154+V154*VLOOKUP(L154,Paramétrage!$C$6:$E$28,3,0)))</f>
        <v>0</v>
      </c>
      <c r="Z154" s="555"/>
      <c r="AA154" s="556"/>
      <c r="AB154" s="557"/>
      <c r="AC154" s="442"/>
      <c r="AD154" s="109"/>
      <c r="AE154" s="47">
        <f>IF(F154="",0,IF(J154="",0,IF(SUMIF(F147:F154,F154,N147:N154)=0,0,IF(J154="Obligatoire",AF154/N154,IF(K154="",AF154/SUMIF(F147:F154,F154,N147:N154),AF154/(SUMIF(F147:F154,F154,N147:N154)/K154))))))</f>
        <v>0</v>
      </c>
      <c r="AF154" s="24">
        <f t="shared" si="78"/>
        <v>0</v>
      </c>
    </row>
    <row r="155" spans="1:32" ht="16.149999999999999" thickBot="1">
      <c r="A155" s="623"/>
      <c r="B155" s="617"/>
      <c r="C155" s="585"/>
      <c r="D155" s="285"/>
      <c r="E155" s="285"/>
      <c r="F155" s="286"/>
      <c r="G155" s="287"/>
      <c r="H155" s="288"/>
      <c r="I155" s="289"/>
      <c r="J155" s="288"/>
      <c r="K155" s="290"/>
      <c r="L155" s="291"/>
      <c r="M155" s="292">
        <f>AE155</f>
        <v>0</v>
      </c>
      <c r="N155" s="293"/>
      <c r="O155" s="293"/>
      <c r="P155" s="363"/>
      <c r="Q155" s="295"/>
      <c r="R155" s="295"/>
      <c r="S155" s="295"/>
      <c r="T155" s="296"/>
      <c r="U155" s="297"/>
      <c r="V155" s="298">
        <f>SUM(V147:V154)</f>
        <v>0</v>
      </c>
      <c r="W155" s="291">
        <f>SUM(W147:W154)</f>
        <v>0</v>
      </c>
      <c r="X155" s="299">
        <f t="shared" ref="X155" si="79">V155+W155</f>
        <v>0</v>
      </c>
      <c r="Y155" s="300">
        <f>SUM(Y147:Y154)</f>
        <v>0</v>
      </c>
      <c r="Z155" s="301"/>
      <c r="AA155" s="301"/>
      <c r="AB155" s="302"/>
      <c r="AC155" s="303"/>
      <c r="AD155" s="296"/>
      <c r="AE155" s="46">
        <f>SUM(AE147:AE154)</f>
        <v>0</v>
      </c>
      <c r="AF155" s="45">
        <f>SUM(AF147:AF154)</f>
        <v>0</v>
      </c>
    </row>
    <row r="156" spans="1:32" ht="16.149999999999999" thickBot="1">
      <c r="A156" s="623"/>
      <c r="B156" s="267" t="s">
        <v>365</v>
      </c>
      <c r="C156" s="268"/>
      <c r="D156" s="269"/>
      <c r="E156" s="270">
        <f>E87+E96+E105+E114+E123+E138+E147</f>
        <v>30</v>
      </c>
      <c r="F156" s="271"/>
      <c r="G156" s="268"/>
      <c r="H156" s="268"/>
      <c r="I156" s="268"/>
      <c r="J156" s="268"/>
      <c r="K156" s="268"/>
      <c r="L156" s="269"/>
      <c r="M156" s="272">
        <f>IF(M137=0,M155+M146+M131+M122+M113+M104+M95,M155+M146+(M137+M131+M122)/2+M113+M104+M95)</f>
        <v>150</v>
      </c>
      <c r="N156" s="273"/>
      <c r="O156" s="274"/>
      <c r="P156" s="275"/>
      <c r="Q156" s="273"/>
      <c r="R156" s="273"/>
      <c r="S156" s="273"/>
      <c r="T156" s="276"/>
      <c r="U156" s="277"/>
      <c r="V156" s="270">
        <f>V95+V104+V113+V122+V131+V137+V146+V155</f>
        <v>426</v>
      </c>
      <c r="W156" s="270">
        <f t="shared" ref="W156:Y156" si="80">W95+W104+W113+W122+W131+W137+W146+W155</f>
        <v>0</v>
      </c>
      <c r="X156" s="270">
        <f t="shared" si="80"/>
        <v>426</v>
      </c>
      <c r="Y156" s="278">
        <f t="shared" si="80"/>
        <v>466.5</v>
      </c>
      <c r="Z156" s="276"/>
      <c r="AA156" s="276"/>
      <c r="AB156" s="279"/>
      <c r="AC156" s="279"/>
      <c r="AD156" s="280"/>
      <c r="AE156" s="48">
        <f>SUM(AE87:AE155)/2</f>
        <v>150</v>
      </c>
      <c r="AF156" s="30">
        <f>SUM(AF102:AF146)</f>
        <v>27000</v>
      </c>
    </row>
    <row r="157" spans="1:32" ht="16.149999999999999" thickBot="1">
      <c r="A157" s="32" t="s">
        <v>10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3"/>
      <c r="M157" s="129">
        <f>M156+M86</f>
        <v>300</v>
      </c>
      <c r="N157" s="35"/>
      <c r="O157" s="36"/>
      <c r="P157" s="35"/>
      <c r="Q157" s="35"/>
      <c r="R157" s="35"/>
      <c r="S157" s="35"/>
      <c r="T157" s="118"/>
      <c r="U157" s="63"/>
      <c r="V157" s="126">
        <f>V156+V86</f>
        <v>860</v>
      </c>
      <c r="W157" s="38">
        <f>W156+W86</f>
        <v>0</v>
      </c>
      <c r="X157" s="39">
        <f>X156+X86</f>
        <v>860</v>
      </c>
      <c r="Y157" s="40">
        <f>Y156+Y86</f>
        <v>940</v>
      </c>
      <c r="AE157" s="49">
        <f>AE156+AE86</f>
        <v>300</v>
      </c>
      <c r="AF157" s="41">
        <f>SUM(AF87:AF155)</f>
        <v>54000</v>
      </c>
    </row>
    <row r="158" spans="1:32" ht="18" customHeight="1">
      <c r="R158" s="42"/>
    </row>
  </sheetData>
  <sheetProtection algorithmName="SHA-512" hashValue="/eQWD+CmczsGNUZwUCyHDGNzdKajqDyfOFhs8UyWGhw8nzI9HA8saypoOldNR5QhJsEKANjiOzL2YFmZGyL3YA==" saltValue="y5Y4tjWKcUfOdIsbBbeSng==" spinCount="100000" sheet="1" formatCells="0" formatRows="0" autoFilter="0"/>
  <mergeCells count="369">
    <mergeCell ref="E7:G7"/>
    <mergeCell ref="H7:I7"/>
    <mergeCell ref="J7:M7"/>
    <mergeCell ref="N7:O7"/>
    <mergeCell ref="P4:P7"/>
    <mergeCell ref="Q135:T135"/>
    <mergeCell ref="Q136:T136"/>
    <mergeCell ref="C123:C131"/>
    <mergeCell ref="D123:D130"/>
    <mergeCell ref="E123:E130"/>
    <mergeCell ref="H9:I9"/>
    <mergeCell ref="Q19:T19"/>
    <mergeCell ref="Q20:T20"/>
    <mergeCell ref="Q21:T21"/>
    <mergeCell ref="J10:M10"/>
    <mergeCell ref="J9:M9"/>
    <mergeCell ref="J6:M6"/>
    <mergeCell ref="Q18:T18"/>
    <mergeCell ref="L15:L16"/>
    <mergeCell ref="Q112:T112"/>
    <mergeCell ref="Q105:T105"/>
    <mergeCell ref="Q92:T92"/>
    <mergeCell ref="Q93:T93"/>
    <mergeCell ref="Q103:T103"/>
    <mergeCell ref="Z28:AB28"/>
    <mergeCell ref="Z29:AB29"/>
    <mergeCell ref="Z30:AB30"/>
    <mergeCell ref="Z31:AB31"/>
    <mergeCell ref="Z32:AB32"/>
    <mergeCell ref="Q106:T106"/>
    <mergeCell ref="Q120:T120"/>
    <mergeCell ref="Q130:T130"/>
    <mergeCell ref="D105:D112"/>
    <mergeCell ref="E105:E112"/>
    <mergeCell ref="Q108:T108"/>
    <mergeCell ref="Q123:T123"/>
    <mergeCell ref="Q129:T129"/>
    <mergeCell ref="Q121:T121"/>
    <mergeCell ref="Q125:T125"/>
    <mergeCell ref="Q126:T126"/>
    <mergeCell ref="Q127:T127"/>
    <mergeCell ref="Q128:T128"/>
    <mergeCell ref="Q107:T107"/>
    <mergeCell ref="Q109:T109"/>
    <mergeCell ref="Q110:T110"/>
    <mergeCell ref="Q111:T111"/>
    <mergeCell ref="Q114:T114"/>
    <mergeCell ref="Q124:T124"/>
    <mergeCell ref="A87:A156"/>
    <mergeCell ref="E53:E60"/>
    <mergeCell ref="Q64:T64"/>
    <mergeCell ref="Q65:T65"/>
    <mergeCell ref="Q66:T66"/>
    <mergeCell ref="Q71:T71"/>
    <mergeCell ref="Q72:T72"/>
    <mergeCell ref="Q73:T73"/>
    <mergeCell ref="Q60:T60"/>
    <mergeCell ref="B44:B85"/>
    <mergeCell ref="Q81:T81"/>
    <mergeCell ref="B114:B155"/>
    <mergeCell ref="C114:C122"/>
    <mergeCell ref="D114:D121"/>
    <mergeCell ref="E114:E121"/>
    <mergeCell ref="Q115:T115"/>
    <mergeCell ref="Q116:T116"/>
    <mergeCell ref="Q133:T133"/>
    <mergeCell ref="Q134:T134"/>
    <mergeCell ref="Q117:T117"/>
    <mergeCell ref="Q118:T118"/>
    <mergeCell ref="Q119:T119"/>
    <mergeCell ref="D138:D145"/>
    <mergeCell ref="C132:C137"/>
    <mergeCell ref="AO15:AP15"/>
    <mergeCell ref="A5:B8"/>
    <mergeCell ref="AK15:AK16"/>
    <mergeCell ref="C26:C34"/>
    <mergeCell ref="D26:D33"/>
    <mergeCell ref="E26:E33"/>
    <mergeCell ref="B17:B43"/>
    <mergeCell ref="AL15:AL16"/>
    <mergeCell ref="AM15:AM16"/>
    <mergeCell ref="D35:D42"/>
    <mergeCell ref="E35:E42"/>
    <mergeCell ref="G15:G16"/>
    <mergeCell ref="N15:N16"/>
    <mergeCell ref="O15:O16"/>
    <mergeCell ref="S12:T12"/>
    <mergeCell ref="S9:T9"/>
    <mergeCell ref="S10:T10"/>
    <mergeCell ref="AN15:AN16"/>
    <mergeCell ref="AE15:AE16"/>
    <mergeCell ref="AF15:AF16"/>
    <mergeCell ref="Q26:T26"/>
    <mergeCell ref="Q28:T28"/>
    <mergeCell ref="Q29:T29"/>
    <mergeCell ref="Q30:T30"/>
    <mergeCell ref="AH15:AH16"/>
    <mergeCell ref="AI15:AI16"/>
    <mergeCell ref="AJ15:AJ16"/>
    <mergeCell ref="Q15:T16"/>
    <mergeCell ref="AC15:AC16"/>
    <mergeCell ref="AD15:AD16"/>
    <mergeCell ref="Q27:T27"/>
    <mergeCell ref="U15:U16"/>
    <mergeCell ref="H10:I10"/>
    <mergeCell ref="Z20:AB20"/>
    <mergeCell ref="Z21:AB21"/>
    <mergeCell ref="Z22:AB22"/>
    <mergeCell ref="Z23:AB23"/>
    <mergeCell ref="Z24:AB24"/>
    <mergeCell ref="Z26:AB26"/>
    <mergeCell ref="Z27:AB27"/>
    <mergeCell ref="I15:I16"/>
    <mergeCell ref="E138:E145"/>
    <mergeCell ref="C147:C155"/>
    <mergeCell ref="Q153:T153"/>
    <mergeCell ref="Q154:T154"/>
    <mergeCell ref="Q138:T138"/>
    <mergeCell ref="D147:D154"/>
    <mergeCell ref="E147:E154"/>
    <mergeCell ref="D132:D136"/>
    <mergeCell ref="C138:C146"/>
    <mergeCell ref="Q143:T143"/>
    <mergeCell ref="Q144:T144"/>
    <mergeCell ref="Q145:T145"/>
    <mergeCell ref="Q149:T149"/>
    <mergeCell ref="Q150:T150"/>
    <mergeCell ref="Q151:T151"/>
    <mergeCell ref="Q152:T152"/>
    <mergeCell ref="Q148:T148"/>
    <mergeCell ref="Q139:T139"/>
    <mergeCell ref="Q140:T140"/>
    <mergeCell ref="Q141:T141"/>
    <mergeCell ref="Q142:T142"/>
    <mergeCell ref="Q147:T147"/>
    <mergeCell ref="Q132:T132"/>
    <mergeCell ref="E132:E136"/>
    <mergeCell ref="Q68:T68"/>
    <mergeCell ref="Q77:T77"/>
    <mergeCell ref="Q48:T48"/>
    <mergeCell ref="Q45:T45"/>
    <mergeCell ref="Q74:T74"/>
    <mergeCell ref="Q58:T58"/>
    <mergeCell ref="Q59:T59"/>
    <mergeCell ref="Q75:T75"/>
    <mergeCell ref="Q63:T63"/>
    <mergeCell ref="Q54:T54"/>
    <mergeCell ref="Q55:T55"/>
    <mergeCell ref="Q56:T56"/>
    <mergeCell ref="Q57:T57"/>
    <mergeCell ref="Q46:T46"/>
    <mergeCell ref="Q50:T50"/>
    <mergeCell ref="Q51:T51"/>
    <mergeCell ref="Q69:T69"/>
    <mergeCell ref="Q70:T70"/>
    <mergeCell ref="Q88:T88"/>
    <mergeCell ref="Q89:T89"/>
    <mergeCell ref="Q90:T90"/>
    <mergeCell ref="Q80:T80"/>
    <mergeCell ref="Q101:T101"/>
    <mergeCell ref="A17:A86"/>
    <mergeCell ref="C17:C25"/>
    <mergeCell ref="D17:D24"/>
    <mergeCell ref="Q102:T102"/>
    <mergeCell ref="Q91:T91"/>
    <mergeCell ref="Q98:T98"/>
    <mergeCell ref="Q99:T99"/>
    <mergeCell ref="Q100:T100"/>
    <mergeCell ref="Q87:T87"/>
    <mergeCell ref="Q94:T94"/>
    <mergeCell ref="Q97:T97"/>
    <mergeCell ref="Q96:T96"/>
    <mergeCell ref="Q44:T44"/>
    <mergeCell ref="Q53:T53"/>
    <mergeCell ref="Q62:T62"/>
    <mergeCell ref="Q83:T83"/>
    <mergeCell ref="Q84:T84"/>
    <mergeCell ref="C77:C85"/>
    <mergeCell ref="D77:D84"/>
    <mergeCell ref="E77:E84"/>
    <mergeCell ref="Q78:T78"/>
    <mergeCell ref="Q79:T79"/>
    <mergeCell ref="Q82:T82"/>
    <mergeCell ref="E9:G9"/>
    <mergeCell ref="E10:G10"/>
    <mergeCell ref="E17:E24"/>
    <mergeCell ref="B15:D15"/>
    <mergeCell ref="E15:E16"/>
    <mergeCell ref="F15:F16"/>
    <mergeCell ref="S13:T13"/>
    <mergeCell ref="Q49:T49"/>
    <mergeCell ref="Q42:T42"/>
    <mergeCell ref="Q40:T40"/>
    <mergeCell ref="Q35:T35"/>
    <mergeCell ref="Q22:T22"/>
    <mergeCell ref="Q23:T23"/>
    <mergeCell ref="Q41:T41"/>
    <mergeCell ref="Q38:T38"/>
    <mergeCell ref="Q39:T39"/>
    <mergeCell ref="Q24:T24"/>
    <mergeCell ref="Q47:T47"/>
    <mergeCell ref="Q33:T33"/>
    <mergeCell ref="Q36:T36"/>
    <mergeCell ref="B87:B113"/>
    <mergeCell ref="C87:C95"/>
    <mergeCell ref="D87:D94"/>
    <mergeCell ref="E87:E94"/>
    <mergeCell ref="C96:C104"/>
    <mergeCell ref="D96:D103"/>
    <mergeCell ref="C105:C113"/>
    <mergeCell ref="P15:P16"/>
    <mergeCell ref="H15:H16"/>
    <mergeCell ref="J15:J16"/>
    <mergeCell ref="K15:K16"/>
    <mergeCell ref="C44:C52"/>
    <mergeCell ref="D44:D51"/>
    <mergeCell ref="E44:E51"/>
    <mergeCell ref="C35:C43"/>
    <mergeCell ref="E96:E103"/>
    <mergeCell ref="C68:C76"/>
    <mergeCell ref="D68:D75"/>
    <mergeCell ref="E68:E75"/>
    <mergeCell ref="C62:C67"/>
    <mergeCell ref="D62:D66"/>
    <mergeCell ref="E62:E66"/>
    <mergeCell ref="C53:C61"/>
    <mergeCell ref="D53:D60"/>
    <mergeCell ref="Q37:T37"/>
    <mergeCell ref="Q31:T31"/>
    <mergeCell ref="Q32:T32"/>
    <mergeCell ref="S11:T11"/>
    <mergeCell ref="Q17:T17"/>
    <mergeCell ref="S3:T3"/>
    <mergeCell ref="S4:T4"/>
    <mergeCell ref="S6:T6"/>
    <mergeCell ref="J2:M3"/>
    <mergeCell ref="S5:T5"/>
    <mergeCell ref="S7:T7"/>
    <mergeCell ref="S8:T8"/>
    <mergeCell ref="E2:G3"/>
    <mergeCell ref="N2:O3"/>
    <mergeCell ref="H2:I3"/>
    <mergeCell ref="N4:O4"/>
    <mergeCell ref="N6:O6"/>
    <mergeCell ref="N5:O5"/>
    <mergeCell ref="J4:M4"/>
    <mergeCell ref="E5:G5"/>
    <mergeCell ref="J5:M5"/>
    <mergeCell ref="E4:G4"/>
    <mergeCell ref="H4:I4"/>
    <mergeCell ref="E6:G6"/>
    <mergeCell ref="H6:I6"/>
    <mergeCell ref="H5:I5"/>
    <mergeCell ref="Z2:Z3"/>
    <mergeCell ref="AA2:AA3"/>
    <mergeCell ref="X4:Y4"/>
    <mergeCell ref="X5:Y5"/>
    <mergeCell ref="X6:Y6"/>
    <mergeCell ref="Z15:AB16"/>
    <mergeCell ref="Z17:AB17"/>
    <mergeCell ref="Z18:AB18"/>
    <mergeCell ref="Z19:AB19"/>
    <mergeCell ref="Z33:AB33"/>
    <mergeCell ref="Z35:AB35"/>
    <mergeCell ref="Z36:AB36"/>
    <mergeCell ref="Z37:AB37"/>
    <mergeCell ref="Z38:AB38"/>
    <mergeCell ref="Z39:AB39"/>
    <mergeCell ref="Z40:AB40"/>
    <mergeCell ref="Z41:AB41"/>
    <mergeCell ref="Z42:AB42"/>
    <mergeCell ref="Z44:AB44"/>
    <mergeCell ref="Z45:AB45"/>
    <mergeCell ref="Z46:AB46"/>
    <mergeCell ref="Z47:AB47"/>
    <mergeCell ref="Z48:AB48"/>
    <mergeCell ref="Z49:AB49"/>
    <mergeCell ref="Z50:AB50"/>
    <mergeCell ref="Z51:AB51"/>
    <mergeCell ref="Z53:AB53"/>
    <mergeCell ref="Z54:AB54"/>
    <mergeCell ref="Z55:AB55"/>
    <mergeCell ref="Z56:AB56"/>
    <mergeCell ref="Z57:AB57"/>
    <mergeCell ref="Z58:AB58"/>
    <mergeCell ref="Z59:AB59"/>
    <mergeCell ref="Z60:AB60"/>
    <mergeCell ref="Z62:AB62"/>
    <mergeCell ref="Z63:AB63"/>
    <mergeCell ref="Z64:AB64"/>
    <mergeCell ref="Z65:AB65"/>
    <mergeCell ref="Z66:AB66"/>
    <mergeCell ref="Z68:AB68"/>
    <mergeCell ref="Z69:AB69"/>
    <mergeCell ref="Z70:AB70"/>
    <mergeCell ref="Z71:AB71"/>
    <mergeCell ref="Z72:AB72"/>
    <mergeCell ref="Z73:AB73"/>
    <mergeCell ref="Z74:AB74"/>
    <mergeCell ref="Z75:AB75"/>
    <mergeCell ref="Z77:AB77"/>
    <mergeCell ref="Z78:AB78"/>
    <mergeCell ref="Z79:AB79"/>
    <mergeCell ref="Z80:AB80"/>
    <mergeCell ref="Z81:AB81"/>
    <mergeCell ref="Z82:AB82"/>
    <mergeCell ref="Z83:AB83"/>
    <mergeCell ref="Z84:AB84"/>
    <mergeCell ref="Z87:AB87"/>
    <mergeCell ref="Z88:AB88"/>
    <mergeCell ref="Z89:AB89"/>
    <mergeCell ref="Z90:AB90"/>
    <mergeCell ref="Z91:AB91"/>
    <mergeCell ref="Z92:AB92"/>
    <mergeCell ref="Z93:AB93"/>
    <mergeCell ref="Z94:AB94"/>
    <mergeCell ref="Z96:AB96"/>
    <mergeCell ref="Z97:AB97"/>
    <mergeCell ref="Z98:AB98"/>
    <mergeCell ref="Z99:AB99"/>
    <mergeCell ref="Z100:AB100"/>
    <mergeCell ref="Z101:AB101"/>
    <mergeCell ref="Z102:AB102"/>
    <mergeCell ref="Z103:AB103"/>
    <mergeCell ref="Z105:AB105"/>
    <mergeCell ref="Z106:AB106"/>
    <mergeCell ref="Z107:AB107"/>
    <mergeCell ref="Z108:AB108"/>
    <mergeCell ref="Z109:AB109"/>
    <mergeCell ref="Z110:AB110"/>
    <mergeCell ref="Z111:AB111"/>
    <mergeCell ref="Z112:AB112"/>
    <mergeCell ref="Z114:AB114"/>
    <mergeCell ref="Z115:AB115"/>
    <mergeCell ref="Z116:AB116"/>
    <mergeCell ref="Z117:AB117"/>
    <mergeCell ref="Z118:AB118"/>
    <mergeCell ref="Z119:AB119"/>
    <mergeCell ref="Z120:AB120"/>
    <mergeCell ref="Z121:AB121"/>
    <mergeCell ref="Z123:AB123"/>
    <mergeCell ref="Z124:AB124"/>
    <mergeCell ref="Z125:AB125"/>
    <mergeCell ref="Z126:AB126"/>
    <mergeCell ref="Z127:AB127"/>
    <mergeCell ref="Z128:AB128"/>
    <mergeCell ref="Z129:AB129"/>
    <mergeCell ref="Z130:AB130"/>
    <mergeCell ref="Z132:AB132"/>
    <mergeCell ref="Z133:AB133"/>
    <mergeCell ref="Z134:AB134"/>
    <mergeCell ref="Z135:AB135"/>
    <mergeCell ref="Z147:AB147"/>
    <mergeCell ref="Z148:AB148"/>
    <mergeCell ref="Z149:AB149"/>
    <mergeCell ref="Z150:AB150"/>
    <mergeCell ref="Z151:AB151"/>
    <mergeCell ref="Z152:AB152"/>
    <mergeCell ref="Z153:AB153"/>
    <mergeCell ref="Z154:AB154"/>
    <mergeCell ref="Z136:AB136"/>
    <mergeCell ref="Z138:AB138"/>
    <mergeCell ref="Z139:AB139"/>
    <mergeCell ref="Z140:AB140"/>
    <mergeCell ref="Z141:AB141"/>
    <mergeCell ref="Z142:AB142"/>
    <mergeCell ref="Z143:AB143"/>
    <mergeCell ref="Z144:AB144"/>
    <mergeCell ref="Z145:AB145"/>
  </mergeCells>
  <conditionalFormatting sqref="R8">
    <cfRule type="cellIs" dxfId="1525" priority="2087" operator="equal">
      <formula>"non"</formula>
    </cfRule>
    <cfRule type="cellIs" dxfId="1524" priority="2088" operator="equal">
      <formula>"oui"</formula>
    </cfRule>
  </conditionalFormatting>
  <conditionalFormatting sqref="P123:P130">
    <cfRule type="cellIs" dxfId="1523" priority="146" operator="equal">
      <formula>"Mut+ext"</formula>
    </cfRule>
  </conditionalFormatting>
  <conditionalFormatting sqref="P85">
    <cfRule type="cellIs" dxfId="1522" priority="48" operator="equal">
      <formula>"Mut+ext"</formula>
    </cfRule>
  </conditionalFormatting>
  <conditionalFormatting sqref="AC86:AD86 T156">
    <cfRule type="expression" dxfId="1521" priority="387">
      <formula>$L86=#REF!</formula>
    </cfRule>
    <cfRule type="expression" dxfId="1520" priority="388">
      <formula>$L86=#REF!</formula>
    </cfRule>
    <cfRule type="expression" dxfId="1519" priority="389">
      <formula>$L86=#REF!</formula>
    </cfRule>
    <cfRule type="expression" dxfId="1518" priority="390">
      <formula>$L86=#REF!</formula>
    </cfRule>
  </conditionalFormatting>
  <conditionalFormatting sqref="AC156">
    <cfRule type="expression" dxfId="1517" priority="383">
      <formula>$L156=#REF!</formula>
    </cfRule>
    <cfRule type="expression" dxfId="1516" priority="384">
      <formula>$L156=#REF!</formula>
    </cfRule>
    <cfRule type="expression" dxfId="1515" priority="385">
      <formula>$L156=#REF!</formula>
    </cfRule>
    <cfRule type="expression" dxfId="1514" priority="386">
      <formula>$L156=#REF!</formula>
    </cfRule>
  </conditionalFormatting>
  <conditionalFormatting sqref="AC122 AC113 AC104 AC95 AC34 AC25">
    <cfRule type="expression" dxfId="1513" priority="379">
      <formula>$L25=#REF!</formula>
    </cfRule>
    <cfRule type="expression" dxfId="1512" priority="380">
      <formula>$L25=#REF!</formula>
    </cfRule>
    <cfRule type="expression" dxfId="1511" priority="381">
      <formula>$L25=#REF!</formula>
    </cfRule>
    <cfRule type="expression" dxfId="1510" priority="382">
      <formula>$L25=#REF!</formula>
    </cfRule>
  </conditionalFormatting>
  <conditionalFormatting sqref="AC61">
    <cfRule type="expression" dxfId="1509" priority="375">
      <formula>$L61=#REF!</formula>
    </cfRule>
    <cfRule type="expression" dxfId="1508" priority="376">
      <formula>$L61=#REF!</formula>
    </cfRule>
    <cfRule type="expression" dxfId="1507" priority="377">
      <formula>$L61=#REF!</formula>
    </cfRule>
    <cfRule type="expression" dxfId="1506" priority="378">
      <formula>$L61=#REF!</formula>
    </cfRule>
  </conditionalFormatting>
  <conditionalFormatting sqref="AC52">
    <cfRule type="expression" dxfId="1505" priority="371">
      <formula>$L52=#REF!</formula>
    </cfRule>
    <cfRule type="expression" dxfId="1504" priority="372">
      <formula>$L52=#REF!</formula>
    </cfRule>
    <cfRule type="expression" dxfId="1503" priority="373">
      <formula>$L52=#REF!</formula>
    </cfRule>
    <cfRule type="expression" dxfId="1502" priority="374">
      <formula>$L52=#REF!</formula>
    </cfRule>
  </conditionalFormatting>
  <conditionalFormatting sqref="AD156">
    <cfRule type="expression" dxfId="1501" priority="367">
      <formula>$L156=#REF!</formula>
    </cfRule>
    <cfRule type="expression" dxfId="1500" priority="368">
      <formula>$L156=#REF!</formula>
    </cfRule>
    <cfRule type="expression" dxfId="1499" priority="369">
      <formula>$L156=#REF!</formula>
    </cfRule>
    <cfRule type="expression" dxfId="1498" priority="370">
      <formula>$L156=#REF!</formula>
    </cfRule>
  </conditionalFormatting>
  <conditionalFormatting sqref="AD122">
    <cfRule type="expression" dxfId="1497" priority="363">
      <formula>$L122=#REF!</formula>
    </cfRule>
    <cfRule type="expression" dxfId="1496" priority="364">
      <formula>$L122=#REF!</formula>
    </cfRule>
    <cfRule type="expression" dxfId="1495" priority="365">
      <formula>$L122=#REF!</formula>
    </cfRule>
    <cfRule type="expression" dxfId="1494" priority="366">
      <formula>$L122=#REF!</formula>
    </cfRule>
  </conditionalFormatting>
  <conditionalFormatting sqref="AD113">
    <cfRule type="expression" dxfId="1493" priority="359">
      <formula>$L113=#REF!</formula>
    </cfRule>
    <cfRule type="expression" dxfId="1492" priority="360">
      <formula>$L113=#REF!</formula>
    </cfRule>
    <cfRule type="expression" dxfId="1491" priority="361">
      <formula>$L113=#REF!</formula>
    </cfRule>
    <cfRule type="expression" dxfId="1490" priority="362">
      <formula>$L113=#REF!</formula>
    </cfRule>
  </conditionalFormatting>
  <conditionalFormatting sqref="AD104">
    <cfRule type="expression" dxfId="1489" priority="355">
      <formula>$L104=#REF!</formula>
    </cfRule>
    <cfRule type="expression" dxfId="1488" priority="356">
      <formula>$L104=#REF!</formula>
    </cfRule>
    <cfRule type="expression" dxfId="1487" priority="357">
      <formula>$L104=#REF!</formula>
    </cfRule>
    <cfRule type="expression" dxfId="1486" priority="358">
      <formula>$L104=#REF!</formula>
    </cfRule>
  </conditionalFormatting>
  <conditionalFormatting sqref="AD95">
    <cfRule type="expression" dxfId="1485" priority="351">
      <formula>$L95=#REF!</formula>
    </cfRule>
    <cfRule type="expression" dxfId="1484" priority="352">
      <formula>$L95=#REF!</formula>
    </cfRule>
    <cfRule type="expression" dxfId="1483" priority="353">
      <formula>$L95=#REF!</formula>
    </cfRule>
    <cfRule type="expression" dxfId="1482" priority="354">
      <formula>$L95=#REF!</formula>
    </cfRule>
  </conditionalFormatting>
  <conditionalFormatting sqref="AD61">
    <cfRule type="expression" dxfId="1481" priority="347">
      <formula>$L61=#REF!</formula>
    </cfRule>
    <cfRule type="expression" dxfId="1480" priority="348">
      <formula>$L61=#REF!</formula>
    </cfRule>
    <cfRule type="expression" dxfId="1479" priority="349">
      <formula>$L61=#REF!</formula>
    </cfRule>
    <cfRule type="expression" dxfId="1478" priority="350">
      <formula>$L61=#REF!</formula>
    </cfRule>
  </conditionalFormatting>
  <conditionalFormatting sqref="AD52">
    <cfRule type="expression" dxfId="1477" priority="343">
      <formula>$L52=#REF!</formula>
    </cfRule>
    <cfRule type="expression" dxfId="1476" priority="344">
      <formula>$L52=#REF!</formula>
    </cfRule>
    <cfRule type="expression" dxfId="1475" priority="345">
      <formula>$L52=#REF!</formula>
    </cfRule>
    <cfRule type="expression" dxfId="1474" priority="346">
      <formula>$L52=#REF!</formula>
    </cfRule>
  </conditionalFormatting>
  <conditionalFormatting sqref="AD34">
    <cfRule type="expression" dxfId="1473" priority="339">
      <formula>$L34=#REF!</formula>
    </cfRule>
    <cfRule type="expression" dxfId="1472" priority="340">
      <formula>$L34=#REF!</formula>
    </cfRule>
    <cfRule type="expression" dxfId="1471" priority="341">
      <formula>$L34=#REF!</formula>
    </cfRule>
    <cfRule type="expression" dxfId="1470" priority="342">
      <formula>$L34=#REF!</formula>
    </cfRule>
  </conditionalFormatting>
  <conditionalFormatting sqref="AD25">
    <cfRule type="expression" dxfId="1469" priority="335">
      <formula>$L25=#REF!</formula>
    </cfRule>
    <cfRule type="expression" dxfId="1468" priority="336">
      <formula>$L25=#REF!</formula>
    </cfRule>
    <cfRule type="expression" dxfId="1467" priority="337">
      <formula>$L25=#REF!</formula>
    </cfRule>
    <cfRule type="expression" dxfId="1466" priority="338">
      <formula>$L25=#REF!</formula>
    </cfRule>
  </conditionalFormatting>
  <conditionalFormatting sqref="U156">
    <cfRule type="expression" dxfId="1465" priority="331">
      <formula>$L156=#REF!</formula>
    </cfRule>
    <cfRule type="expression" dxfId="1464" priority="332">
      <formula>$L156=#REF!</formula>
    </cfRule>
    <cfRule type="expression" dxfId="1463" priority="333">
      <formula>$L156=#REF!</formula>
    </cfRule>
    <cfRule type="expression" dxfId="1462" priority="334">
      <formula>$L156=#REF!</formula>
    </cfRule>
  </conditionalFormatting>
  <conditionalFormatting sqref="AC62:AC66">
    <cfRule type="expression" dxfId="1461" priority="327">
      <formula>$L62=#REF!</formula>
    </cfRule>
    <cfRule type="expression" dxfId="1460" priority="328">
      <formula>$L62=#REF!</formula>
    </cfRule>
    <cfRule type="expression" dxfId="1459" priority="329">
      <formula>$L62=#REF!</formula>
    </cfRule>
    <cfRule type="expression" dxfId="1458" priority="330">
      <formula>$L62=#REF!</formula>
    </cfRule>
  </conditionalFormatting>
  <conditionalFormatting sqref="AD62:AD66">
    <cfRule type="expression" dxfId="1457" priority="323">
      <formula>$L62=#REF!</formula>
    </cfRule>
    <cfRule type="expression" dxfId="1456" priority="324">
      <formula>$L62=#REF!</formula>
    </cfRule>
    <cfRule type="expression" dxfId="1455" priority="325">
      <formula>$L62=#REF!</formula>
    </cfRule>
    <cfRule type="expression" dxfId="1454" priority="326">
      <formula>$L62=#REF!</formula>
    </cfRule>
  </conditionalFormatting>
  <conditionalFormatting sqref="P25 P34 P52 P61 P86 P95 P104 P113 P122 P156:P157">
    <cfRule type="cellIs" dxfId="1453" priority="318" operator="equal">
      <formula>"Mut+ext"</formula>
    </cfRule>
  </conditionalFormatting>
  <conditionalFormatting sqref="AD18:AD24">
    <cfRule type="expression" dxfId="1452" priority="314">
      <formula>$L18=#REF!</formula>
    </cfRule>
    <cfRule type="expression" dxfId="1451" priority="315">
      <formula>$L18=#REF!</formula>
    </cfRule>
    <cfRule type="expression" dxfId="1450" priority="316">
      <formula>$L18=#REF!</formula>
    </cfRule>
    <cfRule type="expression" dxfId="1449" priority="317">
      <formula>$L18=#REF!</formula>
    </cfRule>
  </conditionalFormatting>
  <conditionalFormatting sqref="AC18">
    <cfRule type="expression" dxfId="1448" priority="310">
      <formula>$L18=#REF!</formula>
    </cfRule>
    <cfRule type="expression" dxfId="1447" priority="311">
      <formula>$L18=#REF!</formula>
    </cfRule>
    <cfRule type="expression" dxfId="1446" priority="312">
      <formula>$L18=#REF!</formula>
    </cfRule>
    <cfRule type="expression" dxfId="1445" priority="313">
      <formula>$L18=#REF!</formula>
    </cfRule>
  </conditionalFormatting>
  <conditionalFormatting sqref="AC19">
    <cfRule type="expression" dxfId="1444" priority="306">
      <formula>$L19=#REF!</formula>
    </cfRule>
    <cfRule type="expression" dxfId="1443" priority="307">
      <formula>$L19=#REF!</formula>
    </cfRule>
    <cfRule type="expression" dxfId="1442" priority="308">
      <formula>$L19=#REF!</formula>
    </cfRule>
    <cfRule type="expression" dxfId="1441" priority="309">
      <formula>$L19=#REF!</formula>
    </cfRule>
  </conditionalFormatting>
  <conditionalFormatting sqref="AC20">
    <cfRule type="expression" dxfId="1440" priority="302">
      <formula>$L20=#REF!</formula>
    </cfRule>
    <cfRule type="expression" dxfId="1439" priority="303">
      <formula>$L20=#REF!</formula>
    </cfRule>
    <cfRule type="expression" dxfId="1438" priority="304">
      <formula>$L20=#REF!</formula>
    </cfRule>
    <cfRule type="expression" dxfId="1437" priority="305">
      <formula>$L20=#REF!</formula>
    </cfRule>
  </conditionalFormatting>
  <conditionalFormatting sqref="AC21">
    <cfRule type="expression" dxfId="1436" priority="298">
      <formula>$L21=#REF!</formula>
    </cfRule>
    <cfRule type="expression" dxfId="1435" priority="299">
      <formula>$L21=#REF!</formula>
    </cfRule>
    <cfRule type="expression" dxfId="1434" priority="300">
      <formula>$L21=#REF!</formula>
    </cfRule>
    <cfRule type="expression" dxfId="1433" priority="301">
      <formula>$L21=#REF!</formula>
    </cfRule>
  </conditionalFormatting>
  <conditionalFormatting sqref="AC23:AC24">
    <cfRule type="expression" dxfId="1432" priority="294">
      <formula>$L23=#REF!</formula>
    </cfRule>
    <cfRule type="expression" dxfId="1431" priority="295">
      <formula>$L23=#REF!</formula>
    </cfRule>
    <cfRule type="expression" dxfId="1430" priority="296">
      <formula>$L23=#REF!</formula>
    </cfRule>
    <cfRule type="expression" dxfId="1429" priority="297">
      <formula>$L23=#REF!</formula>
    </cfRule>
  </conditionalFormatting>
  <conditionalFormatting sqref="AC22">
    <cfRule type="expression" dxfId="1428" priority="290">
      <formula>$L22=#REF!</formula>
    </cfRule>
    <cfRule type="expression" dxfId="1427" priority="291">
      <formula>$L22=#REF!</formula>
    </cfRule>
    <cfRule type="expression" dxfId="1426" priority="292">
      <formula>$L22=#REF!</formula>
    </cfRule>
    <cfRule type="expression" dxfId="1425" priority="293">
      <formula>$L22=#REF!</formula>
    </cfRule>
  </conditionalFormatting>
  <conditionalFormatting sqref="P18:P24">
    <cfRule type="cellIs" dxfId="1424" priority="289" operator="equal">
      <formula>"Mut+ext"</formula>
    </cfRule>
  </conditionalFormatting>
  <conditionalFormatting sqref="Z18:Z24">
    <cfRule type="expression" dxfId="1423" priority="285">
      <formula>$L18=#REF!</formula>
    </cfRule>
    <cfRule type="expression" dxfId="1422" priority="286">
      <formula>$L18=#REF!</formula>
    </cfRule>
    <cfRule type="expression" dxfId="1421" priority="287">
      <formula>$L18=#REF!</formula>
    </cfRule>
    <cfRule type="expression" dxfId="1420" priority="288">
      <formula>$L18=#REF!</formula>
    </cfRule>
  </conditionalFormatting>
  <conditionalFormatting sqref="AD26:AD33">
    <cfRule type="expression" dxfId="1419" priority="281">
      <formula>$L26=#REF!</formula>
    </cfRule>
    <cfRule type="expression" dxfId="1418" priority="282">
      <formula>$L26=#REF!</formula>
    </cfRule>
    <cfRule type="expression" dxfId="1417" priority="283">
      <formula>$L26=#REF!</formula>
    </cfRule>
    <cfRule type="expression" dxfId="1416" priority="284">
      <formula>$L26=#REF!</formula>
    </cfRule>
  </conditionalFormatting>
  <conditionalFormatting sqref="AC26:AC33">
    <cfRule type="expression" dxfId="1415" priority="277">
      <formula>$L26=#REF!</formula>
    </cfRule>
    <cfRule type="expression" dxfId="1414" priority="278">
      <formula>$L26=#REF!</formula>
    </cfRule>
    <cfRule type="expression" dxfId="1413" priority="279">
      <formula>$L26=#REF!</formula>
    </cfRule>
    <cfRule type="expression" dxfId="1412" priority="280">
      <formula>$L26=#REF!</formula>
    </cfRule>
  </conditionalFormatting>
  <conditionalFormatting sqref="P26:P33">
    <cfRule type="cellIs" dxfId="1411" priority="276" operator="equal">
      <formula>"Mut+ext"</formula>
    </cfRule>
  </conditionalFormatting>
  <conditionalFormatting sqref="Z26:Z33">
    <cfRule type="expression" dxfId="1410" priority="272">
      <formula>$L26=#REF!</formula>
    </cfRule>
    <cfRule type="expression" dxfId="1409" priority="273">
      <formula>$L26=#REF!</formula>
    </cfRule>
    <cfRule type="expression" dxfId="1408" priority="274">
      <formula>$L26=#REF!</formula>
    </cfRule>
    <cfRule type="expression" dxfId="1407" priority="275">
      <formula>$L26=#REF!</formula>
    </cfRule>
  </conditionalFormatting>
  <conditionalFormatting sqref="AD35:AD42">
    <cfRule type="expression" dxfId="1406" priority="268">
      <formula>$L35=#REF!</formula>
    </cfRule>
    <cfRule type="expression" dxfId="1405" priority="269">
      <formula>$L35=#REF!</formula>
    </cfRule>
    <cfRule type="expression" dxfId="1404" priority="270">
      <formula>$L35=#REF!</formula>
    </cfRule>
    <cfRule type="expression" dxfId="1403" priority="271">
      <formula>$L35=#REF!</formula>
    </cfRule>
  </conditionalFormatting>
  <conditionalFormatting sqref="AC35:AC42">
    <cfRule type="expression" dxfId="1402" priority="264">
      <formula>$L35=#REF!</formula>
    </cfRule>
    <cfRule type="expression" dxfId="1401" priority="265">
      <formula>$L35=#REF!</formula>
    </cfRule>
    <cfRule type="expression" dxfId="1400" priority="266">
      <formula>$L35=#REF!</formula>
    </cfRule>
    <cfRule type="expression" dxfId="1399" priority="267">
      <formula>$L35=#REF!</formula>
    </cfRule>
  </conditionalFormatting>
  <conditionalFormatting sqref="P35:P42">
    <cfRule type="cellIs" dxfId="1398" priority="263" operator="equal">
      <formula>"Mut+ext"</formula>
    </cfRule>
  </conditionalFormatting>
  <conditionalFormatting sqref="Z35:Z42">
    <cfRule type="expression" dxfId="1397" priority="259">
      <formula>$L35=#REF!</formula>
    </cfRule>
    <cfRule type="expression" dxfId="1396" priority="260">
      <formula>$L35=#REF!</formula>
    </cfRule>
    <cfRule type="expression" dxfId="1395" priority="261">
      <formula>$L35=#REF!</formula>
    </cfRule>
    <cfRule type="expression" dxfId="1394" priority="262">
      <formula>$L35=#REF!</formula>
    </cfRule>
  </conditionalFormatting>
  <conditionalFormatting sqref="AD44:AD51">
    <cfRule type="expression" dxfId="1393" priority="255">
      <formula>$L44=#REF!</formula>
    </cfRule>
    <cfRule type="expression" dxfId="1392" priority="256">
      <formula>$L44=#REF!</formula>
    </cfRule>
    <cfRule type="expression" dxfId="1391" priority="257">
      <formula>$L44=#REF!</formula>
    </cfRule>
    <cfRule type="expression" dxfId="1390" priority="258">
      <formula>$L44=#REF!</formula>
    </cfRule>
  </conditionalFormatting>
  <conditionalFormatting sqref="AC44:AC51">
    <cfRule type="expression" dxfId="1389" priority="251">
      <formula>$L44=#REF!</formula>
    </cfRule>
    <cfRule type="expression" dxfId="1388" priority="252">
      <formula>$L44=#REF!</formula>
    </cfRule>
    <cfRule type="expression" dxfId="1387" priority="253">
      <formula>$L44=#REF!</formula>
    </cfRule>
    <cfRule type="expression" dxfId="1386" priority="254">
      <formula>$L44=#REF!</formula>
    </cfRule>
  </conditionalFormatting>
  <conditionalFormatting sqref="P44:P51">
    <cfRule type="cellIs" dxfId="1385" priority="250" operator="equal">
      <formula>"Mut+ext"</formula>
    </cfRule>
  </conditionalFormatting>
  <conditionalFormatting sqref="Z44:Z51">
    <cfRule type="expression" dxfId="1384" priority="246">
      <formula>$L44=#REF!</formula>
    </cfRule>
    <cfRule type="expression" dxfId="1383" priority="247">
      <formula>$L44=#REF!</formula>
    </cfRule>
    <cfRule type="expression" dxfId="1382" priority="248">
      <formula>$L44=#REF!</formula>
    </cfRule>
    <cfRule type="expression" dxfId="1381" priority="249">
      <formula>$L44=#REF!</formula>
    </cfRule>
  </conditionalFormatting>
  <conditionalFormatting sqref="AD53:AD60">
    <cfRule type="expression" dxfId="1380" priority="242">
      <formula>$L53=#REF!</formula>
    </cfRule>
    <cfRule type="expression" dxfId="1379" priority="243">
      <formula>$L53=#REF!</formula>
    </cfRule>
    <cfRule type="expression" dxfId="1378" priority="244">
      <formula>$L53=#REF!</formula>
    </cfRule>
    <cfRule type="expression" dxfId="1377" priority="245">
      <formula>$L53=#REF!</formula>
    </cfRule>
  </conditionalFormatting>
  <conditionalFormatting sqref="AC53:AC60">
    <cfRule type="expression" dxfId="1376" priority="238">
      <formula>$L53=#REF!</formula>
    </cfRule>
    <cfRule type="expression" dxfId="1375" priority="239">
      <formula>$L53=#REF!</formula>
    </cfRule>
    <cfRule type="expression" dxfId="1374" priority="240">
      <formula>$L53=#REF!</formula>
    </cfRule>
    <cfRule type="expression" dxfId="1373" priority="241">
      <formula>$L53=#REF!</formula>
    </cfRule>
  </conditionalFormatting>
  <conditionalFormatting sqref="P53:P60">
    <cfRule type="cellIs" dxfId="1372" priority="237" operator="equal">
      <formula>"Mut+ext"</formula>
    </cfRule>
  </conditionalFormatting>
  <conditionalFormatting sqref="Z53:Z60">
    <cfRule type="expression" dxfId="1371" priority="233">
      <formula>$L53=#REF!</formula>
    </cfRule>
    <cfRule type="expression" dxfId="1370" priority="234">
      <formula>$L53=#REF!</formula>
    </cfRule>
    <cfRule type="expression" dxfId="1369" priority="235">
      <formula>$L53=#REF!</formula>
    </cfRule>
    <cfRule type="expression" dxfId="1368" priority="236">
      <formula>$L53=#REF!</formula>
    </cfRule>
  </conditionalFormatting>
  <conditionalFormatting sqref="AD68:AD75">
    <cfRule type="expression" dxfId="1367" priority="229">
      <formula>$L68=#REF!</formula>
    </cfRule>
    <cfRule type="expression" dxfId="1366" priority="230">
      <formula>$L68=#REF!</formula>
    </cfRule>
    <cfRule type="expression" dxfId="1365" priority="231">
      <formula>$L68=#REF!</formula>
    </cfRule>
    <cfRule type="expression" dxfId="1364" priority="232">
      <formula>$L68=#REF!</formula>
    </cfRule>
  </conditionalFormatting>
  <conditionalFormatting sqref="AC68:AC75">
    <cfRule type="expression" dxfId="1363" priority="225">
      <formula>$L68=#REF!</formula>
    </cfRule>
    <cfRule type="expression" dxfId="1362" priority="226">
      <formula>$L68=#REF!</formula>
    </cfRule>
    <cfRule type="expression" dxfId="1361" priority="227">
      <formula>$L68=#REF!</formula>
    </cfRule>
    <cfRule type="expression" dxfId="1360" priority="228">
      <formula>$L68=#REF!</formula>
    </cfRule>
  </conditionalFormatting>
  <conditionalFormatting sqref="P68:P75">
    <cfRule type="cellIs" dxfId="1359" priority="224" operator="equal">
      <formula>"Mut+ext"</formula>
    </cfRule>
  </conditionalFormatting>
  <conditionalFormatting sqref="Z68:Z75">
    <cfRule type="expression" dxfId="1358" priority="220">
      <formula>$L68=#REF!</formula>
    </cfRule>
    <cfRule type="expression" dxfId="1357" priority="221">
      <formula>$L68=#REF!</formula>
    </cfRule>
    <cfRule type="expression" dxfId="1356" priority="222">
      <formula>$L68=#REF!</formula>
    </cfRule>
    <cfRule type="expression" dxfId="1355" priority="223">
      <formula>$L68=#REF!</formula>
    </cfRule>
  </conditionalFormatting>
  <conditionalFormatting sqref="AD77:AD84">
    <cfRule type="expression" dxfId="1354" priority="216">
      <formula>$L77=#REF!</formula>
    </cfRule>
    <cfRule type="expression" dxfId="1353" priority="217">
      <formula>$L77=#REF!</formula>
    </cfRule>
    <cfRule type="expression" dxfId="1352" priority="218">
      <formula>$L77=#REF!</formula>
    </cfRule>
    <cfRule type="expression" dxfId="1351" priority="219">
      <formula>$L77=#REF!</formula>
    </cfRule>
  </conditionalFormatting>
  <conditionalFormatting sqref="AC77:AC84">
    <cfRule type="expression" dxfId="1350" priority="212">
      <formula>$L77=#REF!</formula>
    </cfRule>
    <cfRule type="expression" dxfId="1349" priority="213">
      <formula>$L77=#REF!</formula>
    </cfRule>
    <cfRule type="expression" dxfId="1348" priority="214">
      <formula>$L77=#REF!</formula>
    </cfRule>
    <cfRule type="expression" dxfId="1347" priority="215">
      <formula>$L77=#REF!</formula>
    </cfRule>
  </conditionalFormatting>
  <conditionalFormatting sqref="P77:P84">
    <cfRule type="cellIs" dxfId="1346" priority="211" operator="equal">
      <formula>"Mut+ext"</formula>
    </cfRule>
  </conditionalFormatting>
  <conditionalFormatting sqref="Z77:Z84">
    <cfRule type="expression" dxfId="1345" priority="207">
      <formula>$L77=#REF!</formula>
    </cfRule>
    <cfRule type="expression" dxfId="1344" priority="208">
      <formula>$L77=#REF!</formula>
    </cfRule>
    <cfRule type="expression" dxfId="1343" priority="209">
      <formula>$L77=#REF!</formula>
    </cfRule>
    <cfRule type="expression" dxfId="1342" priority="210">
      <formula>$L77=#REF!</formula>
    </cfRule>
  </conditionalFormatting>
  <conditionalFormatting sqref="AD87:AD94">
    <cfRule type="expression" dxfId="1341" priority="203">
      <formula>$L87=#REF!</formula>
    </cfRule>
    <cfRule type="expression" dxfId="1340" priority="204">
      <formula>$L87=#REF!</formula>
    </cfRule>
    <cfRule type="expression" dxfId="1339" priority="205">
      <formula>$L87=#REF!</formula>
    </cfRule>
    <cfRule type="expression" dxfId="1338" priority="206">
      <formula>$L87=#REF!</formula>
    </cfRule>
  </conditionalFormatting>
  <conditionalFormatting sqref="AC87:AC94">
    <cfRule type="expression" dxfId="1337" priority="199">
      <formula>$L87=#REF!</formula>
    </cfRule>
    <cfRule type="expression" dxfId="1336" priority="200">
      <formula>$L87=#REF!</formula>
    </cfRule>
    <cfRule type="expression" dxfId="1335" priority="201">
      <formula>$L87=#REF!</formula>
    </cfRule>
    <cfRule type="expression" dxfId="1334" priority="202">
      <formula>$L87=#REF!</formula>
    </cfRule>
  </conditionalFormatting>
  <conditionalFormatting sqref="P87:P94">
    <cfRule type="cellIs" dxfId="1333" priority="198" operator="equal">
      <formula>"Mut+ext"</formula>
    </cfRule>
  </conditionalFormatting>
  <conditionalFormatting sqref="Z87:Z94">
    <cfRule type="expression" dxfId="1332" priority="194">
      <formula>$L87=#REF!</formula>
    </cfRule>
    <cfRule type="expression" dxfId="1331" priority="195">
      <formula>$L87=#REF!</formula>
    </cfRule>
    <cfRule type="expression" dxfId="1330" priority="196">
      <formula>$L87=#REF!</formula>
    </cfRule>
    <cfRule type="expression" dxfId="1329" priority="197">
      <formula>$L87=#REF!</formula>
    </cfRule>
  </conditionalFormatting>
  <conditionalFormatting sqref="AD96:AD103">
    <cfRule type="expression" dxfId="1328" priority="190">
      <formula>$L96=#REF!</formula>
    </cfRule>
    <cfRule type="expression" dxfId="1327" priority="191">
      <formula>$L96=#REF!</formula>
    </cfRule>
    <cfRule type="expression" dxfId="1326" priority="192">
      <formula>$L96=#REF!</formula>
    </cfRule>
    <cfRule type="expression" dxfId="1325" priority="193">
      <formula>$L96=#REF!</formula>
    </cfRule>
  </conditionalFormatting>
  <conditionalFormatting sqref="AC96:AC103">
    <cfRule type="expression" dxfId="1324" priority="186">
      <formula>$L96=#REF!</formula>
    </cfRule>
    <cfRule type="expression" dxfId="1323" priority="187">
      <formula>$L96=#REF!</formula>
    </cfRule>
    <cfRule type="expression" dxfId="1322" priority="188">
      <formula>$L96=#REF!</formula>
    </cfRule>
    <cfRule type="expression" dxfId="1321" priority="189">
      <formula>$L96=#REF!</formula>
    </cfRule>
  </conditionalFormatting>
  <conditionalFormatting sqref="P96:P103">
    <cfRule type="cellIs" dxfId="1320" priority="185" operator="equal">
      <formula>"Mut+ext"</formula>
    </cfRule>
  </conditionalFormatting>
  <conditionalFormatting sqref="Z96:Z103">
    <cfRule type="expression" dxfId="1319" priority="181">
      <formula>$L96=#REF!</formula>
    </cfRule>
    <cfRule type="expression" dxfId="1318" priority="182">
      <formula>$L96=#REF!</formula>
    </cfRule>
    <cfRule type="expression" dxfId="1317" priority="183">
      <formula>$L96=#REF!</formula>
    </cfRule>
    <cfRule type="expression" dxfId="1316" priority="184">
      <formula>$L96=#REF!</formula>
    </cfRule>
  </conditionalFormatting>
  <conditionalFormatting sqref="AD105:AD112">
    <cfRule type="expression" dxfId="1315" priority="177">
      <formula>$L105=#REF!</formula>
    </cfRule>
    <cfRule type="expression" dxfId="1314" priority="178">
      <formula>$L105=#REF!</formula>
    </cfRule>
    <cfRule type="expression" dxfId="1313" priority="179">
      <formula>$L105=#REF!</formula>
    </cfRule>
    <cfRule type="expression" dxfId="1312" priority="180">
      <formula>$L105=#REF!</formula>
    </cfRule>
  </conditionalFormatting>
  <conditionalFormatting sqref="AC105:AC112">
    <cfRule type="expression" dxfId="1311" priority="173">
      <formula>$L105=#REF!</formula>
    </cfRule>
    <cfRule type="expression" dxfId="1310" priority="174">
      <formula>$L105=#REF!</formula>
    </cfRule>
    <cfRule type="expression" dxfId="1309" priority="175">
      <formula>$L105=#REF!</formula>
    </cfRule>
    <cfRule type="expression" dxfId="1308" priority="176">
      <formula>$L105=#REF!</formula>
    </cfRule>
  </conditionalFormatting>
  <conditionalFormatting sqref="P105:P112">
    <cfRule type="cellIs" dxfId="1307" priority="172" operator="equal">
      <formula>"Mut+ext"</formula>
    </cfRule>
  </conditionalFormatting>
  <conditionalFormatting sqref="Z105:Z112">
    <cfRule type="expression" dxfId="1306" priority="168">
      <formula>$L105=#REF!</formula>
    </cfRule>
    <cfRule type="expression" dxfId="1305" priority="169">
      <formula>$L105=#REF!</formula>
    </cfRule>
    <cfRule type="expression" dxfId="1304" priority="170">
      <formula>$L105=#REF!</formula>
    </cfRule>
    <cfRule type="expression" dxfId="1303" priority="171">
      <formula>$L105=#REF!</formula>
    </cfRule>
  </conditionalFormatting>
  <conditionalFormatting sqref="AD114:AD121">
    <cfRule type="expression" dxfId="1302" priority="164">
      <formula>$L114=#REF!</formula>
    </cfRule>
    <cfRule type="expression" dxfId="1301" priority="165">
      <formula>$L114=#REF!</formula>
    </cfRule>
    <cfRule type="expression" dxfId="1300" priority="166">
      <formula>$L114=#REF!</formula>
    </cfRule>
    <cfRule type="expression" dxfId="1299" priority="167">
      <formula>$L114=#REF!</formula>
    </cfRule>
  </conditionalFormatting>
  <conditionalFormatting sqref="AC114:AC121">
    <cfRule type="expression" dxfId="1298" priority="160">
      <formula>$L114=#REF!</formula>
    </cfRule>
    <cfRule type="expression" dxfId="1297" priority="161">
      <formula>$L114=#REF!</formula>
    </cfRule>
    <cfRule type="expression" dxfId="1296" priority="162">
      <formula>$L114=#REF!</formula>
    </cfRule>
    <cfRule type="expression" dxfId="1295" priority="163">
      <formula>$L114=#REF!</formula>
    </cfRule>
  </conditionalFormatting>
  <conditionalFormatting sqref="P114:P121">
    <cfRule type="cellIs" dxfId="1294" priority="159" operator="equal">
      <formula>"Mut+ext"</formula>
    </cfRule>
  </conditionalFormatting>
  <conditionalFormatting sqref="Z114:Z121">
    <cfRule type="expression" dxfId="1293" priority="155">
      <formula>$L114=#REF!</formula>
    </cfRule>
    <cfRule type="expression" dxfId="1292" priority="156">
      <formula>$L114=#REF!</formula>
    </cfRule>
    <cfRule type="expression" dxfId="1291" priority="157">
      <formula>$L114=#REF!</formula>
    </cfRule>
    <cfRule type="expression" dxfId="1290" priority="158">
      <formula>$L114=#REF!</formula>
    </cfRule>
  </conditionalFormatting>
  <conditionalFormatting sqref="AD123:AD130">
    <cfRule type="expression" dxfId="1289" priority="151">
      <formula>$L123=#REF!</formula>
    </cfRule>
    <cfRule type="expression" dxfId="1288" priority="152">
      <formula>$L123=#REF!</formula>
    </cfRule>
    <cfRule type="expression" dxfId="1287" priority="153">
      <formula>$L123=#REF!</formula>
    </cfRule>
    <cfRule type="expression" dxfId="1286" priority="154">
      <formula>$L123=#REF!</formula>
    </cfRule>
  </conditionalFormatting>
  <conditionalFormatting sqref="AC123:AC130">
    <cfRule type="expression" dxfId="1285" priority="147">
      <formula>$L123=#REF!</formula>
    </cfRule>
    <cfRule type="expression" dxfId="1284" priority="148">
      <formula>$L123=#REF!</formula>
    </cfRule>
    <cfRule type="expression" dxfId="1283" priority="149">
      <formula>$L123=#REF!</formula>
    </cfRule>
    <cfRule type="expression" dxfId="1282" priority="150">
      <formula>$L123=#REF!</formula>
    </cfRule>
  </conditionalFormatting>
  <conditionalFormatting sqref="Z123:Z130">
    <cfRule type="expression" dxfId="1281" priority="142">
      <formula>$L123=#REF!</formula>
    </cfRule>
    <cfRule type="expression" dxfId="1280" priority="143">
      <formula>$L123=#REF!</formula>
    </cfRule>
    <cfRule type="expression" dxfId="1279" priority="144">
      <formula>$L123=#REF!</formula>
    </cfRule>
    <cfRule type="expression" dxfId="1278" priority="145">
      <formula>$L123=#REF!</formula>
    </cfRule>
  </conditionalFormatting>
  <conditionalFormatting sqref="AD138:AD145">
    <cfRule type="expression" dxfId="1277" priority="138">
      <formula>$L138=#REF!</formula>
    </cfRule>
    <cfRule type="expression" dxfId="1276" priority="139">
      <formula>$L138=#REF!</formula>
    </cfRule>
    <cfRule type="expression" dxfId="1275" priority="140">
      <formula>$L138=#REF!</formula>
    </cfRule>
    <cfRule type="expression" dxfId="1274" priority="141">
      <formula>$L138=#REF!</formula>
    </cfRule>
  </conditionalFormatting>
  <conditionalFormatting sqref="AC138:AC145">
    <cfRule type="expression" dxfId="1273" priority="134">
      <formula>$L138=#REF!</formula>
    </cfRule>
    <cfRule type="expression" dxfId="1272" priority="135">
      <formula>$L138=#REF!</formula>
    </cfRule>
    <cfRule type="expression" dxfId="1271" priority="136">
      <formula>$L138=#REF!</formula>
    </cfRule>
    <cfRule type="expression" dxfId="1270" priority="137">
      <formula>$L138=#REF!</formula>
    </cfRule>
  </conditionalFormatting>
  <conditionalFormatting sqref="P138:P145">
    <cfRule type="cellIs" dxfId="1269" priority="133" operator="equal">
      <formula>"Mut+ext"</formula>
    </cfRule>
  </conditionalFormatting>
  <conditionalFormatting sqref="Z138:Z145">
    <cfRule type="expression" dxfId="1268" priority="129">
      <formula>$L138=#REF!</formula>
    </cfRule>
    <cfRule type="expression" dxfId="1267" priority="130">
      <formula>$L138=#REF!</formula>
    </cfRule>
    <cfRule type="expression" dxfId="1266" priority="131">
      <formula>$L138=#REF!</formula>
    </cfRule>
    <cfRule type="expression" dxfId="1265" priority="132">
      <formula>$L138=#REF!</formula>
    </cfRule>
  </conditionalFormatting>
  <conditionalFormatting sqref="AD147:AD154">
    <cfRule type="expression" dxfId="1264" priority="125">
      <formula>$L147=#REF!</formula>
    </cfRule>
    <cfRule type="expression" dxfId="1263" priority="126">
      <formula>$L147=#REF!</formula>
    </cfRule>
    <cfRule type="expression" dxfId="1262" priority="127">
      <formula>$L147=#REF!</formula>
    </cfRule>
    <cfRule type="expression" dxfId="1261" priority="128">
      <formula>$L147=#REF!</formula>
    </cfRule>
  </conditionalFormatting>
  <conditionalFormatting sqref="AC147:AC154">
    <cfRule type="expression" dxfId="1260" priority="121">
      <formula>$L147=#REF!</formula>
    </cfRule>
    <cfRule type="expression" dxfId="1259" priority="122">
      <formula>$L147=#REF!</formula>
    </cfRule>
    <cfRule type="expression" dxfId="1258" priority="123">
      <formula>$L147=#REF!</formula>
    </cfRule>
    <cfRule type="expression" dxfId="1257" priority="124">
      <formula>$L147=#REF!</formula>
    </cfRule>
  </conditionalFormatting>
  <conditionalFormatting sqref="P147:P154">
    <cfRule type="cellIs" dxfId="1256" priority="120" operator="equal">
      <formula>"Mut+ext"</formula>
    </cfRule>
  </conditionalFormatting>
  <conditionalFormatting sqref="Z147:Z154">
    <cfRule type="expression" dxfId="1255" priority="116">
      <formula>$L147=#REF!</formula>
    </cfRule>
    <cfRule type="expression" dxfId="1254" priority="117">
      <formula>$L147=#REF!</formula>
    </cfRule>
    <cfRule type="expression" dxfId="1253" priority="118">
      <formula>$L147=#REF!</formula>
    </cfRule>
    <cfRule type="expression" dxfId="1252" priority="119">
      <formula>$L147=#REF!</formula>
    </cfRule>
  </conditionalFormatting>
  <conditionalFormatting sqref="AD132:AD136">
    <cfRule type="expression" dxfId="1251" priority="112">
      <formula>$L132=#REF!</formula>
    </cfRule>
    <cfRule type="expression" dxfId="1250" priority="113">
      <formula>$L132=#REF!</formula>
    </cfRule>
    <cfRule type="expression" dxfId="1249" priority="114">
      <formula>$L132=#REF!</formula>
    </cfRule>
    <cfRule type="expression" dxfId="1248" priority="115">
      <formula>$L132=#REF!</formula>
    </cfRule>
  </conditionalFormatting>
  <conditionalFormatting sqref="AC132:AC136">
    <cfRule type="expression" dxfId="1247" priority="104">
      <formula>$L132=#REF!</formula>
    </cfRule>
    <cfRule type="expression" dxfId="1246" priority="105">
      <formula>$L132=#REF!</formula>
    </cfRule>
    <cfRule type="expression" dxfId="1245" priority="106">
      <formula>$L132=#REF!</formula>
    </cfRule>
    <cfRule type="expression" dxfId="1244" priority="107">
      <formula>$L132=#REF!</formula>
    </cfRule>
  </conditionalFormatting>
  <conditionalFormatting sqref="Z132:Z136">
    <cfRule type="expression" dxfId="1243" priority="100">
      <formula>$L132=#REF!</formula>
    </cfRule>
    <cfRule type="expression" dxfId="1242" priority="101">
      <formula>$L132=#REF!</formula>
    </cfRule>
    <cfRule type="expression" dxfId="1241" priority="102">
      <formula>$L132=#REF!</formula>
    </cfRule>
    <cfRule type="expression" dxfId="1240" priority="103">
      <formula>$L132=#REF!</formula>
    </cfRule>
  </conditionalFormatting>
  <conditionalFormatting sqref="AD17">
    <cfRule type="expression" dxfId="1239" priority="93">
      <formula>$L17=#REF!</formula>
    </cfRule>
    <cfRule type="expression" dxfId="1238" priority="94">
      <formula>$L17=#REF!</formula>
    </cfRule>
    <cfRule type="expression" dxfId="1237" priority="95">
      <formula>$L17=#REF!</formula>
    </cfRule>
    <cfRule type="expression" dxfId="1236" priority="96">
      <formula>$L17=#REF!</formula>
    </cfRule>
  </conditionalFormatting>
  <conditionalFormatting sqref="Z17">
    <cfRule type="expression" dxfId="1235" priority="89">
      <formula>$L17=#REF!</formula>
    </cfRule>
    <cfRule type="expression" dxfId="1234" priority="90">
      <formula>$L17=#REF!</formula>
    </cfRule>
    <cfRule type="expression" dxfId="1233" priority="91">
      <formula>$L17=#REF!</formula>
    </cfRule>
    <cfRule type="expression" dxfId="1232" priority="92">
      <formula>$L17=#REF!</formula>
    </cfRule>
  </conditionalFormatting>
  <conditionalFormatting sqref="AC17">
    <cfRule type="expression" dxfId="1231" priority="85">
      <formula>$L17=#REF!</formula>
    </cfRule>
    <cfRule type="expression" dxfId="1230" priority="86">
      <formula>$L17=#REF!</formula>
    </cfRule>
    <cfRule type="expression" dxfId="1229" priority="87">
      <formula>$L17=#REF!</formula>
    </cfRule>
    <cfRule type="expression" dxfId="1228" priority="88">
      <formula>$L17=#REF!</formula>
    </cfRule>
  </conditionalFormatting>
  <conditionalFormatting sqref="P17">
    <cfRule type="cellIs" dxfId="1227" priority="84" operator="equal">
      <formula>"Mut+ext"</formula>
    </cfRule>
  </conditionalFormatting>
  <conditionalFormatting sqref="AC43">
    <cfRule type="expression" dxfId="1226" priority="80">
      <formula>$L43=#REF!</formula>
    </cfRule>
    <cfRule type="expression" dxfId="1225" priority="81">
      <formula>$L43=#REF!</formula>
    </cfRule>
    <cfRule type="expression" dxfId="1224" priority="82">
      <formula>$L43=#REF!</formula>
    </cfRule>
    <cfRule type="expression" dxfId="1223" priority="83">
      <formula>$L43=#REF!</formula>
    </cfRule>
  </conditionalFormatting>
  <conditionalFormatting sqref="AD43">
    <cfRule type="expression" dxfId="1222" priority="76">
      <formula>$L43=#REF!</formula>
    </cfRule>
    <cfRule type="expression" dxfId="1221" priority="77">
      <formula>$L43=#REF!</formula>
    </cfRule>
    <cfRule type="expression" dxfId="1220" priority="78">
      <formula>$L43=#REF!</formula>
    </cfRule>
    <cfRule type="expression" dxfId="1219" priority="79">
      <formula>$L43=#REF!</formula>
    </cfRule>
  </conditionalFormatting>
  <conditionalFormatting sqref="P43">
    <cfRule type="cellIs" dxfId="1218" priority="75" operator="equal">
      <formula>"Mut+ext"</formula>
    </cfRule>
  </conditionalFormatting>
  <conditionalFormatting sqref="AC67">
    <cfRule type="expression" dxfId="1217" priority="71">
      <formula>$L67=#REF!</formula>
    </cfRule>
    <cfRule type="expression" dxfId="1216" priority="72">
      <formula>$L67=#REF!</formula>
    </cfRule>
    <cfRule type="expression" dxfId="1215" priority="73">
      <formula>$L67=#REF!</formula>
    </cfRule>
    <cfRule type="expression" dxfId="1214" priority="74">
      <formula>$L67=#REF!</formula>
    </cfRule>
  </conditionalFormatting>
  <conditionalFormatting sqref="AD67">
    <cfRule type="expression" dxfId="1213" priority="67">
      <formula>$L67=#REF!</formula>
    </cfRule>
    <cfRule type="expression" dxfId="1212" priority="68">
      <formula>$L67=#REF!</formula>
    </cfRule>
    <cfRule type="expression" dxfId="1211" priority="69">
      <formula>$L67=#REF!</formula>
    </cfRule>
    <cfRule type="expression" dxfId="1210" priority="70">
      <formula>$L67=#REF!</formula>
    </cfRule>
  </conditionalFormatting>
  <conditionalFormatting sqref="P67">
    <cfRule type="cellIs" dxfId="1209" priority="66" operator="equal">
      <formula>"Mut+ext"</formula>
    </cfRule>
  </conditionalFormatting>
  <conditionalFormatting sqref="AC76">
    <cfRule type="expression" dxfId="1208" priority="62">
      <formula>$L76=#REF!</formula>
    </cfRule>
    <cfRule type="expression" dxfId="1207" priority="63">
      <formula>$L76=#REF!</formula>
    </cfRule>
    <cfRule type="expression" dxfId="1206" priority="64">
      <formula>$L76=#REF!</formula>
    </cfRule>
    <cfRule type="expression" dxfId="1205" priority="65">
      <formula>$L76=#REF!</formula>
    </cfRule>
  </conditionalFormatting>
  <conditionalFormatting sqref="AD76">
    <cfRule type="expression" dxfId="1204" priority="58">
      <formula>$L76=#REF!</formula>
    </cfRule>
    <cfRule type="expression" dxfId="1203" priority="59">
      <formula>$L76=#REF!</formula>
    </cfRule>
    <cfRule type="expression" dxfId="1202" priority="60">
      <formula>$L76=#REF!</formula>
    </cfRule>
    <cfRule type="expression" dxfId="1201" priority="61">
      <formula>$L76=#REF!</formula>
    </cfRule>
  </conditionalFormatting>
  <conditionalFormatting sqref="P76">
    <cfRule type="cellIs" dxfId="1200" priority="57" operator="equal">
      <formula>"Mut+ext"</formula>
    </cfRule>
  </conditionalFormatting>
  <conditionalFormatting sqref="AC85">
    <cfRule type="expression" dxfId="1199" priority="53">
      <formula>$L85=#REF!</formula>
    </cfRule>
    <cfRule type="expression" dxfId="1198" priority="54">
      <formula>$L85=#REF!</formula>
    </cfRule>
    <cfRule type="expression" dxfId="1197" priority="55">
      <formula>$L85=#REF!</formula>
    </cfRule>
    <cfRule type="expression" dxfId="1196" priority="56">
      <formula>$L85=#REF!</formula>
    </cfRule>
  </conditionalFormatting>
  <conditionalFormatting sqref="AD85">
    <cfRule type="expression" dxfId="1195" priority="49">
      <formula>$L85=#REF!</formula>
    </cfRule>
    <cfRule type="expression" dxfId="1194" priority="50">
      <formula>$L85=#REF!</formula>
    </cfRule>
    <cfRule type="expression" dxfId="1193" priority="51">
      <formula>$L85=#REF!</formula>
    </cfRule>
    <cfRule type="expression" dxfId="1192" priority="52">
      <formula>$L85=#REF!</formula>
    </cfRule>
  </conditionalFormatting>
  <conditionalFormatting sqref="AC131">
    <cfRule type="expression" dxfId="1191" priority="44">
      <formula>$L131=#REF!</formula>
    </cfRule>
    <cfRule type="expression" dxfId="1190" priority="45">
      <formula>$L131=#REF!</formula>
    </cfRule>
    <cfRule type="expression" dxfId="1189" priority="46">
      <formula>$L131=#REF!</formula>
    </cfRule>
    <cfRule type="expression" dxfId="1188" priority="47">
      <formula>$L131=#REF!</formula>
    </cfRule>
  </conditionalFormatting>
  <conditionalFormatting sqref="AD131">
    <cfRule type="expression" dxfId="1187" priority="40">
      <formula>$L131=#REF!</formula>
    </cfRule>
    <cfRule type="expression" dxfId="1186" priority="41">
      <formula>$L131=#REF!</formula>
    </cfRule>
    <cfRule type="expression" dxfId="1185" priority="42">
      <formula>$L131=#REF!</formula>
    </cfRule>
    <cfRule type="expression" dxfId="1184" priority="43">
      <formula>$L131=#REF!</formula>
    </cfRule>
  </conditionalFormatting>
  <conditionalFormatting sqref="P131">
    <cfRule type="cellIs" dxfId="1183" priority="39" operator="equal">
      <formula>"Mut+ext"</formula>
    </cfRule>
  </conditionalFormatting>
  <conditionalFormatting sqref="AC137">
    <cfRule type="expression" dxfId="1182" priority="35">
      <formula>$L137=#REF!</formula>
    </cfRule>
    <cfRule type="expression" dxfId="1181" priority="36">
      <formula>$L137=#REF!</formula>
    </cfRule>
    <cfRule type="expression" dxfId="1180" priority="37">
      <formula>$L137=#REF!</formula>
    </cfRule>
    <cfRule type="expression" dxfId="1179" priority="38">
      <formula>$L137=#REF!</formula>
    </cfRule>
  </conditionalFormatting>
  <conditionalFormatting sqref="AD137">
    <cfRule type="expression" dxfId="1178" priority="31">
      <formula>$L137=#REF!</formula>
    </cfRule>
    <cfRule type="expression" dxfId="1177" priority="32">
      <formula>$L137=#REF!</formula>
    </cfRule>
    <cfRule type="expression" dxfId="1176" priority="33">
      <formula>$L137=#REF!</formula>
    </cfRule>
    <cfRule type="expression" dxfId="1175" priority="34">
      <formula>$L137=#REF!</formula>
    </cfRule>
  </conditionalFormatting>
  <conditionalFormatting sqref="P137">
    <cfRule type="cellIs" dxfId="1174" priority="30" operator="equal">
      <formula>"Mut+ext"</formula>
    </cfRule>
  </conditionalFormatting>
  <conditionalFormatting sqref="AC146">
    <cfRule type="expression" dxfId="1173" priority="26">
      <formula>$L146=#REF!</formula>
    </cfRule>
    <cfRule type="expression" dxfId="1172" priority="27">
      <formula>$L146=#REF!</formula>
    </cfRule>
    <cfRule type="expression" dxfId="1171" priority="28">
      <formula>$L146=#REF!</formula>
    </cfRule>
    <cfRule type="expression" dxfId="1170" priority="29">
      <formula>$L146=#REF!</formula>
    </cfRule>
  </conditionalFormatting>
  <conditionalFormatting sqref="AD146">
    <cfRule type="expression" dxfId="1169" priority="22">
      <formula>$L146=#REF!</formula>
    </cfRule>
    <cfRule type="expression" dxfId="1168" priority="23">
      <formula>$L146=#REF!</formula>
    </cfRule>
    <cfRule type="expression" dxfId="1167" priority="24">
      <formula>$L146=#REF!</formula>
    </cfRule>
    <cfRule type="expression" dxfId="1166" priority="25">
      <formula>$L146=#REF!</formula>
    </cfRule>
  </conditionalFormatting>
  <conditionalFormatting sqref="P146">
    <cfRule type="cellIs" dxfId="1165" priority="21" operator="equal">
      <formula>"Mut+ext"</formula>
    </cfRule>
  </conditionalFormatting>
  <conditionalFormatting sqref="AC155">
    <cfRule type="expression" dxfId="1164" priority="17">
      <formula>$L155=#REF!</formula>
    </cfRule>
    <cfRule type="expression" dxfId="1163" priority="18">
      <formula>$L155=#REF!</formula>
    </cfRule>
    <cfRule type="expression" dxfId="1162" priority="19">
      <formula>$L155=#REF!</formula>
    </cfRule>
    <cfRule type="expression" dxfId="1161" priority="20">
      <formula>$L155=#REF!</formula>
    </cfRule>
  </conditionalFormatting>
  <conditionalFormatting sqref="AD155">
    <cfRule type="expression" dxfId="1160" priority="13">
      <formula>$L155=#REF!</formula>
    </cfRule>
    <cfRule type="expression" dxfId="1159" priority="14">
      <formula>$L155=#REF!</formula>
    </cfRule>
    <cfRule type="expression" dxfId="1158" priority="15">
      <formula>$L155=#REF!</formula>
    </cfRule>
    <cfRule type="expression" dxfId="1157" priority="16">
      <formula>$L155=#REF!</formula>
    </cfRule>
  </conditionalFormatting>
  <conditionalFormatting sqref="P155">
    <cfRule type="cellIs" dxfId="1156" priority="12" operator="equal">
      <formula>"Mut+ext"</formula>
    </cfRule>
  </conditionalFormatting>
  <conditionalFormatting sqref="J62:J66">
    <cfRule type="expression" dxfId="1155" priority="8">
      <formula>$L62=#REF!</formula>
    </cfRule>
    <cfRule type="expression" dxfId="1154" priority="9">
      <formula>$L62=#REF!</formula>
    </cfRule>
    <cfRule type="expression" dxfId="1153" priority="10">
      <formula>$L62=#REF!</formula>
    </cfRule>
    <cfRule type="expression" dxfId="1152" priority="11">
      <formula>$L62=#REF!</formula>
    </cfRule>
  </conditionalFormatting>
  <conditionalFormatting sqref="P62:P66">
    <cfRule type="cellIs" dxfId="1151" priority="7" operator="equal">
      <formula>"Mut+ext"</formula>
    </cfRule>
  </conditionalFormatting>
  <conditionalFormatting sqref="J133:J136">
    <cfRule type="expression" dxfId="1150" priority="3">
      <formula>$L133=#REF!</formula>
    </cfRule>
    <cfRule type="expression" dxfId="1149" priority="4">
      <formula>$L133=#REF!</formula>
    </cfRule>
    <cfRule type="expression" dxfId="1148" priority="5">
      <formula>$L133=#REF!</formula>
    </cfRule>
    <cfRule type="expression" dxfId="1147" priority="6">
      <formula>$L133=#REF!</formula>
    </cfRule>
  </conditionalFormatting>
  <conditionalFormatting sqref="P132">
    <cfRule type="cellIs" dxfId="1146" priority="2" operator="equal">
      <formula>"Mut+ext"</formula>
    </cfRule>
  </conditionalFormatting>
  <conditionalFormatting sqref="P133:P136">
    <cfRule type="cellIs" dxfId="1145" priority="1" operator="equal">
      <formula>"Mut+ext"</formula>
    </cfRule>
  </conditionalFormatting>
  <dataValidations count="6">
    <dataValidation type="list" allowBlank="1" showInputMessage="1" showErrorMessage="1" sqref="O151:O154" xr:uid="{00000000-0002-0000-0400-000000000000}">
      <formula1>"300,40,35,30,25,24"</formula1>
    </dataValidation>
    <dataValidation type="list" allowBlank="1" showInputMessage="1" showErrorMessage="1" sqref="L76 L146 L67 L61 L131 L122 L25 L104 L85 L95 L34 L155 L113 L137" xr:uid="{00000000-0002-0000-0400-000001000000}">
      <formula1>$C$10:$C$20</formula1>
    </dataValidation>
    <dataValidation type="list" allowBlank="1" showInputMessage="1" showErrorMessage="1" sqref="K44:K51 K137:K155 K17:K42 K53:K61 K67:K85 K87:K131" xr:uid="{00000000-0002-0000-0400-000002000000}">
      <formula1>"1,2,3,4"</formula1>
    </dataValidation>
    <dataValidation type="list" allowBlank="1" showInputMessage="1" showErrorMessage="1" sqref="J53:J85 J44:J51 J17:J42 J137:J155 J87:J132" xr:uid="{00000000-0002-0000-0400-000003000000}">
      <formula1>"Obligatoire,Option"</formula1>
    </dataValidation>
    <dataValidation type="list" allowBlank="1" showInputMessage="1" showErrorMessage="1" sqref="P17:P24 P26:P33 P35:P42 P44:P51 P53:P60 P68:P75 P77:P84 P87:P94 P96:P103 P105:P112 P114:P121 P123:P130 P138:P145 P147:P154 P62:P66 P132:P136" xr:uid="{00000000-0002-0000-0400-000004000000}">
      <formula1>"Non,Mut,Mut+ext"</formula1>
    </dataValidation>
    <dataValidation type="list" allowBlank="1" showInputMessage="1" showErrorMessage="1" sqref="P9:P10" xr:uid="{00000000-0002-0000-0400-000005000000}">
      <formula1>"Oui,Non"</formula1>
    </dataValidation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400-000006000000}">
          <x14:formula1>
            <xm:f>Paramétrage!$C$6:$C$28</xm:f>
          </x14:formula1>
          <xm:sqref>L35:L42 L26:L33 L62:L66 L87:L94 L77:L84 L17:L24 L44:L51 L68:L75 L123:L130 L114:L121 L96:L103 L138:L145 L53:L60 L105:L112 L147:L154 L132</xm:sqref>
        </x14:dataValidation>
        <x14:dataValidation type="list" allowBlank="1" showInputMessage="1" showErrorMessage="1" xr:uid="{00000000-0002-0000-0400-000007000000}">
          <x14:formula1>
            <xm:f>Paramétrage!$G$6:$G$16</xm:f>
          </x14:formula1>
          <xm:sqref>E9:E10 E4:E7</xm:sqref>
        </x14:dataValidation>
        <x14:dataValidation type="list" allowBlank="1" showInputMessage="1" showErrorMessage="1" xr:uid="{00000000-0002-0000-0400-000008000000}">
          <x14:formula1>
            <xm:f>Paramétrage!$I$6:$I$16</xm:f>
          </x14:formula1>
          <xm:sqref>G44:G51 G53:G60 G62:G66 G109:G112 G132:G136 G123:G130 G114:G121</xm:sqref>
        </x14:dataValidation>
        <x14:dataValidation type="list" allowBlank="1" showInputMessage="1" showErrorMessage="1" xr:uid="{00000000-0002-0000-0400-000009000000}">
          <x14:formula1>
            <xm:f>Paramétrage!$I$7</xm:f>
          </x14:formula1>
          <xm:sqref>G77:G84 G147:G154</xm:sqref>
        </x14:dataValidation>
        <x14:dataValidation type="list" allowBlank="1" showInputMessage="1" showErrorMessage="1" xr:uid="{00000000-0002-0000-0400-00000A000000}">
          <x14:formula1>
            <xm:f>Paramétrage!$I$6</xm:f>
          </x14:formula1>
          <xm:sqref>G105:G108 G17:G24 G26:G33 G35:G42 G87:G94 G96:G103</xm:sqref>
        </x14:dataValidation>
        <x14:dataValidation type="list" allowBlank="1" showInputMessage="1" showErrorMessage="1" xr:uid="{00000000-0002-0000-0400-00000B000000}">
          <x14:formula1>
            <xm:f>Paramétrage!$I$10</xm:f>
          </x14:formula1>
          <xm:sqref>G138:G145 G68:G75</xm:sqref>
        </x14:dataValidation>
        <x14:dataValidation type="list" allowBlank="1" showInputMessage="1" showErrorMessage="1" xr:uid="{00000000-0002-0000-0400-00000C000000}">
          <x14:formula1>
            <xm:f>Paramétrage!$K$6:$K$40</xm:f>
          </x14:formula1>
          <xm:sqref>I17:I24 I35:I42 I26:I33 I44:I51 I53:I60 I147:I154 I68:I75 I77:I84 I87:I94 I96:I103 I105:I112 I114:I121 I123:I130 I62:I66 I138:I145 I132:I136</xm:sqref>
        </x14:dataValidation>
        <x14:dataValidation type="list" allowBlank="1" showInputMessage="1" showErrorMessage="1" xr:uid="{00000000-0002-0000-0400-00000D000000}">
          <x14:formula1>
            <xm:f>Paramétrage!$N$6:$N$12</xm:f>
          </x14:formula1>
          <xm:sqref>O17:O24 O26:O33 O35:O42 O44:O51 O53:O60 O62:O66 O68:O75 O77:O84 O86:O94 O96:O103 O105:O112 O114:O121 O123:O130 O132:O136 O138:O145 O147:O150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R158"/>
  <sheetViews>
    <sheetView zoomScale="60" zoomScaleNormal="60" workbookViewId="0">
      <pane xSplit="8" ySplit="16" topLeftCell="I28" activePane="bottomRight" state="frozen"/>
      <selection pane="bottomRight" activeCell="H17" sqref="H17:P36"/>
      <selection pane="bottomLeft" activeCell="G44" sqref="G44:G48"/>
      <selection pane="topRight" activeCell="G44" sqref="G44:G48"/>
    </sheetView>
  </sheetViews>
  <sheetFormatPr defaultColWidth="11.42578125" defaultRowHeight="15.6" outlineLevelCol="1"/>
  <cols>
    <col min="1" max="1" width="11.42578125" style="10"/>
    <col min="2" max="2" width="14.42578125" style="10" customWidth="1"/>
    <col min="3" max="3" width="8.85546875" style="10" customWidth="1"/>
    <col min="4" max="4" width="22.42578125" style="10" customWidth="1"/>
    <col min="5" max="6" width="8.85546875" style="10" customWidth="1"/>
    <col min="7" max="7" width="29" style="10" customWidth="1"/>
    <col min="8" max="8" width="31.85546875" style="11" customWidth="1"/>
    <col min="9" max="9" width="11.85546875" style="11" customWidth="1"/>
    <col min="10" max="10" width="13" style="11" customWidth="1"/>
    <col min="11" max="11" width="9.42578125" style="11" customWidth="1"/>
    <col min="12" max="13" width="10" style="11" customWidth="1"/>
    <col min="14" max="16" width="11.42578125" style="11" customWidth="1"/>
    <col min="17" max="20" width="12.42578125" style="11" customWidth="1"/>
    <col min="21" max="21" width="11.85546875" style="17" customWidth="1"/>
    <col min="22" max="27" width="12.42578125" style="11" customWidth="1"/>
    <col min="28" max="28" width="34.140625" style="11" customWidth="1"/>
    <col min="29" max="29" width="51.42578125" style="11" customWidth="1"/>
    <col min="30" max="30" width="51.140625" style="11" customWidth="1"/>
    <col min="31" max="31" width="11.140625" style="11" hidden="1" customWidth="1" outlineLevel="1"/>
    <col min="32" max="32" width="10.85546875" style="11" hidden="1" customWidth="1" outlineLevel="1"/>
    <col min="33" max="43" width="11.42578125" style="11" hidden="1" customWidth="1" outlineLevel="1"/>
    <col min="44" max="44" width="11.42578125" style="11" collapsed="1"/>
    <col min="45" max="16384" width="11.42578125" style="11"/>
  </cols>
  <sheetData>
    <row r="1" spans="1:42" ht="6" customHeight="1">
      <c r="A1" s="11"/>
      <c r="B1" s="11"/>
    </row>
    <row r="2" spans="1:42" ht="18" customHeight="1">
      <c r="E2" s="627" t="s">
        <v>35</v>
      </c>
      <c r="F2" s="658"/>
      <c r="G2" s="628"/>
      <c r="H2" s="627" t="s">
        <v>36</v>
      </c>
      <c r="I2" s="628"/>
      <c r="J2" s="627" t="s">
        <v>37</v>
      </c>
      <c r="K2" s="658"/>
      <c r="L2" s="658"/>
      <c r="M2" s="628"/>
      <c r="N2" s="627" t="s">
        <v>38</v>
      </c>
      <c r="O2" s="628"/>
      <c r="U2" s="59" t="s">
        <v>39</v>
      </c>
      <c r="V2" s="59" t="s">
        <v>40</v>
      </c>
      <c r="Z2" s="561" t="s">
        <v>41</v>
      </c>
      <c r="AA2" s="561" t="s">
        <v>42</v>
      </c>
    </row>
    <row r="3" spans="1:42" ht="18" customHeight="1">
      <c r="C3" s="11"/>
      <c r="E3" s="629"/>
      <c r="F3" s="659"/>
      <c r="G3" s="630"/>
      <c r="H3" s="629"/>
      <c r="I3" s="630"/>
      <c r="J3" s="629"/>
      <c r="K3" s="659"/>
      <c r="L3" s="659"/>
      <c r="M3" s="630"/>
      <c r="N3" s="629"/>
      <c r="O3" s="630"/>
      <c r="S3" s="566" t="s">
        <v>16</v>
      </c>
      <c r="T3" s="567"/>
      <c r="U3" s="59">
        <f>ROUND(SUMIFS($U$17:$U$155,$G$17:$G$155,Paramétrage!$I6,$P$17:$P$155,"&lt;&gt;Mut+ext"),0)</f>
        <v>36</v>
      </c>
      <c r="V3" s="59">
        <f>ROUND(SUMIF($G$17:$G$155,Paramétrage!$I6,$Y$17:$Y$155),0)</f>
        <v>940</v>
      </c>
      <c r="Z3" s="561"/>
      <c r="AA3" s="561"/>
    </row>
    <row r="4" spans="1:42" ht="18" customHeight="1">
      <c r="C4" s="11"/>
      <c r="D4" s="117" t="s">
        <v>191</v>
      </c>
      <c r="E4" s="542" t="s">
        <v>43</v>
      </c>
      <c r="F4" s="543"/>
      <c r="G4" s="626"/>
      <c r="H4" s="542" t="str">
        <f>Synthèse!B3</f>
        <v>Science politique</v>
      </c>
      <c r="I4" s="626"/>
      <c r="J4" s="542" t="s">
        <v>367</v>
      </c>
      <c r="K4" s="543"/>
      <c r="L4" s="543"/>
      <c r="M4" s="626"/>
      <c r="N4" s="655"/>
      <c r="O4" s="554"/>
      <c r="P4" s="656">
        <v>180</v>
      </c>
      <c r="S4" s="566" t="s">
        <v>17</v>
      </c>
      <c r="T4" s="567"/>
      <c r="U4" s="59">
        <f>ROUND(SUMIFS($U$17:$U$155,$G$17:$G$155,Paramétrage!$I7,$P$17:$P$155,"&lt;&gt;Mut+ext"),0)</f>
        <v>0</v>
      </c>
      <c r="V4" s="59">
        <f>ROUND(SUMIF($G$17:$G$155,Paramétrage!$I7,$Y$17:$Y$155),0)</f>
        <v>0</v>
      </c>
      <c r="X4" s="566" t="s">
        <v>32</v>
      </c>
      <c r="Y4" s="566"/>
      <c r="Z4" s="59">
        <f>SUMIF($L$17:$L$33,Paramétrage!$C6,$M$17:$M$33)+SUMIF($L$87:$L$113,Paramétrage!$C6,$M$87:$M$113)</f>
        <v>133</v>
      </c>
      <c r="AA4" s="59">
        <f>SUMIF($L$17:$L$33,Paramétrage!$C6,$Y$17:$Y$33)+SUMIF($L$87:$L$113,Paramétrage!$C6,$Y$87:$Y$113)</f>
        <v>199.5</v>
      </c>
    </row>
    <row r="5" spans="1:42" ht="18" customHeight="1">
      <c r="A5" s="624" t="s">
        <v>390</v>
      </c>
      <c r="B5" s="624"/>
      <c r="C5" s="11"/>
      <c r="D5" s="116" t="s">
        <v>190</v>
      </c>
      <c r="E5" s="631" t="s">
        <v>43</v>
      </c>
      <c r="F5" s="632"/>
      <c r="G5" s="633"/>
      <c r="H5" s="544" t="str">
        <f>H4</f>
        <v>Science politique</v>
      </c>
      <c r="I5" s="634"/>
      <c r="J5" s="631" t="s">
        <v>391</v>
      </c>
      <c r="K5" s="632"/>
      <c r="L5" s="632"/>
      <c r="M5" s="633"/>
      <c r="N5" s="653"/>
      <c r="O5" s="654"/>
      <c r="P5" s="656"/>
      <c r="S5" s="566" t="s">
        <v>18</v>
      </c>
      <c r="T5" s="567"/>
      <c r="U5" s="59">
        <f>ROUND(SUMIFS($U$17:$U$155,$G$17:$G$155,Paramétrage!$I8,$P$17:$P$155,"&lt;&gt;Mut+ext"),0)</f>
        <v>0</v>
      </c>
      <c r="V5" s="59">
        <f>ROUND(SUMIF($G$17:$G$155,Paramétrage!$I8,$Y$17:$Y$155),0)</f>
        <v>0</v>
      </c>
      <c r="X5" s="566" t="s">
        <v>33</v>
      </c>
      <c r="Y5" s="566"/>
      <c r="Z5" s="59">
        <f>SUMIF($L$17:$L$33,Paramétrage!$C7,$M$17:$M$33)+SUMIF($L$87:$L$113,Paramétrage!$C7,$M$87:$M$113)</f>
        <v>117</v>
      </c>
      <c r="AA5" s="59">
        <f>SUMIF($L$17:$L$33,Paramétrage!$C7,$Y$17:$Y$33)+SUMIF($L$87:$L$113,Paramétrage!$C7,$Y$87:$Y$113)</f>
        <v>585</v>
      </c>
    </row>
    <row r="6" spans="1:42" ht="18" customHeight="1">
      <c r="A6" s="624"/>
      <c r="B6" s="624"/>
      <c r="C6" s="11"/>
      <c r="D6" s="116" t="s">
        <v>368</v>
      </c>
      <c r="E6" s="631" t="s">
        <v>43</v>
      </c>
      <c r="F6" s="632"/>
      <c r="G6" s="633"/>
      <c r="H6" s="544" t="str">
        <f>H5</f>
        <v>Science politique</v>
      </c>
      <c r="I6" s="634"/>
      <c r="J6" s="544" t="s">
        <v>369</v>
      </c>
      <c r="K6" s="545"/>
      <c r="L6" s="545"/>
      <c r="M6" s="634"/>
      <c r="N6" s="653"/>
      <c r="O6" s="654"/>
      <c r="P6" s="656"/>
      <c r="S6" s="566" t="s">
        <v>19</v>
      </c>
      <c r="T6" s="567"/>
      <c r="U6" s="59">
        <f>ROUND(SUMIFS($U$17:$U$155,$G$17:$G$155,Paramétrage!$I9,$P$17:$P$155,"&lt;&gt;Mut+ext"),0)</f>
        <v>0</v>
      </c>
      <c r="V6" s="59">
        <f>ROUND(SUMIF($G$17:$G$155,Paramétrage!$I9,$Y$17:$Y$155),0)</f>
        <v>0</v>
      </c>
      <c r="X6" s="566" t="s">
        <v>34</v>
      </c>
      <c r="Y6" s="566"/>
      <c r="Z6" s="59">
        <f>SUMIF($L$17:$L$33,Paramétrage!$C8,$M$17:$M$33)+SUMIF($L$87:$L$113,Paramétrage!$C8,$M$87:$M$113)</f>
        <v>0</v>
      </c>
      <c r="AA6" s="59">
        <f>SUMIF($L$17:$L$33,Paramétrage!$C8,$Y$17:$Y$33)+SUMIF($L$87:$L$113,Paramétrage!$C8,$Y$87:$Y$113)</f>
        <v>0</v>
      </c>
    </row>
    <row r="7" spans="1:42" ht="18" customHeight="1">
      <c r="A7" s="624"/>
      <c r="B7" s="624"/>
      <c r="C7" s="11"/>
      <c r="D7" s="116" t="s">
        <v>370</v>
      </c>
      <c r="E7" s="631" t="s">
        <v>43</v>
      </c>
      <c r="F7" s="632"/>
      <c r="G7" s="633"/>
      <c r="H7" s="544" t="str">
        <f>H6</f>
        <v>Science politique</v>
      </c>
      <c r="I7" s="634"/>
      <c r="J7" s="544" t="s">
        <v>371</v>
      </c>
      <c r="K7" s="545"/>
      <c r="L7" s="545"/>
      <c r="M7" s="634"/>
      <c r="N7" s="653"/>
      <c r="O7" s="654"/>
      <c r="P7" s="657"/>
      <c r="S7" s="567" t="s">
        <v>23</v>
      </c>
      <c r="T7" s="578"/>
      <c r="U7" s="59">
        <f>ROUND(SUMIF($G$17:$G$155,Paramétrage!$I10,$U$17:$U$155),0)</f>
        <v>0</v>
      </c>
      <c r="V7" s="59">
        <f t="array" ref="V7">IF(ISERROR(SUM(IF(G:G=Paramétrage!$I10,M:M*U:U)))=TRUE,"saisie incomplète",SUM(IF(G:G=Paramétrage!$I10,M:M*U:U)))</f>
        <v>0</v>
      </c>
    </row>
    <row r="8" spans="1:42" ht="18" customHeight="1">
      <c r="A8" s="624"/>
      <c r="B8" s="624"/>
      <c r="C8" s="11"/>
      <c r="D8" s="13" t="s">
        <v>192</v>
      </c>
      <c r="E8" s="14"/>
      <c r="F8" s="14"/>
      <c r="G8" s="14"/>
      <c r="H8" s="424"/>
      <c r="I8" s="424"/>
      <c r="J8" s="424"/>
      <c r="K8" s="424"/>
      <c r="L8" s="424"/>
      <c r="M8" s="424"/>
      <c r="N8" s="54" t="s">
        <v>193</v>
      </c>
      <c r="O8" s="54" t="s">
        <v>194</v>
      </c>
      <c r="P8" s="60" t="s">
        <v>50</v>
      </c>
      <c r="Q8" s="18"/>
      <c r="R8" s="19"/>
      <c r="S8" s="570" t="s">
        <v>24</v>
      </c>
      <c r="T8" s="571"/>
      <c r="U8" s="59">
        <f>ROUND(SUMIF($G$17:$G$155,Paramétrage!$I11,$U$17:$U$155),0)</f>
        <v>0</v>
      </c>
      <c r="V8" s="59">
        <f t="array" ref="V8">IF(ISERROR(SUM(IF(G:G=Paramétrage!$I11,M:M*U:U)))=TRUE,"saisie incomplète",SUM(IF(G:G=Paramétrage!$I11,M:M*U:U)))</f>
        <v>0</v>
      </c>
    </row>
    <row r="9" spans="1:42" ht="18" customHeight="1">
      <c r="C9" s="11"/>
      <c r="D9" s="114" t="s">
        <v>195</v>
      </c>
      <c r="E9" s="631" t="s">
        <v>56</v>
      </c>
      <c r="F9" s="632"/>
      <c r="G9" s="633"/>
      <c r="H9" s="544" t="s">
        <v>57</v>
      </c>
      <c r="I9" s="634"/>
      <c r="J9" s="544"/>
      <c r="K9" s="545"/>
      <c r="L9" s="545"/>
      <c r="M9" s="634"/>
      <c r="N9" s="420"/>
      <c r="O9" s="115">
        <v>0</v>
      </c>
      <c r="P9" s="115"/>
      <c r="S9" s="567" t="s">
        <v>25</v>
      </c>
      <c r="T9" s="578"/>
      <c r="U9" s="59">
        <f>ROUND(SUMIF($G$17:$G$155,Paramétrage!$I12,$U$17:$U$155),0)</f>
        <v>0</v>
      </c>
      <c r="V9" s="59">
        <f t="array" ref="V9">IF(ISERROR(SUM(IF(G:G=Paramétrage!$I12,M:M*U:U)))=TRUE,"saisie incomplète",SUM(IF(G:G=Paramétrage!$I12,M:M*U:U)))</f>
        <v>0</v>
      </c>
    </row>
    <row r="10" spans="1:42" ht="18" customHeight="1">
      <c r="C10" s="6"/>
      <c r="D10" s="114" t="s">
        <v>392</v>
      </c>
      <c r="E10" s="544" t="s">
        <v>52</v>
      </c>
      <c r="F10" s="545"/>
      <c r="G10" s="545"/>
      <c r="H10" s="631" t="s">
        <v>53</v>
      </c>
      <c r="I10" s="633"/>
      <c r="J10" s="544" t="s">
        <v>367</v>
      </c>
      <c r="K10" s="545"/>
      <c r="L10" s="545"/>
      <c r="M10" s="545"/>
      <c r="N10" s="420"/>
      <c r="O10" s="420"/>
      <c r="P10" s="115"/>
      <c r="S10" s="567" t="s">
        <v>26</v>
      </c>
      <c r="T10" s="578"/>
      <c r="U10" s="59">
        <f>ROUND(SUMIF($G$17:$G$155,Paramétrage!$I13,$U$17:$U$155),0)</f>
        <v>0</v>
      </c>
      <c r="V10" s="59">
        <f t="array" ref="V10">IF(ISERROR(SUM(IF(G:G=Paramétrage!$I13,M:M*U:U)))=TRUE,"saisie incomplète",SUM(IF(G:G=Paramétrage!$I13,M:M*U:U)))</f>
        <v>0</v>
      </c>
    </row>
    <row r="11" spans="1:42" ht="18" customHeight="1">
      <c r="A11" s="11"/>
      <c r="B11" s="11"/>
      <c r="C11" s="11"/>
      <c r="S11" s="567" t="s">
        <v>27</v>
      </c>
      <c r="T11" s="578"/>
      <c r="U11" s="59">
        <f>ROUND(SUMIF($G$17:$G$155,Paramétrage!$I14,$U$17:$U$155),0)</f>
        <v>0</v>
      </c>
      <c r="V11" s="59">
        <f t="array" ref="V11">IF(ISERROR(SUM(IF(G:G=Paramétrage!$I14,M:M*U:U)))=TRUE,"saisie incomplète",SUM(IF(G:G=Paramétrage!$I14,M:M*U:U)))</f>
        <v>0</v>
      </c>
    </row>
    <row r="12" spans="1:42" ht="18" customHeight="1">
      <c r="A12" s="11"/>
      <c r="B12" s="11"/>
      <c r="C12" s="11"/>
      <c r="S12" s="567" t="s">
        <v>28</v>
      </c>
      <c r="T12" s="578"/>
      <c r="U12" s="59">
        <f>ROUND(SUMIF($G$17:$G$155,Paramétrage!$I15,$U$17:$U$155),0)</f>
        <v>0</v>
      </c>
      <c r="V12" s="59">
        <f t="array" ref="V12">IF(ISERROR(SUM(IF(G:G=Paramétrage!$I15,M:M*U:U)))=TRUE,"saisie incomplète",SUM(IF(G:G=Paramétrage!$I15,M:M*U:U)))</f>
        <v>0</v>
      </c>
    </row>
    <row r="13" spans="1:42" ht="18" customHeight="1">
      <c r="A13" s="11"/>
      <c r="B13" s="11"/>
      <c r="C13" s="11"/>
      <c r="S13" s="567" t="s">
        <v>64</v>
      </c>
      <c r="T13" s="578"/>
      <c r="U13" s="151">
        <f>SUM(AO17:AO130)</f>
        <v>36</v>
      </c>
      <c r="V13" s="151">
        <f>SUM(AP17:AP130)</f>
        <v>940</v>
      </c>
    </row>
    <row r="14" spans="1:42" ht="6.75" customHeight="1" thickBot="1">
      <c r="A14" s="11"/>
      <c r="B14" s="11"/>
      <c r="C14" s="11"/>
      <c r="D14" s="11"/>
      <c r="E14" s="11"/>
      <c r="F14" s="11"/>
      <c r="G14" s="11"/>
    </row>
    <row r="15" spans="1:42" ht="68.849999999999994" customHeight="1">
      <c r="A15" s="20"/>
      <c r="B15" s="635" t="s">
        <v>65</v>
      </c>
      <c r="C15" s="636"/>
      <c r="D15" s="637"/>
      <c r="E15" s="599" t="s">
        <v>66</v>
      </c>
      <c r="F15" s="599" t="s">
        <v>67</v>
      </c>
      <c r="G15" s="599" t="s">
        <v>68</v>
      </c>
      <c r="H15" s="602" t="s">
        <v>69</v>
      </c>
      <c r="I15" s="599" t="s">
        <v>70</v>
      </c>
      <c r="J15" s="599" t="s">
        <v>71</v>
      </c>
      <c r="K15" s="602" t="s">
        <v>72</v>
      </c>
      <c r="L15" s="599" t="s">
        <v>73</v>
      </c>
      <c r="M15" s="22" t="s">
        <v>74</v>
      </c>
      <c r="N15" s="599" t="s">
        <v>134</v>
      </c>
      <c r="O15" s="594" t="s">
        <v>76</v>
      </c>
      <c r="P15" s="612" t="s">
        <v>77</v>
      </c>
      <c r="Q15" s="572" t="s">
        <v>78</v>
      </c>
      <c r="R15" s="563"/>
      <c r="S15" s="563"/>
      <c r="T15" s="573"/>
      <c r="U15" s="612" t="s">
        <v>13</v>
      </c>
      <c r="V15" s="125" t="s">
        <v>79</v>
      </c>
      <c r="W15" s="22" t="s">
        <v>80</v>
      </c>
      <c r="X15" s="22" t="s">
        <v>81</v>
      </c>
      <c r="Y15" s="21" t="s">
        <v>82</v>
      </c>
      <c r="Z15" s="562" t="s">
        <v>83</v>
      </c>
      <c r="AA15" s="563"/>
      <c r="AB15" s="576"/>
      <c r="AC15" s="599" t="s">
        <v>84</v>
      </c>
      <c r="AD15" s="594" t="s">
        <v>85</v>
      </c>
      <c r="AE15" s="596" t="s">
        <v>86</v>
      </c>
      <c r="AF15" s="573" t="s">
        <v>87</v>
      </c>
      <c r="AH15" s="579" t="s">
        <v>134</v>
      </c>
      <c r="AI15" s="579" t="s">
        <v>76</v>
      </c>
      <c r="AJ15" s="579" t="s">
        <v>13</v>
      </c>
      <c r="AK15" s="579" t="s">
        <v>79</v>
      </c>
      <c r="AL15" s="579" t="s">
        <v>80</v>
      </c>
      <c r="AM15" s="579" t="s">
        <v>81</v>
      </c>
      <c r="AN15" s="579" t="s">
        <v>82</v>
      </c>
      <c r="AO15" s="604" t="s">
        <v>135</v>
      </c>
      <c r="AP15" s="605"/>
    </row>
    <row r="16" spans="1:42" ht="16.149999999999999" thickBot="1">
      <c r="A16" s="20"/>
      <c r="B16" s="154" t="s">
        <v>88</v>
      </c>
      <c r="C16" s="159" t="s">
        <v>89</v>
      </c>
      <c r="D16" s="159" t="s">
        <v>90</v>
      </c>
      <c r="E16" s="601"/>
      <c r="F16" s="600"/>
      <c r="G16" s="600"/>
      <c r="H16" s="638"/>
      <c r="I16" s="600"/>
      <c r="J16" s="600"/>
      <c r="K16" s="638"/>
      <c r="L16" s="600"/>
      <c r="M16" s="158">
        <f>ROUND(M86+M156,1)</f>
        <v>300</v>
      </c>
      <c r="N16" s="600"/>
      <c r="O16" s="595"/>
      <c r="P16" s="641"/>
      <c r="Q16" s="642"/>
      <c r="R16" s="643"/>
      <c r="S16" s="643"/>
      <c r="T16" s="644"/>
      <c r="U16" s="641"/>
      <c r="V16" s="155">
        <f>V86+V156</f>
        <v>860</v>
      </c>
      <c r="W16" s="156">
        <f>W86+W156</f>
        <v>0</v>
      </c>
      <c r="X16" s="156">
        <f>X86+X156</f>
        <v>860</v>
      </c>
      <c r="Y16" s="157">
        <f>Y86+Y156</f>
        <v>940</v>
      </c>
      <c r="Z16" s="645"/>
      <c r="AA16" s="643"/>
      <c r="AB16" s="598"/>
      <c r="AC16" s="600"/>
      <c r="AD16" s="595"/>
      <c r="AE16" s="639"/>
      <c r="AF16" s="640"/>
      <c r="AH16" s="579"/>
      <c r="AI16" s="579"/>
      <c r="AJ16" s="579"/>
      <c r="AK16" s="579"/>
      <c r="AL16" s="579"/>
      <c r="AM16" s="579"/>
      <c r="AN16" s="579"/>
      <c r="AO16" s="53" t="s">
        <v>39</v>
      </c>
      <c r="AP16" s="52" t="s">
        <v>137</v>
      </c>
    </row>
    <row r="17" spans="1:42" ht="15.75" customHeight="1">
      <c r="A17" s="582" t="s">
        <v>274</v>
      </c>
      <c r="B17" s="606" t="s">
        <v>92</v>
      </c>
      <c r="C17" s="585" t="s">
        <v>275</v>
      </c>
      <c r="D17" s="587" t="s">
        <v>276</v>
      </c>
      <c r="E17" s="590">
        <v>6</v>
      </c>
      <c r="F17" s="446" t="s">
        <v>277</v>
      </c>
      <c r="G17" s="112" t="s">
        <v>16</v>
      </c>
      <c r="H17" s="103" t="s">
        <v>372</v>
      </c>
      <c r="I17" s="131" t="s">
        <v>373</v>
      </c>
      <c r="J17" s="130" t="s">
        <v>98</v>
      </c>
      <c r="K17" s="104">
        <v>1</v>
      </c>
      <c r="L17" s="105" t="s">
        <v>99</v>
      </c>
      <c r="M17" s="122">
        <v>25</v>
      </c>
      <c r="N17" s="119">
        <v>180</v>
      </c>
      <c r="O17" s="127">
        <v>300</v>
      </c>
      <c r="P17" s="111" t="s">
        <v>100</v>
      </c>
      <c r="Q17" s="568"/>
      <c r="R17" s="556"/>
      <c r="S17" s="556"/>
      <c r="T17" s="569"/>
      <c r="U17" s="238">
        <f>IF(OR(O17="",L17=Paramétrage!$C$10,L17=Paramétrage!$C$13,L17=Paramétrage!$C$16,L17=Paramétrage!$C$19,L17=Paramétrage!$C$23,L17=Paramétrage!$C$26,AND(L17&lt;&gt;Paramétrage!$C$9,P17="Mut+ext")),"",ROUNDUP(N17/O17,0))</f>
        <v>1</v>
      </c>
      <c r="V17" s="242">
        <f>IF(L17="",0,IF(OR(P17="Mut+ext",VLOOKUP(L17,Paramétrage!$C$6:$E$28,2,0)=0),0,IF(O17="","saisir capacité",M17*U17*VLOOKUP(L17,Paramétrage!$C$6:$E$28,2,0))))</f>
        <v>25</v>
      </c>
      <c r="W17" s="160"/>
      <c r="X17" s="240">
        <f t="shared" ref="X17:X24" si="0">IF(ISERROR(V17+W17)=TRUE,V17,V17+W17)</f>
        <v>25</v>
      </c>
      <c r="Y17" s="241">
        <f>IF(L17="",0,IF(ISERROR(W17+V17*VLOOKUP(L17,Paramétrage!$C$6:$E$28,3,0))=TRUE,X17,W17+V17*VLOOKUP(L17,Paramétrage!$C$6:$E$28,3,0)))</f>
        <v>37.5</v>
      </c>
      <c r="Z17" s="555"/>
      <c r="AA17" s="556"/>
      <c r="AB17" s="557"/>
      <c r="AC17" s="162"/>
      <c r="AD17" s="109"/>
      <c r="AE17" s="47">
        <f>IF(F17="",0,IF(J17="",0,IF(SUMIF(F17:F24,F17,N17:N24)=0,0,IF(J17="Obligatoire",AF17/N17,IF(K17="",AF17/SUMIF(F17:F24,F17,N17:N24),AF17/(SUMIF(F17:F24,F17,N17:N24)/K17))))))</f>
        <v>25</v>
      </c>
      <c r="AF17" s="43">
        <f t="shared" ref="AF17:AF24" si="1">M17*N17</f>
        <v>4500</v>
      </c>
      <c r="AH17" s="50">
        <f>IF(SUMIF(F17:F24,F17,N17:N24)=0,0,$M$3*N17/SUMIF(F17:F24,F17,N17:N24))</f>
        <v>0</v>
      </c>
      <c r="AI17" s="12">
        <f t="shared" ref="AI17:AI24" si="2">O17</f>
        <v>300</v>
      </c>
      <c r="AJ17" s="26">
        <f t="shared" ref="AJ17:AJ19" si="3">IF(AI17=0,"",ROUNDUP(AH17/AI17,0))</f>
        <v>0</v>
      </c>
      <c r="AK17" s="27">
        <f>IF(L17="",0,IF(OR(P17="Mut+ext",VLOOKUP(L17,Paramétrage!$C$6:$E$28,2,0)=0),0,IF(O17="","saisir capacité",IF(P17="Mut+ext",0,M17*AJ17*VLOOKUP(L17,Paramétrage!$C$6:$E$28,2,0)))))</f>
        <v>0</v>
      </c>
      <c r="AL17" s="95"/>
      <c r="AM17" s="27">
        <f t="shared" ref="AM17:AM24" si="4">IF(ISERROR(AK17+AL17)=TRUE,AK17,AK17+AL17)</f>
        <v>0</v>
      </c>
      <c r="AN17" s="27">
        <f>IF(L17="",0,IF(ISERROR(AL17+AK17*VLOOKUP(L17,Paramétrage!$C$6:$E$28,3,0))=TRUE,AM17,AL17+AK17*VLOOKUP(L17,Paramétrage!$C$6:$E$28,3,0)))</f>
        <v>0</v>
      </c>
      <c r="AO17" s="50">
        <f>IF(L17="",0,IF(OR(P17="oui",VLOOKUP(L17,Paramétrage!$C$6:$E$28,2,0)=0),0,IF(U17="",0,U17-AJ17)))</f>
        <v>1</v>
      </c>
      <c r="AP17" s="12">
        <f t="shared" ref="AP17:AP24" si="5">Y17-AN17-W17</f>
        <v>37.5</v>
      </c>
    </row>
    <row r="18" spans="1:42">
      <c r="A18" s="583"/>
      <c r="B18" s="607"/>
      <c r="C18" s="585"/>
      <c r="D18" s="587"/>
      <c r="E18" s="588"/>
      <c r="F18" s="446" t="s">
        <v>280</v>
      </c>
      <c r="G18" s="102" t="s">
        <v>16</v>
      </c>
      <c r="H18" s="106" t="s">
        <v>281</v>
      </c>
      <c r="I18" s="131" t="s">
        <v>97</v>
      </c>
      <c r="J18" s="130" t="s">
        <v>98</v>
      </c>
      <c r="K18" s="104">
        <v>1</v>
      </c>
      <c r="L18" s="105" t="s">
        <v>104</v>
      </c>
      <c r="M18" s="122">
        <v>25</v>
      </c>
      <c r="N18" s="119">
        <v>180</v>
      </c>
      <c r="O18" s="127">
        <v>40</v>
      </c>
      <c r="P18" s="111" t="s">
        <v>100</v>
      </c>
      <c r="Q18" s="556"/>
      <c r="R18" s="556"/>
      <c r="S18" s="556"/>
      <c r="T18" s="569"/>
      <c r="U18" s="238">
        <f>IF(OR(O18="",L18=Paramétrage!$C$10,L18=Paramétrage!$C$13,L18=Paramétrage!$C$16,L18=Paramétrage!$C$19,L18=Paramétrage!$C$23,L18=Paramétrage!$C$26,AND(L18&lt;&gt;Paramétrage!$C$9,P18="Mut+ext")),"",ROUNDUP(N18/O18,0))</f>
        <v>5</v>
      </c>
      <c r="V18" s="236">
        <f>IF(L18="",0,IF(OR(P18="Mut+ext",VLOOKUP(L18,Paramétrage!$C$6:$E$28,2,0)=0),0,IF(O18="","saisir capacité",M18*U18*VLOOKUP(L18,Paramétrage!$C$6:$E$28,2,0))))</f>
        <v>125</v>
      </c>
      <c r="W18" s="108"/>
      <c r="X18" s="237">
        <f t="shared" si="0"/>
        <v>125</v>
      </c>
      <c r="Y18" s="239">
        <f>IF(L18="",0,IF(ISERROR(W18+V18*VLOOKUP(L18,Paramétrage!$C$6:$E$28,3,0))=TRUE,X18,W18+V18*VLOOKUP(L18,Paramétrage!$C$6:$E$28,3,0)))</f>
        <v>125</v>
      </c>
      <c r="Z18" s="555"/>
      <c r="AA18" s="556"/>
      <c r="AB18" s="557"/>
      <c r="AC18" s="442"/>
      <c r="AD18" s="109"/>
      <c r="AE18" s="47">
        <f>IF(F18="",0,IF(J18="",0,IF(SUMIF(F17:F24,F18,N17:N24)=0,0,IF(J18="Obligatoire",AF18/N18,IF(K18="",AF18/SUMIF(F17:F24,F18,N17:N24),AF18/(SUMIF(F17:F24,F18,N17:N24)/K18))))))</f>
        <v>25</v>
      </c>
      <c r="AF18" s="24">
        <f t="shared" si="1"/>
        <v>4500</v>
      </c>
      <c r="AH18" s="50">
        <f>IF(SUMIF(F17:F24,F18,N17:N24)=0,0,$M$3*N18/SUMIF(F17:F24,F18,N17:N24))</f>
        <v>0</v>
      </c>
      <c r="AI18" s="12">
        <f t="shared" si="2"/>
        <v>40</v>
      </c>
      <c r="AJ18" s="26">
        <f t="shared" si="3"/>
        <v>0</v>
      </c>
      <c r="AK18" s="27">
        <f>IF(L18="",0,IF(OR(P18="Mut+ext",VLOOKUP(L18,Paramétrage!$C$6:$E$28,2,0)=0),0,IF(O18="","saisir capacité",IF(P18="Mut+ext",0,M18*AJ18*VLOOKUP(L18,Paramétrage!$C$6:$E$28,2,0)))))</f>
        <v>0</v>
      </c>
      <c r="AL18" s="95"/>
      <c r="AM18" s="27">
        <f t="shared" si="4"/>
        <v>0</v>
      </c>
      <c r="AN18" s="27">
        <f>IF(L18="",0,IF(ISERROR(AL18+AK18*VLOOKUP(L18,Paramétrage!$C$6:$E$28,3,0))=TRUE,AM18,AL18+AK18*VLOOKUP(L18,Paramétrage!$C$6:$E$28,3,0)))</f>
        <v>0</v>
      </c>
      <c r="AO18" s="50">
        <f>IF(L18="",0,IF(OR(P18="oui",VLOOKUP(L18,Paramétrage!$C$6:$E$28,2,0)=0),0,IF(U18="",0,U18-AJ18)))</f>
        <v>5</v>
      </c>
      <c r="AP18" s="12">
        <f t="shared" si="5"/>
        <v>125</v>
      </c>
    </row>
    <row r="19" spans="1:42">
      <c r="A19" s="583"/>
      <c r="B19" s="607"/>
      <c r="C19" s="585"/>
      <c r="D19" s="587"/>
      <c r="E19" s="588"/>
      <c r="F19" s="446" t="s">
        <v>374</v>
      </c>
      <c r="G19" s="102" t="s">
        <v>16</v>
      </c>
      <c r="H19" s="106"/>
      <c r="I19" s="131"/>
      <c r="J19" s="130"/>
      <c r="K19" s="104"/>
      <c r="L19" s="105"/>
      <c r="M19" s="122"/>
      <c r="N19" s="120"/>
      <c r="O19" s="127"/>
      <c r="P19" s="111"/>
      <c r="Q19" s="556"/>
      <c r="R19" s="556"/>
      <c r="S19" s="556"/>
      <c r="T19" s="569"/>
      <c r="U19" s="238" t="str">
        <f>IF(OR(O19="",L19=Paramétrage!$C$10,L19=Paramétrage!$C$13,L19=Paramétrage!$C$16,L19=Paramétrage!$C$19,L19=Paramétrage!$C$23,L19=Paramétrage!$C$26,AND(L19&lt;&gt;Paramétrage!$C$9,P19="Mut+ext")),"",ROUNDUP(N19/O19,0))</f>
        <v/>
      </c>
      <c r="V19" s="236">
        <f>IF(L19="",0,IF(OR(P19="Mut+ext",VLOOKUP(L19,Paramétrage!$C$6:$E$28,2,0)=0),0,IF(O19="","saisir capacité",M19*U19*VLOOKUP(L19,Paramétrage!$C$6:$E$28,2,0))))</f>
        <v>0</v>
      </c>
      <c r="W19" s="108"/>
      <c r="X19" s="237">
        <f t="shared" si="0"/>
        <v>0</v>
      </c>
      <c r="Y19" s="239">
        <f>IF(L19="",0,IF(ISERROR(W19+V19*VLOOKUP(L19,Paramétrage!$C$6:$E$28,3,0))=TRUE,X19,W19+V19*VLOOKUP(L19,Paramétrage!$C$6:$E$28,3,0)))</f>
        <v>0</v>
      </c>
      <c r="Z19" s="555"/>
      <c r="AA19" s="556"/>
      <c r="AB19" s="557"/>
      <c r="AC19" s="442"/>
      <c r="AD19" s="109"/>
      <c r="AE19" s="47">
        <f>IF(F19="",0,IF(J19="",0,IF(SUMIF(F17:F24,F19,N17:N24)=0,0,IF(J19="Obligatoire",AF19/N19,IF(K19="",AF19/SUMIF(F17:F24,F19,N17:N24),AF19/(SUMIF(F17:F24,F19,N17:N24)/K19))))))</f>
        <v>0</v>
      </c>
      <c r="AF19" s="24">
        <f t="shared" si="1"/>
        <v>0</v>
      </c>
      <c r="AH19" s="50">
        <f>IF(SUMIF(F17:F24,F19,N17:N24)=0,0,$M$3*N19/SUMIF(F17:F24,F19,N17:N24))</f>
        <v>0</v>
      </c>
      <c r="AI19" s="12">
        <f t="shared" si="2"/>
        <v>0</v>
      </c>
      <c r="AJ19" s="26" t="str">
        <f t="shared" si="3"/>
        <v/>
      </c>
      <c r="AK19" s="27">
        <f>IF(L19="",0,IF(OR(P19="Mut+ext",VLOOKUP(L19,Paramétrage!$C$6:$E$28,2,0)=0),0,IF(O19="","saisir capacité",IF(P19="Mut+ext",0,M19*AJ19*VLOOKUP(L19,Paramétrage!$C$6:$E$28,2,0)))))</f>
        <v>0</v>
      </c>
      <c r="AL19" s="95"/>
      <c r="AM19" s="27">
        <f t="shared" si="4"/>
        <v>0</v>
      </c>
      <c r="AN19" s="27">
        <f>IF(L19="",0,IF(ISERROR(AL19+AK19*VLOOKUP(L19,Paramétrage!$C$6:$E$28,3,0))=TRUE,AM19,AL19+AK19*VLOOKUP(L19,Paramétrage!$C$6:$E$28,3,0)))</f>
        <v>0</v>
      </c>
      <c r="AO19" s="50">
        <f>IF(L19="",0,IF(OR(P19="oui",VLOOKUP(L19,Paramétrage!$C$6:$E$28,2,0)=0),0,IF(U19="",0,U19-AJ19)))</f>
        <v>0</v>
      </c>
      <c r="AP19" s="12">
        <f t="shared" si="5"/>
        <v>0</v>
      </c>
    </row>
    <row r="20" spans="1:42">
      <c r="A20" s="583"/>
      <c r="B20" s="607"/>
      <c r="C20" s="585"/>
      <c r="D20" s="587"/>
      <c r="E20" s="588"/>
      <c r="F20" s="448" t="s">
        <v>375</v>
      </c>
      <c r="G20" s="102" t="s">
        <v>16</v>
      </c>
      <c r="H20" s="106"/>
      <c r="I20" s="131"/>
      <c r="J20" s="130"/>
      <c r="K20" s="104"/>
      <c r="L20" s="105"/>
      <c r="M20" s="122"/>
      <c r="N20" s="121"/>
      <c r="O20" s="127"/>
      <c r="P20" s="111"/>
      <c r="Q20" s="556"/>
      <c r="R20" s="556"/>
      <c r="S20" s="556"/>
      <c r="T20" s="569"/>
      <c r="U20" s="238" t="str">
        <f>IF(OR(O20="",L20=Paramétrage!$C$10,L20=Paramétrage!$C$13,L20=Paramétrage!$C$16,L20=Paramétrage!$C$19,L20=Paramétrage!$C$23,L20=Paramétrage!$C$26,AND(L20&lt;&gt;Paramétrage!$C$9,P20="Mut+ext")),"",ROUNDUP(N20/O20,0))</f>
        <v/>
      </c>
      <c r="V20" s="236">
        <f>IF(L20="",0,IF(OR(P20="Mut+ext",VLOOKUP(L20,Paramétrage!$C$6:$E$28,2,0)=0),0,IF(O20="","saisir capacité",M20*U20*VLOOKUP(L20,Paramétrage!$C$6:$E$28,2,0))))</f>
        <v>0</v>
      </c>
      <c r="W20" s="108"/>
      <c r="X20" s="237">
        <f t="shared" si="0"/>
        <v>0</v>
      </c>
      <c r="Y20" s="239">
        <f>IF(L20="",0,IF(ISERROR(W20+V20*VLOOKUP(L20,Paramétrage!$C$6:$E$28,3,0))=TRUE,X20,W20+V20*VLOOKUP(L20,Paramétrage!$C$6:$E$28,3,0)))</f>
        <v>0</v>
      </c>
      <c r="Z20" s="555"/>
      <c r="AA20" s="556"/>
      <c r="AB20" s="557"/>
      <c r="AC20" s="132"/>
      <c r="AD20" s="109"/>
      <c r="AE20" s="47">
        <f>IF(F20="",0,IF(J20="",0,IF(SUMIF(F17:F24,F20,N17:N24)=0,0,IF(J20="Obligatoire",AF20/N20,IF(K20="",AF20/SUMIF(F17:F24,F20,N17:N24),AF20/(SUMIF(F17:F24,F20,N17:N24)/K20))))))</f>
        <v>0</v>
      </c>
      <c r="AF20" s="24">
        <f t="shared" si="1"/>
        <v>0</v>
      </c>
      <c r="AH20" s="50">
        <f>IF(SUMIF(F17:F24,F20,N17:N24)=0,0,$M$3*N20/SUMIF(F17:F24,F20,N17:N24))</f>
        <v>0</v>
      </c>
      <c r="AI20" s="12">
        <f t="shared" si="2"/>
        <v>0</v>
      </c>
      <c r="AJ20" s="26" t="str">
        <f>IF(AI20=0,"",ROUNDUP(AH20/AI20,0))</f>
        <v/>
      </c>
      <c r="AK20" s="27">
        <f>IF(L20="",0,IF(OR(P20="Mut+ext",VLOOKUP(L20,Paramétrage!$C$6:$E$28,2,0)=0),0,IF(O20="","saisir capacité",IF(P20="Mut+ext",0,M20*AJ20*VLOOKUP(L20,Paramétrage!$C$6:$E$28,2,0)))))</f>
        <v>0</v>
      </c>
      <c r="AL20" s="95"/>
      <c r="AM20" s="27">
        <f t="shared" si="4"/>
        <v>0</v>
      </c>
      <c r="AN20" s="27">
        <f>IF(L20="",0,IF(ISERROR(AL20+AK20*VLOOKUP(L20,Paramétrage!$C$6:$E$28,3,0))=TRUE,AM20,AL20+AK20*VLOOKUP(L20,Paramétrage!$C$6:$E$28,3,0)))</f>
        <v>0</v>
      </c>
      <c r="AO20" s="50">
        <f>IF(L20="",0,IF(OR(P20="oui",VLOOKUP(L20,Paramétrage!$C$6:$E$28,2,0)=0),0,IF(U20="",0,U20-AJ20)))</f>
        <v>0</v>
      </c>
      <c r="AP20" s="12">
        <f t="shared" si="5"/>
        <v>0</v>
      </c>
    </row>
    <row r="21" spans="1:42">
      <c r="A21" s="583"/>
      <c r="B21" s="607"/>
      <c r="C21" s="585"/>
      <c r="D21" s="587"/>
      <c r="E21" s="588"/>
      <c r="F21" s="446"/>
      <c r="G21" s="449"/>
      <c r="H21" s="106"/>
      <c r="I21" s="131"/>
      <c r="J21" s="130"/>
      <c r="K21" s="104"/>
      <c r="L21" s="105"/>
      <c r="M21" s="122"/>
      <c r="N21" s="120"/>
      <c r="O21" s="127"/>
      <c r="P21" s="111"/>
      <c r="Q21" s="556"/>
      <c r="R21" s="556"/>
      <c r="S21" s="556"/>
      <c r="T21" s="569"/>
      <c r="U21" s="238" t="str">
        <f>IF(OR(O21="",L21=Paramétrage!$C$10,L21=Paramétrage!$C$13,L21=Paramétrage!$C$16,L21=Paramétrage!$C$19,L21=Paramétrage!$C$23,L21=Paramétrage!$C$26,AND(L21&lt;&gt;Paramétrage!$C$9,P21="Mut+ext")),"",ROUNDUP(N21/O21,0))</f>
        <v/>
      </c>
      <c r="V21" s="236">
        <f>IF(L21="",0,IF(OR(P21="Mut+ext",VLOOKUP(L21,Paramétrage!$C$6:$E$28,2,0)=0),0,IF(O21="","saisir capacité",M21*U21*VLOOKUP(L21,Paramétrage!$C$6:$E$28,2,0))))</f>
        <v>0</v>
      </c>
      <c r="W21" s="108"/>
      <c r="X21" s="237">
        <f t="shared" si="0"/>
        <v>0</v>
      </c>
      <c r="Y21" s="239">
        <f>IF(L21="",0,IF(ISERROR(W21+V21*VLOOKUP(L21,Paramétrage!$C$6:$E$28,3,0))=TRUE,X21,W21+V21*VLOOKUP(L21,Paramétrage!$C$6:$E$28,3,0)))</f>
        <v>0</v>
      </c>
      <c r="Z21" s="555"/>
      <c r="AA21" s="556"/>
      <c r="AB21" s="557"/>
      <c r="AC21" s="442"/>
      <c r="AD21" s="109"/>
      <c r="AE21" s="47">
        <f>IF(F21="",0,IF(J21="",0,IF(SUMIF(F17:F24,F21,N17:N24)=0,0,IF(J21="Obligatoire",AF21/N21,IF(K21="",AF21/SUMIF(F17:F24,F21,N17:N24),AF21/(SUMIF(F17:F24,F21,N17:N24)/K21))))))</f>
        <v>0</v>
      </c>
      <c r="AF21" s="24">
        <f t="shared" si="1"/>
        <v>0</v>
      </c>
      <c r="AH21" s="50">
        <f>IF(SUMIF(F17:F24,F21,N17:N24)=0,0,$M$3*N21/SUMIF(F17:F24,F21,N17:N24))</f>
        <v>0</v>
      </c>
      <c r="AI21" s="12">
        <f t="shared" si="2"/>
        <v>0</v>
      </c>
      <c r="AJ21" s="26" t="str">
        <f t="shared" ref="AJ21:AJ23" si="6">IF(AI21=0,"",ROUNDUP(AH21/AI21,0))</f>
        <v/>
      </c>
      <c r="AK21" s="27">
        <f>IF(L21="",0,IF(OR(P21="Mut+ext",VLOOKUP(L21,Paramétrage!$C$6:$E$28,2,0)=0),0,IF(O21="","saisir capacité",IF(P21="Mut+ext",0,M21*AJ21*VLOOKUP(L21,Paramétrage!$C$6:$E$28,2,0)))))</f>
        <v>0</v>
      </c>
      <c r="AL21" s="95"/>
      <c r="AM21" s="27">
        <f t="shared" si="4"/>
        <v>0</v>
      </c>
      <c r="AN21" s="27">
        <f>IF(L21="",0,IF(ISERROR(AL21+AK21*VLOOKUP(L21,Paramétrage!$C$6:$E$28,3,0))=TRUE,AM21,AL21+AK21*VLOOKUP(L21,Paramétrage!$C$6:$E$28,3,0)))</f>
        <v>0</v>
      </c>
      <c r="AO21" s="50">
        <f>IF(L21="",0,IF(OR(P21="oui",VLOOKUP(L21,Paramétrage!$C$6:$E$28,2,0)=0),0,IF(U21="",0,U21-AJ21)))</f>
        <v>0</v>
      </c>
      <c r="AP21" s="12">
        <f t="shared" si="5"/>
        <v>0</v>
      </c>
    </row>
    <row r="22" spans="1:42">
      <c r="A22" s="583"/>
      <c r="B22" s="607"/>
      <c r="C22" s="585"/>
      <c r="D22" s="587"/>
      <c r="E22" s="588"/>
      <c r="F22" s="446"/>
      <c r="G22" s="449"/>
      <c r="H22" s="106"/>
      <c r="I22" s="131"/>
      <c r="J22" s="130"/>
      <c r="K22" s="104"/>
      <c r="L22" s="105"/>
      <c r="M22" s="122"/>
      <c r="N22" s="121"/>
      <c r="O22" s="127"/>
      <c r="P22" s="111"/>
      <c r="Q22" s="556"/>
      <c r="R22" s="556"/>
      <c r="S22" s="556"/>
      <c r="T22" s="569"/>
      <c r="U22" s="238" t="str">
        <f>IF(OR(O22="",L22=Paramétrage!$C$10,L22=Paramétrage!$C$13,L22=Paramétrage!$C$16,L22=Paramétrage!$C$19,L22=Paramétrage!$C$23,L22=Paramétrage!$C$26,AND(L22&lt;&gt;Paramétrage!$C$9,P22="Mut+ext")),"",ROUNDUP(N22/O22,0))</f>
        <v/>
      </c>
      <c r="V22" s="236">
        <f>IF(L22="",0,IF(OR(P22="Mut+ext",VLOOKUP(L22,Paramétrage!$C$6:$E$28,2,0)=0),0,IF(O22="","saisir capacité",M22*U22*VLOOKUP(L22,Paramétrage!$C$6:$E$28,2,0))))</f>
        <v>0</v>
      </c>
      <c r="W22" s="108"/>
      <c r="X22" s="237">
        <f t="shared" si="0"/>
        <v>0</v>
      </c>
      <c r="Y22" s="239">
        <f>IF(L22="",0,IF(ISERROR(W22+V22*VLOOKUP(L22,Paramétrage!$C$6:$E$28,3,0))=TRUE,X22,W22+V22*VLOOKUP(L22,Paramétrage!$C$6:$E$28,3,0)))</f>
        <v>0</v>
      </c>
      <c r="Z22" s="555"/>
      <c r="AA22" s="556"/>
      <c r="AB22" s="557"/>
      <c r="AC22" s="442"/>
      <c r="AD22" s="109"/>
      <c r="AE22" s="47">
        <f>IF(F22="",0,IF(J22="",0,IF(SUMIF(F17:F24,F22,N17:N24)=0,0,IF(J22="Obligatoire",AF22/N22,IF(K22="",AF22/SUMIF(F17:F24,F22,N17:N24),AF22/(SUMIF(F17:F24,F22,N17:N24)/K22))))))</f>
        <v>0</v>
      </c>
      <c r="AF22" s="24">
        <f t="shared" si="1"/>
        <v>0</v>
      </c>
      <c r="AH22" s="50">
        <f>IF(SUMIF(F17:F24,F22,N17:N24)=0,0,$M$3*N22/SUMIF(F17:F24,F22,N17:N24))</f>
        <v>0</v>
      </c>
      <c r="AI22" s="12">
        <f t="shared" si="2"/>
        <v>0</v>
      </c>
      <c r="AJ22" s="26" t="str">
        <f t="shared" si="6"/>
        <v/>
      </c>
      <c r="AK22" s="27">
        <f>IF(L22="",0,IF(OR(P22="Mut+ext",VLOOKUP(L22,Paramétrage!$C$6:$E$28,2,0)=0),0,IF(O22="","saisir capacité",IF(P22="Mut+ext",0,M22*AJ22*VLOOKUP(L22,Paramétrage!$C$6:$E$28,2,0)))))</f>
        <v>0</v>
      </c>
      <c r="AL22" s="95"/>
      <c r="AM22" s="27">
        <f t="shared" si="4"/>
        <v>0</v>
      </c>
      <c r="AN22" s="27">
        <f>IF(L22="",0,IF(ISERROR(AL22+AK22*VLOOKUP(L22,Paramétrage!$C$6:$E$28,3,0))=TRUE,AM22,AL22+AK22*VLOOKUP(L22,Paramétrage!$C$6:$E$28,3,0)))</f>
        <v>0</v>
      </c>
      <c r="AO22" s="50">
        <f>IF(L22="",0,IF(OR(P22="oui",VLOOKUP(L22,Paramétrage!$C$6:$E$28,2,0)=0),0,IF(U22="",0,U22-AJ22)))</f>
        <v>0</v>
      </c>
      <c r="AP22" s="12">
        <f t="shared" si="5"/>
        <v>0</v>
      </c>
    </row>
    <row r="23" spans="1:42">
      <c r="A23" s="583"/>
      <c r="B23" s="607"/>
      <c r="C23" s="585"/>
      <c r="D23" s="587"/>
      <c r="E23" s="588"/>
      <c r="F23" s="446"/>
      <c r="G23" s="449"/>
      <c r="H23" s="106"/>
      <c r="I23" s="131"/>
      <c r="J23" s="130"/>
      <c r="K23" s="104"/>
      <c r="L23" s="105"/>
      <c r="M23" s="122"/>
      <c r="N23" s="120"/>
      <c r="O23" s="127"/>
      <c r="P23" s="111"/>
      <c r="Q23" s="556"/>
      <c r="R23" s="556"/>
      <c r="S23" s="556"/>
      <c r="T23" s="569"/>
      <c r="U23" s="238" t="str">
        <f>IF(OR(O23="",L23=Paramétrage!$C$10,L23=Paramétrage!$C$13,L23=Paramétrage!$C$16,L23=Paramétrage!$C$19,L23=Paramétrage!$C$23,L23=Paramétrage!$C$26,AND(L23&lt;&gt;Paramétrage!$C$9,P23="Mut+ext")),"",ROUNDUP(N23/O23,0))</f>
        <v/>
      </c>
      <c r="V23" s="236">
        <f>IF(L23="",0,IF(OR(P23="Mut+ext",VLOOKUP(L23,Paramétrage!$C$6:$E$28,2,0)=0),0,IF(O23="","saisir capacité",M23*U23*VLOOKUP(L23,Paramétrage!$C$6:$E$28,2,0))))</f>
        <v>0</v>
      </c>
      <c r="W23" s="108"/>
      <c r="X23" s="237">
        <f t="shared" si="0"/>
        <v>0</v>
      </c>
      <c r="Y23" s="239">
        <f>IF(L23="",0,IF(ISERROR(W23+V23*VLOOKUP(L23,Paramétrage!$C$6:$E$28,3,0))=TRUE,X23,W23+V23*VLOOKUP(L23,Paramétrage!$C$6:$E$28,3,0)))</f>
        <v>0</v>
      </c>
      <c r="Z23" s="555"/>
      <c r="AA23" s="556"/>
      <c r="AB23" s="557"/>
      <c r="AC23" s="442"/>
      <c r="AD23" s="109"/>
      <c r="AE23" s="47">
        <f>IF(F23="",0,IF(J23="",0,IF(SUMIF(F17:F24,F23,N17:N24)=0,0,IF(J23="Obligatoire",AF23/N23,IF(K23="",AF23/SUMIF(F17:F24,F23,N17:N24),AF23/(SUMIF(F17:F24,F23,N17:N24)/K23))))))</f>
        <v>0</v>
      </c>
      <c r="AF23" s="24">
        <f t="shared" si="1"/>
        <v>0</v>
      </c>
      <c r="AH23" s="50">
        <f>IF(SUMIF(F17:F24,F23,N17:N24)=0,0,$M$3*N23/SUMIF(F17:F24,F23,N17:N24))</f>
        <v>0</v>
      </c>
      <c r="AI23" s="12">
        <f t="shared" si="2"/>
        <v>0</v>
      </c>
      <c r="AJ23" s="26" t="str">
        <f t="shared" si="6"/>
        <v/>
      </c>
      <c r="AK23" s="27">
        <f>IF(L23="",0,IF(OR(P23="Mut+ext",VLOOKUP(L23,Paramétrage!$C$6:$E$28,2,0)=0),0,IF(O23="","saisir capacité",IF(P23="Mut+ext",0,M23*AJ23*VLOOKUP(L23,Paramétrage!$C$6:$E$28,2,0)))))</f>
        <v>0</v>
      </c>
      <c r="AL23" s="95"/>
      <c r="AM23" s="27">
        <f t="shared" si="4"/>
        <v>0</v>
      </c>
      <c r="AN23" s="27">
        <f>IF(L23="",0,IF(ISERROR(AL23+AK23*VLOOKUP(L23,Paramétrage!$C$6:$E$28,3,0))=TRUE,AM23,AL23+AK23*VLOOKUP(L23,Paramétrage!$C$6:$E$28,3,0)))</f>
        <v>0</v>
      </c>
      <c r="AO23" s="50">
        <f>IF(L23="",0,IF(OR(P23="oui",VLOOKUP(L23,Paramétrage!$C$6:$E$28,2,0)=0),0,IF(U23="",0,U23-AJ23)))</f>
        <v>0</v>
      </c>
      <c r="AP23" s="12">
        <f t="shared" si="5"/>
        <v>0</v>
      </c>
    </row>
    <row r="24" spans="1:42">
      <c r="A24" s="583"/>
      <c r="B24" s="607"/>
      <c r="C24" s="585"/>
      <c r="D24" s="587"/>
      <c r="E24" s="589"/>
      <c r="F24" s="446"/>
      <c r="G24" s="449"/>
      <c r="H24" s="106"/>
      <c r="I24" s="131"/>
      <c r="J24" s="130"/>
      <c r="K24" s="104"/>
      <c r="L24" s="105"/>
      <c r="M24" s="122"/>
      <c r="N24" s="119"/>
      <c r="O24" s="127"/>
      <c r="P24" s="111"/>
      <c r="Q24" s="556"/>
      <c r="R24" s="556"/>
      <c r="S24" s="556"/>
      <c r="T24" s="569"/>
      <c r="U24" s="238" t="str">
        <f>IF(OR(O24="",L24=Paramétrage!$C$10,L24=Paramétrage!$C$13,L24=Paramétrage!$C$16,L24=Paramétrage!$C$19,L24=Paramétrage!$C$23,L24=Paramétrage!$C$26,AND(L24&lt;&gt;Paramétrage!$C$9,P24="Mut+ext")),"",ROUNDUP(N24/O24,0))</f>
        <v/>
      </c>
      <c r="V24" s="236">
        <f>IF(L24="",0,IF(OR(P24="Mut+ext",VLOOKUP(L24,Paramétrage!$C$6:$E$28,2,0)=0),0,IF(O24="","saisir capacité",M24*U24*VLOOKUP(L24,Paramétrage!$C$6:$E$28,2,0))))</f>
        <v>0</v>
      </c>
      <c r="W24" s="108"/>
      <c r="X24" s="237">
        <f t="shared" si="0"/>
        <v>0</v>
      </c>
      <c r="Y24" s="239">
        <f>IF(L24="",0,IF(ISERROR(W24+V24*VLOOKUP(L24,Paramétrage!$C$6:$E$28,3,0))=TRUE,X24,W24+V24*VLOOKUP(L24,Paramétrage!$C$6:$E$28,3,0)))</f>
        <v>0</v>
      </c>
      <c r="Z24" s="555"/>
      <c r="AA24" s="556"/>
      <c r="AB24" s="557"/>
      <c r="AC24" s="442"/>
      <c r="AD24" s="109"/>
      <c r="AE24" s="47">
        <f>IF(F24="",0,IF(J24="",0,IF(SUMIF(F17:F24,F24,N17:N24)=0,0,IF(J24="Obligatoire",AF24/N24,IF(K24="",AF24/SUMIF(F17:F24,F24,N17:N24),AF24/(SUMIF(F17:F24,F24,N17:N24)/K24))))))</f>
        <v>0</v>
      </c>
      <c r="AF24" s="24">
        <f t="shared" si="1"/>
        <v>0</v>
      </c>
      <c r="AH24" s="50">
        <f>IF(SUMIF(F17:F24,F24,N17:N24)=0,0,$M$3*N24/SUMIF(F17:F24,F24,N17:N24))</f>
        <v>0</v>
      </c>
      <c r="AI24" s="12">
        <f t="shared" si="2"/>
        <v>0</v>
      </c>
      <c r="AJ24" s="26" t="str">
        <f>IF(AI24=0,"",ROUNDUP(AH24/AI24,0))</f>
        <v/>
      </c>
      <c r="AK24" s="27">
        <f>IF(L24="",0,IF(OR(P24="Mut+ext",VLOOKUP(L24,Paramétrage!$C$6:$E$28,2,0)=0),0,IF(O24="","saisir capacité",IF(P24="Mut+ext",0,M24*AJ24*VLOOKUP(L24,Paramétrage!$C$6:$E$28,2,0)))))</f>
        <v>0</v>
      </c>
      <c r="AL24" s="95"/>
      <c r="AM24" s="27">
        <f t="shared" si="4"/>
        <v>0</v>
      </c>
      <c r="AN24" s="27">
        <f>IF(L24="",0,IF(ISERROR(AL24+AK24*VLOOKUP(L24,Paramétrage!$C$6:$E$28,3,0))=TRUE,AM24,AL24+AK24*VLOOKUP(L24,Paramétrage!$C$6:$E$28,3,0)))</f>
        <v>0</v>
      </c>
      <c r="AO24" s="50">
        <f>IF(L24="",0,IF(OR(P24="oui",VLOOKUP(L24,Paramétrage!$C$6:$E$28,2,0)=0),0,IF(U24="",0,U24-AJ24)))</f>
        <v>0</v>
      </c>
      <c r="AP24" s="12">
        <f t="shared" si="5"/>
        <v>0</v>
      </c>
    </row>
    <row r="25" spans="1:42">
      <c r="A25" s="583"/>
      <c r="B25" s="607"/>
      <c r="C25" s="585"/>
      <c r="D25" s="165"/>
      <c r="E25" s="165"/>
      <c r="F25" s="165"/>
      <c r="G25" s="166"/>
      <c r="H25" s="167"/>
      <c r="I25" s="167"/>
      <c r="J25" s="168"/>
      <c r="K25" s="169"/>
      <c r="L25" s="170"/>
      <c r="M25" s="171">
        <f>AE25</f>
        <v>50</v>
      </c>
      <c r="N25" s="172"/>
      <c r="O25" s="172"/>
      <c r="P25" s="173"/>
      <c r="Q25" s="174"/>
      <c r="R25" s="174"/>
      <c r="S25" s="174"/>
      <c r="T25" s="175"/>
      <c r="U25" s="176"/>
      <c r="V25" s="177">
        <f>SUM(V17:V24)</f>
        <v>150</v>
      </c>
      <c r="W25" s="178">
        <f>SUM(W17:W24)</f>
        <v>0</v>
      </c>
      <c r="X25" s="179">
        <f t="shared" ref="X25" si="7">V25+W25</f>
        <v>150</v>
      </c>
      <c r="Y25" s="180">
        <f>SUM(Y17:Y24)</f>
        <v>162.5</v>
      </c>
      <c r="Z25" s="181"/>
      <c r="AA25" s="182"/>
      <c r="AB25" s="183"/>
      <c r="AC25" s="184"/>
      <c r="AD25" s="175"/>
      <c r="AE25" s="46">
        <f>SUM(AE17:AE24)</f>
        <v>50</v>
      </c>
      <c r="AF25" s="44">
        <f>SUM(AF17:AF24)</f>
        <v>9000</v>
      </c>
    </row>
    <row r="26" spans="1:42" ht="15.75" customHeight="1">
      <c r="A26" s="583"/>
      <c r="B26" s="607"/>
      <c r="C26" s="585" t="s">
        <v>282</v>
      </c>
      <c r="D26" s="587" t="s">
        <v>283</v>
      </c>
      <c r="E26" s="588">
        <v>6</v>
      </c>
      <c r="F26" s="447" t="s">
        <v>284</v>
      </c>
      <c r="G26" s="112" t="s">
        <v>16</v>
      </c>
      <c r="H26" s="103" t="s">
        <v>285</v>
      </c>
      <c r="I26" s="131" t="s">
        <v>97</v>
      </c>
      <c r="J26" s="130" t="s">
        <v>98</v>
      </c>
      <c r="K26" s="104">
        <v>1</v>
      </c>
      <c r="L26" s="105" t="s">
        <v>99</v>
      </c>
      <c r="M26" s="122">
        <v>27</v>
      </c>
      <c r="N26" s="119">
        <v>180</v>
      </c>
      <c r="O26" s="127">
        <v>300</v>
      </c>
      <c r="P26" s="111" t="s">
        <v>100</v>
      </c>
      <c r="Q26" s="556"/>
      <c r="R26" s="556"/>
      <c r="S26" s="556"/>
      <c r="T26" s="569"/>
      <c r="U26" s="238">
        <f>IF(OR(O26="",L26=Paramétrage!$C$10,L26=Paramétrage!$C$13,L26=Paramétrage!$C$16,L26=Paramétrage!$C$19,L26=Paramétrage!$C$23,L26=Paramétrage!$C$26,AND(L26&lt;&gt;Paramétrage!$C$9,P26="Mut+ext")),"",ROUNDUP(N26/O26,0))</f>
        <v>1</v>
      </c>
      <c r="V26" s="236">
        <f>IF(L26="",0,IF(OR(P26="Mut+ext",VLOOKUP(L26,Paramétrage!$C$6:$E$28,2,0)=0),0,IF(O26="","saisir capacité",M26*U26*VLOOKUP(L26,Paramétrage!$C$6:$E$28,2,0))))</f>
        <v>27</v>
      </c>
      <c r="W26" s="108"/>
      <c r="X26" s="237">
        <f t="shared" ref="X26:X33" si="8">IF(ISERROR(V26+W26)=TRUE,V26,V26+W26)</f>
        <v>27</v>
      </c>
      <c r="Y26" s="239">
        <f>IF(L26="",0,IF(ISERROR(W26+V26*VLOOKUP(L26,Paramétrage!$C$6:$E$28,3,0))=TRUE,X26,W26+V26*VLOOKUP(L26,Paramétrage!$C$6:$E$28,3,0)))</f>
        <v>40.5</v>
      </c>
      <c r="Z26" s="555"/>
      <c r="AA26" s="556"/>
      <c r="AB26" s="557"/>
      <c r="AC26" s="442"/>
      <c r="AD26" s="110"/>
      <c r="AE26" s="47">
        <f>IF(F26="",0,IF(J26="",0,IF(SUMIF(F26:F33,F26,N26:N33)=0,0,IF(J26="Obligatoire",AF26/N26,IF(K26="",AF26/SUMIF(F26:F33,F26,N26:N33),AF26/(SUMIF(F26:F33,F26,N26:N33)/K26))))))</f>
        <v>27</v>
      </c>
      <c r="AF26" s="43">
        <f t="shared" ref="AF26:AF33" si="9">M26*N26</f>
        <v>4860</v>
      </c>
      <c r="AH26" s="50">
        <f>IF(SUMIF(F26:F33,F26,N26:N33)=0,0,$M$3*N26/SUMIF(F26:F33,F26,N26:N33))</f>
        <v>0</v>
      </c>
      <c r="AI26" s="12">
        <f t="shared" ref="AI26:AI33" si="10">O26</f>
        <v>300</v>
      </c>
      <c r="AJ26" s="26">
        <f t="shared" ref="AJ26:AJ33" si="11">IF(AI26=0,"",ROUNDUP(AH26/AI26,0))</f>
        <v>0</v>
      </c>
      <c r="AK26" s="27">
        <f>IF(L26="",0,IF(OR(P26="Mut+ext",VLOOKUP(L26,Paramétrage!$C$6:$E$28,2,0)=0),0,IF(O26="","saisir capacité",IF(P26="Mut+ext",0,M26*AJ26*VLOOKUP(L26,Paramétrage!$C$6:$E$28,2,0)))))</f>
        <v>0</v>
      </c>
      <c r="AL26" s="95"/>
      <c r="AM26" s="27">
        <f t="shared" ref="AM26:AM33" si="12">IF(ISERROR(AK26+AL26)=TRUE,AK26,AK26+AL26)</f>
        <v>0</v>
      </c>
      <c r="AN26" s="27">
        <f>IF(L26="",0,IF(ISERROR(AL26+AK26*VLOOKUP(L26,Paramétrage!$C$6:$E$28,3,0))=TRUE,AM26,AL26+AK26*VLOOKUP(L26,Paramétrage!$C$6:$E$28,3,0)))</f>
        <v>0</v>
      </c>
      <c r="AO26" s="50">
        <f>IF(L26="",0,IF(OR(P26="oui",VLOOKUP(L26,Paramétrage!$C$6:$E$28,2,0)=0),0,IF(U26="",0,U26-AJ26)))</f>
        <v>1</v>
      </c>
      <c r="AP26" s="12">
        <f t="shared" ref="AP26:AP33" si="13">Y26-AN26-W26</f>
        <v>40.5</v>
      </c>
    </row>
    <row r="27" spans="1:42">
      <c r="A27" s="583"/>
      <c r="B27" s="607"/>
      <c r="C27" s="585"/>
      <c r="D27" s="587"/>
      <c r="E27" s="588"/>
      <c r="F27" s="446" t="s">
        <v>287</v>
      </c>
      <c r="G27" s="102" t="s">
        <v>16</v>
      </c>
      <c r="H27" s="103" t="s">
        <v>285</v>
      </c>
      <c r="I27" s="131" t="s">
        <v>97</v>
      </c>
      <c r="J27" s="130" t="s">
        <v>98</v>
      </c>
      <c r="K27" s="104">
        <v>1</v>
      </c>
      <c r="L27" s="105" t="s">
        <v>104</v>
      </c>
      <c r="M27" s="122">
        <v>23</v>
      </c>
      <c r="N27" s="119">
        <v>180</v>
      </c>
      <c r="O27" s="127">
        <v>40</v>
      </c>
      <c r="P27" s="111" t="s">
        <v>100</v>
      </c>
      <c r="Q27" s="556"/>
      <c r="R27" s="556"/>
      <c r="S27" s="556"/>
      <c r="T27" s="569"/>
      <c r="U27" s="238">
        <f>IF(OR(O27="",L27=Paramétrage!$C$10,L27=Paramétrage!$C$13,L27=Paramétrage!$C$16,L27=Paramétrage!$C$19,L27=Paramétrage!$C$23,L27=Paramétrage!$C$26,AND(L27&lt;&gt;Paramétrage!$C$9,P27="Mut+ext")),"",ROUNDUP(N27/O27,0))</f>
        <v>5</v>
      </c>
      <c r="V27" s="236">
        <f>IF(L27="",0,IF(OR(P27="Mut+ext",VLOOKUP(L27,Paramétrage!$C$6:$E$28,2,0)=0),0,IF(O27="","saisir capacité",M27*U27*VLOOKUP(L27,Paramétrage!$C$6:$E$28,2,0))))</f>
        <v>115</v>
      </c>
      <c r="W27" s="108"/>
      <c r="X27" s="237">
        <f t="shared" si="8"/>
        <v>115</v>
      </c>
      <c r="Y27" s="239">
        <f>IF(L27="",0,IF(ISERROR(W27+V27*VLOOKUP(L27,Paramétrage!$C$6:$E$28,3,0))=TRUE,X27,W27+V27*VLOOKUP(L27,Paramétrage!$C$6:$E$28,3,0)))</f>
        <v>115</v>
      </c>
      <c r="Z27" s="555"/>
      <c r="AA27" s="556"/>
      <c r="AB27" s="557"/>
      <c r="AC27" s="442"/>
      <c r="AD27" s="109"/>
      <c r="AE27" s="47">
        <f>IF(F27="",0,IF(J27="",0,IF(SUMIF(F26:F33,F27,N26:N33)=0,0,IF(J27="Obligatoire",AF27/N27,IF(K27="",AF27/SUMIF(F26:F33,F27,N26:N33),AF27/(SUMIF(F26:F33,F27,N26:N33)/K27))))))</f>
        <v>23</v>
      </c>
      <c r="AF27" s="24">
        <f t="shared" si="9"/>
        <v>4140</v>
      </c>
      <c r="AH27" s="50">
        <f>IF(SUMIF(F26:F33,F27,N26:N33)=0,0,$M$3*N27/SUMIF(F26:F33,F27,N26:N33))</f>
        <v>0</v>
      </c>
      <c r="AI27" s="12">
        <f t="shared" si="10"/>
        <v>40</v>
      </c>
      <c r="AJ27" s="26">
        <f t="shared" si="11"/>
        <v>0</v>
      </c>
      <c r="AK27" s="27">
        <f>IF(L27="",0,IF(OR(P27="Mut+ext",VLOOKUP(L27,Paramétrage!$C$6:$E$28,2,0)=0),0,IF(O27="","saisir capacité",IF(P27="Mut+ext",0,M27*AJ27*VLOOKUP(L27,Paramétrage!$C$6:$E$28,2,0)))))</f>
        <v>0</v>
      </c>
      <c r="AL27" s="95"/>
      <c r="AM27" s="27">
        <f t="shared" si="12"/>
        <v>0</v>
      </c>
      <c r="AN27" s="27">
        <f>IF(L27="",0,IF(ISERROR(AL27+AK27*VLOOKUP(L27,Paramétrage!$C$6:$E$28,3,0))=TRUE,AM27,AL27+AK27*VLOOKUP(L27,Paramétrage!$C$6:$E$28,3,0)))</f>
        <v>0</v>
      </c>
      <c r="AO27" s="50">
        <f>IF(L27="",0,IF(OR(P27="oui",VLOOKUP(L27,Paramétrage!$C$6:$E$28,2,0)=0),0,IF(U27="",0,U27-AJ27)))</f>
        <v>5</v>
      </c>
      <c r="AP27" s="12">
        <f t="shared" si="13"/>
        <v>115</v>
      </c>
    </row>
    <row r="28" spans="1:42">
      <c r="A28" s="583"/>
      <c r="B28" s="607"/>
      <c r="C28" s="585"/>
      <c r="D28" s="587"/>
      <c r="E28" s="588"/>
      <c r="F28" s="446" t="s">
        <v>376</v>
      </c>
      <c r="G28" s="102" t="s">
        <v>16</v>
      </c>
      <c r="H28" s="103"/>
      <c r="I28" s="131"/>
      <c r="J28" s="130"/>
      <c r="K28" s="104"/>
      <c r="L28" s="105"/>
      <c r="M28" s="122"/>
      <c r="N28" s="119"/>
      <c r="O28" s="127"/>
      <c r="P28" s="111"/>
      <c r="Q28" s="556"/>
      <c r="R28" s="556"/>
      <c r="S28" s="556"/>
      <c r="T28" s="569"/>
      <c r="U28" s="238" t="str">
        <f>IF(OR(O28="",L28=Paramétrage!$C$10,L28=Paramétrage!$C$13,L28=Paramétrage!$C$16,L28=Paramétrage!$C$19,L28=Paramétrage!$C$23,L28=Paramétrage!$C$26,AND(L28&lt;&gt;Paramétrage!$C$9,P28="Mut+ext")),"",ROUNDUP(N28/O28,0))</f>
        <v/>
      </c>
      <c r="V28" s="236">
        <f>IF(L28="",0,IF(OR(P28="Mut+ext",VLOOKUP(L28,Paramétrage!$C$6:$E$28,2,0)=0),0,IF(O28="","saisir capacité",M28*U28*VLOOKUP(L28,Paramétrage!$C$6:$E$28,2,0))))</f>
        <v>0</v>
      </c>
      <c r="W28" s="108"/>
      <c r="X28" s="237">
        <f t="shared" si="8"/>
        <v>0</v>
      </c>
      <c r="Y28" s="239">
        <f>IF(L28="",0,IF(ISERROR(W28+V28*VLOOKUP(L28,Paramétrage!$C$6:$E$28,3,0))=TRUE,X28,W28+V28*VLOOKUP(L28,Paramétrage!$C$6:$E$28,3,0)))</f>
        <v>0</v>
      </c>
      <c r="Z28" s="555"/>
      <c r="AA28" s="556"/>
      <c r="AB28" s="557"/>
      <c r="AC28" s="442"/>
      <c r="AD28" s="109"/>
      <c r="AE28" s="47">
        <f>IF(F28="",0,IF(J28="",0,IF(SUMIF(F26:F33,F28,N26:N33)=0,0,IF(J28="Obligatoire",AF28/N28,IF(K28="",AF28/SUMIF(F26:F33,F28,N26:N33),AF28/(SUMIF(F26:F33,F28,N26:N33)/K28))))))</f>
        <v>0</v>
      </c>
      <c r="AF28" s="24">
        <f t="shared" si="9"/>
        <v>0</v>
      </c>
      <c r="AH28" s="50">
        <f>IF(SUMIF(F26:F33,F28,N26:N33)=0,0,$M$3*N28/SUMIF(F26:F33,F28,N26:N33))</f>
        <v>0</v>
      </c>
      <c r="AI28" s="12">
        <f t="shared" si="10"/>
        <v>0</v>
      </c>
      <c r="AJ28" s="26" t="str">
        <f t="shared" si="11"/>
        <v/>
      </c>
      <c r="AK28" s="27">
        <f>IF(L28="",0,IF(OR(P28="Mut+ext",VLOOKUP(L28,Paramétrage!$C$6:$E$28,2,0)=0),0,IF(O28="","saisir capacité",IF(P28="Mut+ext",0,M28*AJ28*VLOOKUP(L28,Paramétrage!$C$6:$E$28,2,0)))))</f>
        <v>0</v>
      </c>
      <c r="AL28" s="95"/>
      <c r="AM28" s="27">
        <f t="shared" si="12"/>
        <v>0</v>
      </c>
      <c r="AN28" s="27">
        <f>IF(L28="",0,IF(ISERROR(AL28+AK28*VLOOKUP(L28,Paramétrage!$C$6:$E$28,3,0))=TRUE,AM28,AL28+AK28*VLOOKUP(L28,Paramétrage!$C$6:$E$28,3,0)))</f>
        <v>0</v>
      </c>
      <c r="AO28" s="50">
        <f>IF(L28="",0,IF(OR(P28="oui",VLOOKUP(L28,Paramétrage!$C$6:$E$28,2,0)=0),0,IF(U28="",0,U28-AJ28)))</f>
        <v>0</v>
      </c>
      <c r="AP28" s="12">
        <f t="shared" si="13"/>
        <v>0</v>
      </c>
    </row>
    <row r="29" spans="1:42">
      <c r="A29" s="583"/>
      <c r="B29" s="607"/>
      <c r="C29" s="585"/>
      <c r="D29" s="587"/>
      <c r="E29" s="588"/>
      <c r="F29" s="448" t="s">
        <v>377</v>
      </c>
      <c r="G29" s="102" t="s">
        <v>16</v>
      </c>
      <c r="H29" s="103"/>
      <c r="I29" s="131"/>
      <c r="J29" s="130"/>
      <c r="K29" s="104"/>
      <c r="L29" s="105"/>
      <c r="M29" s="122"/>
      <c r="N29" s="119"/>
      <c r="O29" s="127"/>
      <c r="P29" s="111"/>
      <c r="Q29" s="556"/>
      <c r="R29" s="556"/>
      <c r="S29" s="556"/>
      <c r="T29" s="569"/>
      <c r="U29" s="238" t="str">
        <f>IF(OR(O29="",L29=Paramétrage!$C$10,L29=Paramétrage!$C$13,L29=Paramétrage!$C$16,L29=Paramétrage!$C$19,L29=Paramétrage!$C$23,L29=Paramétrage!$C$26,AND(L29&lt;&gt;Paramétrage!$C$9,P29="Mut+ext")),"",ROUNDUP(N29/O29,0))</f>
        <v/>
      </c>
      <c r="V29" s="236">
        <f>IF(L29="",0,IF(OR(P29="Mut+ext",VLOOKUP(L29,Paramétrage!$C$6:$E$28,2,0)=0),0,IF(O29="","saisir capacité",M29*U29*VLOOKUP(L29,Paramétrage!$C$6:$E$28,2,0))))</f>
        <v>0</v>
      </c>
      <c r="W29" s="108"/>
      <c r="X29" s="237">
        <f t="shared" si="8"/>
        <v>0</v>
      </c>
      <c r="Y29" s="239">
        <f>IF(L29="",0,IF(ISERROR(W29+V29*VLOOKUP(L29,Paramétrage!$C$6:$E$28,3,0))=TRUE,X29,W29+V29*VLOOKUP(L29,Paramétrage!$C$6:$E$28,3,0)))</f>
        <v>0</v>
      </c>
      <c r="Z29" s="555"/>
      <c r="AA29" s="556"/>
      <c r="AB29" s="557"/>
      <c r="AC29" s="442"/>
      <c r="AD29" s="109"/>
      <c r="AE29" s="47">
        <f>IF(F29="",0,IF(J29="",0,IF(SUMIF(F26:F33,F29,N26:N33)=0,0,IF(J29="Obligatoire",AF29/N29,IF(K29="",AF29/SUMIF(F26:F33,F29,N26:N33),AF29/(SUMIF(F26:F33,F29,N26:N33)/K29))))))</f>
        <v>0</v>
      </c>
      <c r="AF29" s="24">
        <f t="shared" si="9"/>
        <v>0</v>
      </c>
      <c r="AH29" s="50">
        <f>IF(SUMIF(F26:F33,F29,N26:N33)=0,0,$M$3*N29/SUMIF(F26:F33,F29,N26:N33))</f>
        <v>0</v>
      </c>
      <c r="AI29" s="12">
        <f t="shared" si="10"/>
        <v>0</v>
      </c>
      <c r="AJ29" s="26" t="str">
        <f t="shared" si="11"/>
        <v/>
      </c>
      <c r="AK29" s="27">
        <f>IF(L29="",0,IF(OR(P29="Mut+ext",VLOOKUP(L29,Paramétrage!$C$6:$E$28,2,0)=0),0,IF(O29="","saisir capacité",IF(P29="Mut+ext",0,M29*AJ29*VLOOKUP(L29,Paramétrage!$C$6:$E$28,2,0)))))</f>
        <v>0</v>
      </c>
      <c r="AL29" s="95"/>
      <c r="AM29" s="27">
        <f t="shared" si="12"/>
        <v>0</v>
      </c>
      <c r="AN29" s="27">
        <f>IF(L29="",0,IF(ISERROR(AL29+AK29*VLOOKUP(L29,Paramétrage!$C$6:$E$28,3,0))=TRUE,AM29,AL29+AK29*VLOOKUP(L29,Paramétrage!$C$6:$E$28,3,0)))</f>
        <v>0</v>
      </c>
      <c r="AO29" s="50">
        <f>IF(L29="",0,IF(OR(P29="oui",VLOOKUP(L29,Paramétrage!$C$6:$E$28,2,0)=0),0,IF(U29="",0,U29-AJ29)))</f>
        <v>0</v>
      </c>
      <c r="AP29" s="12">
        <f t="shared" si="13"/>
        <v>0</v>
      </c>
    </row>
    <row r="30" spans="1:42">
      <c r="A30" s="583"/>
      <c r="B30" s="607"/>
      <c r="C30" s="585"/>
      <c r="D30" s="587"/>
      <c r="E30" s="588"/>
      <c r="F30" s="446"/>
      <c r="G30" s="449"/>
      <c r="H30" s="103"/>
      <c r="I30" s="131"/>
      <c r="J30" s="130"/>
      <c r="K30" s="104"/>
      <c r="L30" s="105"/>
      <c r="M30" s="122"/>
      <c r="N30" s="119"/>
      <c r="O30" s="127"/>
      <c r="P30" s="111"/>
      <c r="Q30" s="556"/>
      <c r="R30" s="556"/>
      <c r="S30" s="556"/>
      <c r="T30" s="569"/>
      <c r="U30" s="238" t="str">
        <f>IF(OR(O30="",L30=Paramétrage!$C$10,L30=Paramétrage!$C$13,L30=Paramétrage!$C$16,L30=Paramétrage!$C$19,L30=Paramétrage!$C$23,L30=Paramétrage!$C$26,AND(L30&lt;&gt;Paramétrage!$C$9,P30="Mut+ext")),"",ROUNDUP(N30/O30,0))</f>
        <v/>
      </c>
      <c r="V30" s="236">
        <f>IF(L30="",0,IF(OR(P30="Mut+ext",VLOOKUP(L30,Paramétrage!$C$6:$E$28,2,0)=0),0,IF(O30="","saisir capacité",M30*U30*VLOOKUP(L30,Paramétrage!$C$6:$E$28,2,0))))</f>
        <v>0</v>
      </c>
      <c r="W30" s="108"/>
      <c r="X30" s="237">
        <f t="shared" si="8"/>
        <v>0</v>
      </c>
      <c r="Y30" s="239">
        <f>IF(L30="",0,IF(ISERROR(W30+V30*VLOOKUP(L30,Paramétrage!$C$6:$E$28,3,0))=TRUE,X30,W30+V30*VLOOKUP(L30,Paramétrage!$C$6:$E$28,3,0)))</f>
        <v>0</v>
      </c>
      <c r="Z30" s="555"/>
      <c r="AA30" s="556"/>
      <c r="AB30" s="557"/>
      <c r="AC30" s="442"/>
      <c r="AD30" s="109"/>
      <c r="AE30" s="47">
        <f>IF(F30="",0,IF(J30="",0,IF(SUMIF(F26:F33,F30,N26:N33)=0,0,IF(J30="Obligatoire",AF30/N30,IF(K30="",AF30/SUMIF(F26:F33,F30,N26:N33),AF30/(SUMIF(F26:F33,F30,N26:N33)/K30))))))</f>
        <v>0</v>
      </c>
      <c r="AF30" s="24">
        <f t="shared" si="9"/>
        <v>0</v>
      </c>
      <c r="AH30" s="50">
        <f>IF(SUMIF(F26:F33,F30,N26:N33)=0,0,$M$3*N30/SUMIF(F26:F33,F30,N26:N33))</f>
        <v>0</v>
      </c>
      <c r="AI30" s="12">
        <f t="shared" si="10"/>
        <v>0</v>
      </c>
      <c r="AJ30" s="26" t="str">
        <f t="shared" si="11"/>
        <v/>
      </c>
      <c r="AK30" s="27">
        <f>IF(L30="",0,IF(OR(P30="Mut+ext",VLOOKUP(L30,Paramétrage!$C$6:$E$28,2,0)=0),0,IF(O30="","saisir capacité",IF(P30="Mut+ext",0,M30*AJ30*VLOOKUP(L30,Paramétrage!$C$6:$E$28,2,0)))))</f>
        <v>0</v>
      </c>
      <c r="AL30" s="95"/>
      <c r="AM30" s="27">
        <f t="shared" si="12"/>
        <v>0</v>
      </c>
      <c r="AN30" s="27">
        <f>IF(L30="",0,IF(ISERROR(AL30+AK30*VLOOKUP(L30,Paramétrage!$C$6:$E$28,3,0))=TRUE,AM30,AL30+AK30*VLOOKUP(L30,Paramétrage!$C$6:$E$28,3,0)))</f>
        <v>0</v>
      </c>
      <c r="AO30" s="50">
        <f>IF(L30="",0,IF(OR(P30="oui",VLOOKUP(L30,Paramétrage!$C$6:$E$28,2,0)=0),0,IF(U30="",0,U30-AJ30)))</f>
        <v>0</v>
      </c>
      <c r="AP30" s="12">
        <f t="shared" si="13"/>
        <v>0</v>
      </c>
    </row>
    <row r="31" spans="1:42">
      <c r="A31" s="583"/>
      <c r="B31" s="607"/>
      <c r="C31" s="585"/>
      <c r="D31" s="587"/>
      <c r="E31" s="588"/>
      <c r="F31" s="446"/>
      <c r="G31" s="449"/>
      <c r="H31" s="103"/>
      <c r="I31" s="131"/>
      <c r="J31" s="130"/>
      <c r="K31" s="104"/>
      <c r="L31" s="105"/>
      <c r="M31" s="122"/>
      <c r="N31" s="119"/>
      <c r="O31" s="127"/>
      <c r="P31" s="111"/>
      <c r="Q31" s="556"/>
      <c r="R31" s="556"/>
      <c r="S31" s="556"/>
      <c r="T31" s="569"/>
      <c r="U31" s="238" t="str">
        <f>IF(OR(O31="",L31=Paramétrage!$C$10,L31=Paramétrage!$C$13,L31=Paramétrage!$C$16,L31=Paramétrage!$C$19,L31=Paramétrage!$C$23,L31=Paramétrage!$C$26,AND(L31&lt;&gt;Paramétrage!$C$9,P31="Mut+ext")),"",ROUNDUP(N31/O31,0))</f>
        <v/>
      </c>
      <c r="V31" s="236">
        <f>IF(L31="",0,IF(OR(P31="Mut+ext",VLOOKUP(L31,Paramétrage!$C$6:$E$28,2,0)=0),0,IF(O31="","saisir capacité",M31*U31*VLOOKUP(L31,Paramétrage!$C$6:$E$28,2,0))))</f>
        <v>0</v>
      </c>
      <c r="W31" s="108"/>
      <c r="X31" s="237">
        <f t="shared" si="8"/>
        <v>0</v>
      </c>
      <c r="Y31" s="239">
        <f>IF(L31="",0,IF(ISERROR(W31+V31*VLOOKUP(L31,Paramétrage!$C$6:$E$28,3,0))=TRUE,X31,W31+V31*VLOOKUP(L31,Paramétrage!$C$6:$E$28,3,0)))</f>
        <v>0</v>
      </c>
      <c r="Z31" s="555"/>
      <c r="AA31" s="556"/>
      <c r="AB31" s="557"/>
      <c r="AC31" s="442"/>
      <c r="AD31" s="109"/>
      <c r="AE31" s="47">
        <f>IF(F31="",0,IF(J31="",0,IF(SUMIF(F26:F33,F31,N26:N33)=0,0,IF(J31="Obligatoire",AF31/N31,IF(K31="",AF31/SUMIF(F26:F33,F31,N26:N33),AF31/(SUMIF(F26:F33,F31,N26:N33)/K31))))))</f>
        <v>0</v>
      </c>
      <c r="AF31" s="24">
        <f t="shared" si="9"/>
        <v>0</v>
      </c>
      <c r="AH31" s="50">
        <f>IF(SUMIF(F26:F33,F31,N26:N33)=0,0,$M$3*N31/SUMIF(F26:F33,F31,N26:N33))</f>
        <v>0</v>
      </c>
      <c r="AI31" s="12">
        <f t="shared" si="10"/>
        <v>0</v>
      </c>
      <c r="AJ31" s="26" t="str">
        <f t="shared" si="11"/>
        <v/>
      </c>
      <c r="AK31" s="27">
        <f>IF(L31="",0,IF(OR(P31="Mut+ext",VLOOKUP(L31,Paramétrage!$C$6:$E$28,2,0)=0),0,IF(O31="","saisir capacité",IF(P31="Mut+ext",0,M31*AJ31*VLOOKUP(L31,Paramétrage!$C$6:$E$28,2,0)))))</f>
        <v>0</v>
      </c>
      <c r="AL31" s="95"/>
      <c r="AM31" s="27">
        <f t="shared" si="12"/>
        <v>0</v>
      </c>
      <c r="AN31" s="27">
        <f>IF(L31="",0,IF(ISERROR(AL31+AK31*VLOOKUP(L31,Paramétrage!$C$6:$E$28,3,0))=TRUE,AM31,AL31+AK31*VLOOKUP(L31,Paramétrage!$C$6:$E$28,3,0)))</f>
        <v>0</v>
      </c>
      <c r="AO31" s="50">
        <f>IF(L31="",0,IF(OR(P31="oui",VLOOKUP(L31,Paramétrage!$C$6:$E$28,2,0)=0),0,IF(U31="",0,U31-AJ31)))</f>
        <v>0</v>
      </c>
      <c r="AP31" s="12">
        <f t="shared" si="13"/>
        <v>0</v>
      </c>
    </row>
    <row r="32" spans="1:42">
      <c r="A32" s="583"/>
      <c r="B32" s="607"/>
      <c r="C32" s="585"/>
      <c r="D32" s="587"/>
      <c r="E32" s="588"/>
      <c r="F32" s="446"/>
      <c r="G32" s="449"/>
      <c r="H32" s="103"/>
      <c r="I32" s="131"/>
      <c r="J32" s="130"/>
      <c r="K32" s="104"/>
      <c r="L32" s="105"/>
      <c r="M32" s="122"/>
      <c r="N32" s="119"/>
      <c r="O32" s="127"/>
      <c r="P32" s="111"/>
      <c r="Q32" s="556"/>
      <c r="R32" s="556"/>
      <c r="S32" s="556"/>
      <c r="T32" s="569"/>
      <c r="U32" s="238" t="str">
        <f>IF(OR(O32="",L32=Paramétrage!$C$10,L32=Paramétrage!$C$13,L32=Paramétrage!$C$16,L32=Paramétrage!$C$19,L32=Paramétrage!$C$23,L32=Paramétrage!$C$26,AND(L32&lt;&gt;Paramétrage!$C$9,P32="Mut+ext")),"",ROUNDUP(N32/O32,0))</f>
        <v/>
      </c>
      <c r="V32" s="236">
        <f>IF(L32="",0,IF(OR(P32="Mut+ext",VLOOKUP(L32,Paramétrage!$C$6:$E$28,2,0)=0),0,IF(O32="","saisir capacité",M32*U32*VLOOKUP(L32,Paramétrage!$C$6:$E$28,2,0))))</f>
        <v>0</v>
      </c>
      <c r="W32" s="108"/>
      <c r="X32" s="237">
        <f t="shared" si="8"/>
        <v>0</v>
      </c>
      <c r="Y32" s="239">
        <f>IF(L32="",0,IF(ISERROR(W32+V32*VLOOKUP(L32,Paramétrage!$C$6:$E$28,3,0))=TRUE,X32,W32+V32*VLOOKUP(L32,Paramétrage!$C$6:$E$28,3,0)))</f>
        <v>0</v>
      </c>
      <c r="Z32" s="555"/>
      <c r="AA32" s="556"/>
      <c r="AB32" s="557"/>
      <c r="AC32" s="442"/>
      <c r="AD32" s="109"/>
      <c r="AE32" s="47">
        <f>IF(F32="",0,IF(J32="",0,IF(SUMIF(F26:F33,F32,N26:N33)=0,0,IF(J32="Obligatoire",AF32/N32,IF(K32="",AF32/SUMIF(F26:F33,F32,N26:N33),AF32/(SUMIF(F26:F33,F32,N26:N33)/K32))))))</f>
        <v>0</v>
      </c>
      <c r="AF32" s="24">
        <f t="shared" si="9"/>
        <v>0</v>
      </c>
      <c r="AH32" s="50">
        <f>IF(SUMIF(F26:F33,F32,N26:N33)=0,0,$M$3*N32/SUMIF(F26:F33,F32,N26:N33))</f>
        <v>0</v>
      </c>
      <c r="AI32" s="12">
        <f t="shared" si="10"/>
        <v>0</v>
      </c>
      <c r="AJ32" s="26" t="str">
        <f t="shared" si="11"/>
        <v/>
      </c>
      <c r="AK32" s="27">
        <f>IF(L32="",0,IF(OR(P32="Mut+ext",VLOOKUP(L32,Paramétrage!$C$6:$E$28,2,0)=0),0,IF(O32="","saisir capacité",IF(P32="Mut+ext",0,M32*AJ32*VLOOKUP(L32,Paramétrage!$C$6:$E$28,2,0)))))</f>
        <v>0</v>
      </c>
      <c r="AL32" s="95"/>
      <c r="AM32" s="27">
        <f t="shared" si="12"/>
        <v>0</v>
      </c>
      <c r="AN32" s="27">
        <f>IF(L32="",0,IF(ISERROR(AL32+AK32*VLOOKUP(L32,Paramétrage!$C$6:$E$28,3,0))=TRUE,AM32,AL32+AK32*VLOOKUP(L32,Paramétrage!$C$6:$E$28,3,0)))</f>
        <v>0</v>
      </c>
      <c r="AO32" s="50">
        <f>IF(L32="",0,IF(OR(P32="oui",VLOOKUP(L32,Paramétrage!$C$6:$E$28,2,0)=0),0,IF(U32="",0,U32-AJ32)))</f>
        <v>0</v>
      </c>
      <c r="AP32" s="12">
        <f t="shared" si="13"/>
        <v>0</v>
      </c>
    </row>
    <row r="33" spans="1:42">
      <c r="A33" s="583"/>
      <c r="B33" s="607"/>
      <c r="C33" s="585"/>
      <c r="D33" s="587"/>
      <c r="E33" s="589"/>
      <c r="F33" s="446"/>
      <c r="G33" s="449"/>
      <c r="H33" s="103"/>
      <c r="I33" s="131"/>
      <c r="J33" s="130"/>
      <c r="K33" s="104"/>
      <c r="L33" s="105"/>
      <c r="M33" s="122"/>
      <c r="N33" s="119"/>
      <c r="O33" s="127"/>
      <c r="P33" s="111"/>
      <c r="Q33" s="556"/>
      <c r="R33" s="556"/>
      <c r="S33" s="556"/>
      <c r="T33" s="569"/>
      <c r="U33" s="238" t="str">
        <f>IF(OR(O33="",L33=Paramétrage!$C$10,L33=Paramétrage!$C$13,L33=Paramétrage!$C$16,L33=Paramétrage!$C$19,L33=Paramétrage!$C$23,L33=Paramétrage!$C$26,AND(L33&lt;&gt;Paramétrage!$C$9,P33="Mut+ext")),"",ROUNDUP(N33/O33,0))</f>
        <v/>
      </c>
      <c r="V33" s="236">
        <f>IF(L33="",0,IF(OR(P33="Mut+ext",VLOOKUP(L33,Paramétrage!$C$6:$E$28,2,0)=0),0,IF(O33="","saisir capacité",M33*U33*VLOOKUP(L33,Paramétrage!$C$6:$E$28,2,0))))</f>
        <v>0</v>
      </c>
      <c r="W33" s="108"/>
      <c r="X33" s="237">
        <f t="shared" si="8"/>
        <v>0</v>
      </c>
      <c r="Y33" s="239">
        <f>IF(L33="",0,IF(ISERROR(W33+V33*VLOOKUP(L33,Paramétrage!$C$6:$E$28,3,0))=TRUE,X33,W33+V33*VLOOKUP(L33,Paramétrage!$C$6:$E$28,3,0)))</f>
        <v>0</v>
      </c>
      <c r="Z33" s="555"/>
      <c r="AA33" s="556"/>
      <c r="AB33" s="557"/>
      <c r="AC33" s="442"/>
      <c r="AD33" s="109"/>
      <c r="AE33" s="47">
        <f>IF(F33="",0,IF(J33="",0,IF(SUMIF(F26:F33,F33,N26:N33)=0,0,IF(J33="Obligatoire",AF33/N33,IF(K33="",AF33/SUMIF(F26:F33,F33,N26:N33),AF33/(SUMIF(F26:F33,F33,N26:N33)/K33))))))</f>
        <v>0</v>
      </c>
      <c r="AF33" s="24">
        <f t="shared" si="9"/>
        <v>0</v>
      </c>
      <c r="AH33" s="50">
        <f>IF(SUMIF(F26:F33,F33,N26:N33)=0,0,$M$3*N33/SUMIF(F26:F33,F33,N26:N33))</f>
        <v>0</v>
      </c>
      <c r="AI33" s="12">
        <f t="shared" si="10"/>
        <v>0</v>
      </c>
      <c r="AJ33" s="26" t="str">
        <f t="shared" si="11"/>
        <v/>
      </c>
      <c r="AK33" s="27">
        <f>IF(L33="",0,IF(OR(P33="Mut+ext",VLOOKUP(L33,Paramétrage!$C$6:$E$28,2,0)=0),0,IF(O33="","saisir capacité",IF(P33="Mut+ext",0,M33*AJ33*VLOOKUP(L33,Paramétrage!$C$6:$E$28,2,0)))))</f>
        <v>0</v>
      </c>
      <c r="AL33" s="95"/>
      <c r="AM33" s="27">
        <f t="shared" si="12"/>
        <v>0</v>
      </c>
      <c r="AN33" s="27">
        <f>IF(L33="",0,IF(ISERROR(AL33+AK33*VLOOKUP(L33,Paramétrage!$C$6:$E$28,3,0))=TRUE,AM33,AL33+AK33*VLOOKUP(L33,Paramétrage!$C$6:$E$28,3,0)))</f>
        <v>0</v>
      </c>
      <c r="AO33" s="50">
        <f>IF(L33="",0,IF(OR(P33="oui",VLOOKUP(L33,Paramétrage!$C$6:$E$28,2,0)=0),0,IF(U33="",0,U33-AJ33)))</f>
        <v>0</v>
      </c>
      <c r="AP33" s="12">
        <f t="shared" si="13"/>
        <v>0</v>
      </c>
    </row>
    <row r="34" spans="1:42">
      <c r="A34" s="583"/>
      <c r="B34" s="607"/>
      <c r="C34" s="585"/>
      <c r="D34" s="165"/>
      <c r="E34" s="165"/>
      <c r="F34" s="185"/>
      <c r="G34" s="186"/>
      <c r="H34" s="187"/>
      <c r="I34" s="187"/>
      <c r="J34" s="188"/>
      <c r="K34" s="169"/>
      <c r="L34" s="170"/>
      <c r="M34" s="171">
        <f>AE34</f>
        <v>50</v>
      </c>
      <c r="N34" s="172"/>
      <c r="O34" s="172"/>
      <c r="P34" s="173"/>
      <c r="Q34" s="174"/>
      <c r="R34" s="174"/>
      <c r="S34" s="174"/>
      <c r="T34" s="175"/>
      <c r="U34" s="176"/>
      <c r="V34" s="177">
        <f>SUM(V26:V33)</f>
        <v>142</v>
      </c>
      <c r="W34" s="178">
        <f>SUM(W26:W33)</f>
        <v>0</v>
      </c>
      <c r="X34" s="179">
        <f t="shared" ref="X34" si="14">V34+W34</f>
        <v>142</v>
      </c>
      <c r="Y34" s="189">
        <f>SUM(Y26:Y33)</f>
        <v>155.5</v>
      </c>
      <c r="Z34" s="182"/>
      <c r="AA34" s="182"/>
      <c r="AB34" s="190"/>
      <c r="AC34" s="184"/>
      <c r="AD34" s="175"/>
      <c r="AE34" s="46">
        <f>SUM(AE26:AE33)</f>
        <v>50</v>
      </c>
      <c r="AF34" s="44">
        <f>SUM(AF26:AF33)</f>
        <v>9000</v>
      </c>
    </row>
    <row r="35" spans="1:42" ht="14.85" customHeight="1">
      <c r="A35" s="583"/>
      <c r="B35" s="607"/>
      <c r="C35" s="585" t="s">
        <v>288</v>
      </c>
      <c r="D35" s="587" t="s">
        <v>289</v>
      </c>
      <c r="E35" s="588">
        <v>6</v>
      </c>
      <c r="F35" s="447" t="s">
        <v>290</v>
      </c>
      <c r="G35" s="112" t="s">
        <v>16</v>
      </c>
      <c r="H35" s="103" t="s">
        <v>291</v>
      </c>
      <c r="I35" s="131" t="s">
        <v>97</v>
      </c>
      <c r="J35" s="130" t="s">
        <v>98</v>
      </c>
      <c r="K35" s="104">
        <v>1</v>
      </c>
      <c r="L35" s="105" t="s">
        <v>99</v>
      </c>
      <c r="M35" s="122">
        <v>27</v>
      </c>
      <c r="N35" s="119">
        <v>180</v>
      </c>
      <c r="O35" s="127">
        <v>300</v>
      </c>
      <c r="P35" s="111" t="s">
        <v>100</v>
      </c>
      <c r="Q35" s="556"/>
      <c r="R35" s="556"/>
      <c r="S35" s="556"/>
      <c r="T35" s="569"/>
      <c r="U35" s="238">
        <f>IF(OR(O35="",L35=Paramétrage!$C$10,L35=Paramétrage!$C$13,L35=Paramétrage!$C$16,L35=Paramétrage!$C$19,L35=Paramétrage!$C$23,L35=Paramétrage!$C$26,AND(L35&lt;&gt;Paramétrage!$C$9,P35="Mut+ext")),"",ROUNDUP(N35/O35,0))</f>
        <v>1</v>
      </c>
      <c r="V35" s="236">
        <f>IF(L35="",0,IF(OR(P35="Mut+ext",VLOOKUP(L35,Paramétrage!$C$6:$E$28,2,0)=0),0,IF(O35="","saisir capacité",M35*U35*VLOOKUP(L35,Paramétrage!$C$6:$E$28,2,0))))</f>
        <v>27</v>
      </c>
      <c r="W35" s="108"/>
      <c r="X35" s="237">
        <f t="shared" ref="X35:X42" si="15">IF(ISERROR(V35+W35)=TRUE,V35,V35+W35)</f>
        <v>27</v>
      </c>
      <c r="Y35" s="239">
        <f>IF(L35="",0,IF(ISERROR(W35+V35*VLOOKUP(L35,Paramétrage!$C$6:$E$28,3,0))=TRUE,X35,W35+V35*VLOOKUP(L35,Paramétrage!$C$6:$E$28,3,0)))</f>
        <v>40.5</v>
      </c>
      <c r="Z35" s="555"/>
      <c r="AA35" s="556"/>
      <c r="AB35" s="557"/>
      <c r="AC35" s="442"/>
      <c r="AD35" s="110"/>
      <c r="AE35" s="47">
        <f>IF(F35="",0,IF(J35="",0,IF(SUMIF(F35:F42,F35,N35:N42)=0,0,IF(J35="Obligatoire",AF35/N35,IF(K35="",AF35/SUMIF(F35:F42,F35,N35:N42),AF35/(SUMIF(F35:F42,F35,N35:N42)/K35))))))</f>
        <v>27</v>
      </c>
      <c r="AF35" s="43">
        <f t="shared" ref="AF35:AF42" si="16">M35*N35</f>
        <v>4860</v>
      </c>
      <c r="AH35" s="50">
        <f>IF(SUMIF(F35:F42,F35,N35:N42)=0,0,$M$3*N35/SUMIF(F35:F42,F35,N35:N42))</f>
        <v>0</v>
      </c>
      <c r="AI35" s="12">
        <f t="shared" ref="AI35:AI42" si="17">O35</f>
        <v>300</v>
      </c>
      <c r="AJ35" s="26">
        <f t="shared" ref="AJ35:AJ42" si="18">IF(AI35=0,"",ROUNDUP(AH35/AI35,0))</f>
        <v>0</v>
      </c>
      <c r="AK35" s="27">
        <f>IF(L35="",0,IF(OR(P35="Mut+ext",VLOOKUP(L35,Paramétrage!$C$6:$E$28,2,0)=0),0,IF(O35="","saisir capacité",IF(P35="Mut+ext",0,M35*AJ35*VLOOKUP(L35,Paramétrage!$C$6:$E$28,2,0)))))</f>
        <v>0</v>
      </c>
      <c r="AL35" s="95"/>
      <c r="AM35" s="27">
        <f t="shared" ref="AM35:AM42" si="19">IF(ISERROR(AK35+AL35)=TRUE,AK35,AK35+AL35)</f>
        <v>0</v>
      </c>
      <c r="AN35" s="27">
        <f>IF(L35="",0,IF(ISERROR(AL35+AK35*VLOOKUP(L35,Paramétrage!$C$6:$E$28,3,0))=TRUE,AM35,AL35+AK35*VLOOKUP(L35,Paramétrage!$C$6:$E$28,3,0)))</f>
        <v>0</v>
      </c>
      <c r="AO35" s="50">
        <f>IF(L35="",0,IF(OR(P35="oui",VLOOKUP(L35,Paramétrage!$C$6:$E$28,2,0)=0),0,IF(U35="",0,U35-AJ35)))</f>
        <v>1</v>
      </c>
      <c r="AP35" s="12">
        <f t="shared" ref="AP35:AP42" si="20">Y35-AN35-W35</f>
        <v>40.5</v>
      </c>
    </row>
    <row r="36" spans="1:42">
      <c r="A36" s="583"/>
      <c r="B36" s="607"/>
      <c r="C36" s="585"/>
      <c r="D36" s="587"/>
      <c r="E36" s="588"/>
      <c r="F36" s="446" t="s">
        <v>293</v>
      </c>
      <c r="G36" s="102" t="s">
        <v>16</v>
      </c>
      <c r="H36" s="103" t="s">
        <v>291</v>
      </c>
      <c r="I36" s="131" t="s">
        <v>97</v>
      </c>
      <c r="J36" s="130" t="s">
        <v>98</v>
      </c>
      <c r="K36" s="104">
        <v>1</v>
      </c>
      <c r="L36" s="105" t="s">
        <v>104</v>
      </c>
      <c r="M36" s="122">
        <v>23</v>
      </c>
      <c r="N36" s="119">
        <v>180</v>
      </c>
      <c r="O36" s="127">
        <v>40</v>
      </c>
      <c r="P36" s="111" t="s">
        <v>100</v>
      </c>
      <c r="Q36" s="556"/>
      <c r="R36" s="556"/>
      <c r="S36" s="556"/>
      <c r="T36" s="569"/>
      <c r="U36" s="238">
        <f>IF(OR(O36="",L36=Paramétrage!$C$10,L36=Paramétrage!$C$13,L36=Paramétrage!$C$16,L36=Paramétrage!$C$19,L36=Paramétrage!$C$23,L36=Paramétrage!$C$26,AND(L36&lt;&gt;Paramétrage!$C$9,P36="Mut+ext")),"",ROUNDUP(N36/O36,0))</f>
        <v>5</v>
      </c>
      <c r="V36" s="236">
        <f>IF(L36="",0,IF(OR(P36="Mut+ext",VLOOKUP(L36,Paramétrage!$C$6:$E$28,2,0)=0),0,IF(O36="","saisir capacité",M36*U36*VLOOKUP(L36,Paramétrage!$C$6:$E$28,2,0))))</f>
        <v>115</v>
      </c>
      <c r="W36" s="108"/>
      <c r="X36" s="237">
        <f t="shared" si="15"/>
        <v>115</v>
      </c>
      <c r="Y36" s="239">
        <f>IF(L36="",0,IF(ISERROR(W36+V36*VLOOKUP(L36,Paramétrage!$C$6:$E$28,3,0))=TRUE,X36,W36+V36*VLOOKUP(L36,Paramétrage!$C$6:$E$28,3,0)))</f>
        <v>115</v>
      </c>
      <c r="Z36" s="555"/>
      <c r="AA36" s="556"/>
      <c r="AB36" s="557"/>
      <c r="AC36" s="442"/>
      <c r="AD36" s="109"/>
      <c r="AE36" s="47">
        <f>IF(F36="",0,IF(J36="",0,IF(SUMIF(F35:F42,F36,N35:N42)=0,0,IF(J36="Obligatoire",AF36/N36,IF(K36="",AF36/SUMIF(F35:F42,F36,N35:N42),AF36/(SUMIF(F35:F42,F36,N35:N42)/K36))))))</f>
        <v>23</v>
      </c>
      <c r="AF36" s="24">
        <f t="shared" si="16"/>
        <v>4140</v>
      </c>
      <c r="AH36" s="50">
        <f>IF(SUMIF(F35:F42,F36,N35:N42)=0,0,$M$3*N36/SUMIF(F35:F42,F36,N35:N42))</f>
        <v>0</v>
      </c>
      <c r="AI36" s="12">
        <f t="shared" si="17"/>
        <v>40</v>
      </c>
      <c r="AJ36" s="26">
        <f t="shared" si="18"/>
        <v>0</v>
      </c>
      <c r="AK36" s="27">
        <f>IF(L36="",0,IF(OR(P36="Mut+ext",VLOOKUP(L36,Paramétrage!$C$6:$E$28,2,0)=0),0,IF(O36="","saisir capacité",IF(P36="Mut+ext",0,M36*AJ36*VLOOKUP(L36,Paramétrage!$C$6:$E$28,2,0)))))</f>
        <v>0</v>
      </c>
      <c r="AL36" s="95"/>
      <c r="AM36" s="27">
        <f t="shared" si="19"/>
        <v>0</v>
      </c>
      <c r="AN36" s="27">
        <f>IF(L36="",0,IF(ISERROR(AL36+AK36*VLOOKUP(L36,Paramétrage!$C$6:$E$28,3,0))=TRUE,AM36,AL36+AK36*VLOOKUP(L36,Paramétrage!$C$6:$E$28,3,0)))</f>
        <v>0</v>
      </c>
      <c r="AO36" s="50">
        <f>IF(L36="",0,IF(OR(P36="oui",VLOOKUP(L36,Paramétrage!$C$6:$E$28,2,0)=0),0,IF(U36="",0,U36-AJ36)))</f>
        <v>5</v>
      </c>
      <c r="AP36" s="12">
        <f t="shared" si="20"/>
        <v>115</v>
      </c>
    </row>
    <row r="37" spans="1:42">
      <c r="A37" s="583"/>
      <c r="B37" s="607"/>
      <c r="C37" s="585"/>
      <c r="D37" s="587"/>
      <c r="E37" s="588"/>
      <c r="F37" s="446" t="s">
        <v>378</v>
      </c>
      <c r="G37" s="102" t="s">
        <v>16</v>
      </c>
      <c r="H37" s="103"/>
      <c r="I37" s="131"/>
      <c r="J37" s="130"/>
      <c r="K37" s="104"/>
      <c r="L37" s="105"/>
      <c r="M37" s="122"/>
      <c r="N37" s="119"/>
      <c r="O37" s="127"/>
      <c r="P37" s="111"/>
      <c r="Q37" s="556"/>
      <c r="R37" s="556"/>
      <c r="S37" s="556"/>
      <c r="T37" s="569"/>
      <c r="U37" s="238" t="str">
        <f>IF(OR(O37="",L37=Paramétrage!$C$10,L37=Paramétrage!$C$13,L37=Paramétrage!$C$16,L37=Paramétrage!$C$19,L37=Paramétrage!$C$23,L37=Paramétrage!$C$26,AND(L37&lt;&gt;Paramétrage!$C$9,P37="Mut+ext")),"",ROUNDUP(N37/O37,0))</f>
        <v/>
      </c>
      <c r="V37" s="236">
        <f>IF(L37="",0,IF(OR(P37="Mut+ext",VLOOKUP(L37,Paramétrage!$C$6:$E$28,2,0)=0),0,IF(O37="","saisir capacité",M37*U37*VLOOKUP(L37,Paramétrage!$C$6:$E$28,2,0))))</f>
        <v>0</v>
      </c>
      <c r="W37" s="108"/>
      <c r="X37" s="237">
        <f t="shared" si="15"/>
        <v>0</v>
      </c>
      <c r="Y37" s="239">
        <f>IF(L37="",0,IF(ISERROR(W37+V37*VLOOKUP(L37,Paramétrage!$C$6:$E$28,3,0))=TRUE,X37,W37+V37*VLOOKUP(L37,Paramétrage!$C$6:$E$28,3,0)))</f>
        <v>0</v>
      </c>
      <c r="Z37" s="555"/>
      <c r="AA37" s="556"/>
      <c r="AB37" s="557"/>
      <c r="AC37" s="442"/>
      <c r="AD37" s="109"/>
      <c r="AE37" s="47">
        <f>IF(F37="",0,IF(J37="",0,IF(SUMIF(F35:F42,F37,N35:N42)=0,0,IF(J37="Obligatoire",AF37/N37,IF(K37="",AF37/SUMIF(F35:F42,F37,N35:N42),AF37/(SUMIF(F35:F42,F37,N35:N42)/K37))))))</f>
        <v>0</v>
      </c>
      <c r="AF37" s="24">
        <f t="shared" si="16"/>
        <v>0</v>
      </c>
      <c r="AH37" s="50">
        <f>IF(SUMIF(F35:F42,F37,N35:N42)=0,0,$M$3*N37/SUMIF(F35:F42,F37,N35:N42))</f>
        <v>0</v>
      </c>
      <c r="AI37" s="12">
        <f t="shared" si="17"/>
        <v>0</v>
      </c>
      <c r="AJ37" s="26" t="str">
        <f t="shared" si="18"/>
        <v/>
      </c>
      <c r="AK37" s="27">
        <f>IF(L37="",0,IF(OR(P37="Mut+ext",VLOOKUP(L37,Paramétrage!$C$6:$E$28,2,0)=0),0,IF(O37="","saisir capacité",IF(P37="Mut+ext",0,M37*AJ37*VLOOKUP(L37,Paramétrage!$C$6:$E$28,2,0)))))</f>
        <v>0</v>
      </c>
      <c r="AL37" s="95"/>
      <c r="AM37" s="27">
        <f t="shared" si="19"/>
        <v>0</v>
      </c>
      <c r="AN37" s="27">
        <f>IF(L37="",0,IF(ISERROR(AL37+AK37*VLOOKUP(L37,Paramétrage!$C$6:$E$28,3,0))=TRUE,AM37,AL37+AK37*VLOOKUP(L37,Paramétrage!$C$6:$E$28,3,0)))</f>
        <v>0</v>
      </c>
      <c r="AO37" s="50">
        <f>IF(L37="",0,IF(OR(P37="oui",VLOOKUP(L37,Paramétrage!$C$6:$E$28,2,0)=0),0,IF(U37="",0,U37-AJ37)))</f>
        <v>0</v>
      </c>
      <c r="AP37" s="12">
        <f t="shared" si="20"/>
        <v>0</v>
      </c>
    </row>
    <row r="38" spans="1:42">
      <c r="A38" s="583"/>
      <c r="B38" s="607"/>
      <c r="C38" s="585"/>
      <c r="D38" s="587"/>
      <c r="E38" s="588"/>
      <c r="F38" s="448" t="s">
        <v>379</v>
      </c>
      <c r="G38" s="102" t="s">
        <v>16</v>
      </c>
      <c r="H38" s="103"/>
      <c r="I38" s="131"/>
      <c r="J38" s="130"/>
      <c r="K38" s="104"/>
      <c r="L38" s="105"/>
      <c r="M38" s="122"/>
      <c r="N38" s="119"/>
      <c r="O38" s="127"/>
      <c r="P38" s="111"/>
      <c r="Q38" s="556"/>
      <c r="R38" s="556"/>
      <c r="S38" s="556"/>
      <c r="T38" s="569"/>
      <c r="U38" s="238" t="str">
        <f>IF(OR(O38="",L38=Paramétrage!$C$10,L38=Paramétrage!$C$13,L38=Paramétrage!$C$16,L38=Paramétrage!$C$19,L38=Paramétrage!$C$23,L38=Paramétrage!$C$26,AND(L38&lt;&gt;Paramétrage!$C$9,P38="Mut+ext")),"",ROUNDUP(N38/O38,0))</f>
        <v/>
      </c>
      <c r="V38" s="236">
        <f>IF(L38="",0,IF(OR(P38="Mut+ext",VLOOKUP(L38,Paramétrage!$C$6:$E$28,2,0)=0),0,IF(O38="","saisir capacité",M38*U38*VLOOKUP(L38,Paramétrage!$C$6:$E$28,2,0))))</f>
        <v>0</v>
      </c>
      <c r="W38" s="108"/>
      <c r="X38" s="237">
        <f t="shared" si="15"/>
        <v>0</v>
      </c>
      <c r="Y38" s="239">
        <f>IF(L38="",0,IF(ISERROR(W38+V38*VLOOKUP(L38,Paramétrage!$C$6:$E$28,3,0))=TRUE,X38,W38+V38*VLOOKUP(L38,Paramétrage!$C$6:$E$28,3,0)))</f>
        <v>0</v>
      </c>
      <c r="Z38" s="555"/>
      <c r="AA38" s="556"/>
      <c r="AB38" s="557"/>
      <c r="AC38" s="442"/>
      <c r="AD38" s="109"/>
      <c r="AE38" s="47">
        <f>IF(F38="",0,IF(J38="",0,IF(SUMIF(F35:F42,F38,N35:N42)=0,0,IF(J38="Obligatoire",AF38/N38,IF(K38="",AF38/SUMIF(F35:F42,F38,N35:N42),AF38/(SUMIF(F35:F42,F38,N35:N42)/K38))))))</f>
        <v>0</v>
      </c>
      <c r="AF38" s="24">
        <f t="shared" si="16"/>
        <v>0</v>
      </c>
      <c r="AH38" s="50">
        <f>IF(SUMIF(F35:F42,F38,N35:N42)=0,0,$M$3*N38/SUMIF(F35:F42,F38,N35:N42))</f>
        <v>0</v>
      </c>
      <c r="AI38" s="12">
        <f t="shared" si="17"/>
        <v>0</v>
      </c>
      <c r="AJ38" s="26" t="str">
        <f t="shared" si="18"/>
        <v/>
      </c>
      <c r="AK38" s="27">
        <f>IF(L38="",0,IF(OR(P38="Mut+ext",VLOOKUP(L38,Paramétrage!$C$6:$E$28,2,0)=0),0,IF(O38="","saisir capacité",IF(P38="Mut+ext",0,M38*AJ38*VLOOKUP(L38,Paramétrage!$C$6:$E$28,2,0)))))</f>
        <v>0</v>
      </c>
      <c r="AL38" s="95"/>
      <c r="AM38" s="27">
        <f t="shared" si="19"/>
        <v>0</v>
      </c>
      <c r="AN38" s="27">
        <f>IF(L38="",0,IF(ISERROR(AL38+AK38*VLOOKUP(L38,Paramétrage!$C$6:$E$28,3,0))=TRUE,AM38,AL38+AK38*VLOOKUP(L38,Paramétrage!$C$6:$E$28,3,0)))</f>
        <v>0</v>
      </c>
      <c r="AO38" s="50">
        <f>IF(L38="",0,IF(OR(P38="oui",VLOOKUP(L38,Paramétrage!$C$6:$E$28,2,0)=0),0,IF(U38="",0,U38-AJ38)))</f>
        <v>0</v>
      </c>
      <c r="AP38" s="12">
        <f t="shared" si="20"/>
        <v>0</v>
      </c>
    </row>
    <row r="39" spans="1:42">
      <c r="A39" s="583"/>
      <c r="B39" s="607"/>
      <c r="C39" s="585"/>
      <c r="D39" s="587"/>
      <c r="E39" s="588"/>
      <c r="F39" s="446"/>
      <c r="G39" s="449"/>
      <c r="H39" s="103"/>
      <c r="I39" s="131"/>
      <c r="J39" s="130"/>
      <c r="K39" s="104"/>
      <c r="L39" s="105"/>
      <c r="M39" s="122"/>
      <c r="N39" s="119"/>
      <c r="O39" s="127"/>
      <c r="P39" s="111"/>
      <c r="Q39" s="556"/>
      <c r="R39" s="556"/>
      <c r="S39" s="556"/>
      <c r="T39" s="569"/>
      <c r="U39" s="238" t="str">
        <f>IF(OR(O39="",L39=Paramétrage!$C$10,L39=Paramétrage!$C$13,L39=Paramétrage!$C$16,L39=Paramétrage!$C$19,L39=Paramétrage!$C$23,L39=Paramétrage!$C$26,AND(L39&lt;&gt;Paramétrage!$C$9,P39="Mut+ext")),"",ROUNDUP(N39/O39,0))</f>
        <v/>
      </c>
      <c r="V39" s="236">
        <f>IF(L39="",0,IF(OR(P39="Mut+ext",VLOOKUP(L39,Paramétrage!$C$6:$E$28,2,0)=0),0,IF(O39="","saisir capacité",M39*U39*VLOOKUP(L39,Paramétrage!$C$6:$E$28,2,0))))</f>
        <v>0</v>
      </c>
      <c r="W39" s="108"/>
      <c r="X39" s="237">
        <f t="shared" si="15"/>
        <v>0</v>
      </c>
      <c r="Y39" s="239">
        <f>IF(L39="",0,IF(ISERROR(W39+V39*VLOOKUP(L39,Paramétrage!$C$6:$E$28,3,0))=TRUE,X39,W39+V39*VLOOKUP(L39,Paramétrage!$C$6:$E$28,3,0)))</f>
        <v>0</v>
      </c>
      <c r="Z39" s="555"/>
      <c r="AA39" s="556"/>
      <c r="AB39" s="557"/>
      <c r="AC39" s="442"/>
      <c r="AD39" s="109"/>
      <c r="AE39" s="47">
        <f>IF(F39="",0,IF(J39="",0,IF(SUMIF(F35:F42,F39,N35:N42)=0,0,IF(J39="Obligatoire",AF39/N39,IF(K39="",AF39/SUMIF(F35:F42,F39,N35:N42),AF39/(SUMIF(F35:F42,F39,N35:N42)/K39))))))</f>
        <v>0</v>
      </c>
      <c r="AF39" s="24">
        <f t="shared" si="16"/>
        <v>0</v>
      </c>
      <c r="AH39" s="50">
        <f>IF(SUMIF(F35:F42,F39,N35:N42)=0,0,$M$3*N39/SUMIF(F35:F42,F39,N35:N42))</f>
        <v>0</v>
      </c>
      <c r="AI39" s="12">
        <f t="shared" si="17"/>
        <v>0</v>
      </c>
      <c r="AJ39" s="26" t="str">
        <f t="shared" si="18"/>
        <v/>
      </c>
      <c r="AK39" s="27">
        <f>IF(L39="",0,IF(OR(P39="Mut+ext",VLOOKUP(L39,Paramétrage!$C$6:$E$28,2,0)=0),0,IF(O39="","saisir capacité",IF(P39="Mut+ext",0,M39*AJ39*VLOOKUP(L39,Paramétrage!$C$6:$E$28,2,0)))))</f>
        <v>0</v>
      </c>
      <c r="AL39" s="95"/>
      <c r="AM39" s="27">
        <f t="shared" si="19"/>
        <v>0</v>
      </c>
      <c r="AN39" s="27">
        <f>IF(L39="",0,IF(ISERROR(AL39+AK39*VLOOKUP(L39,Paramétrage!$C$6:$E$28,3,0))=TRUE,AM39,AL39+AK39*VLOOKUP(L39,Paramétrage!$C$6:$E$28,3,0)))</f>
        <v>0</v>
      </c>
      <c r="AO39" s="50">
        <f>IF(L39="",0,IF(OR(P39="oui",VLOOKUP(L39,Paramétrage!$C$6:$E$28,2,0)=0),0,IF(U39="",0,U39-AJ39)))</f>
        <v>0</v>
      </c>
      <c r="AP39" s="12">
        <f t="shared" si="20"/>
        <v>0</v>
      </c>
    </row>
    <row r="40" spans="1:42">
      <c r="A40" s="583"/>
      <c r="B40" s="607"/>
      <c r="C40" s="585"/>
      <c r="D40" s="587"/>
      <c r="E40" s="588"/>
      <c r="F40" s="446"/>
      <c r="G40" s="449"/>
      <c r="H40" s="103"/>
      <c r="I40" s="131"/>
      <c r="J40" s="130"/>
      <c r="K40" s="104"/>
      <c r="L40" s="105"/>
      <c r="M40" s="122"/>
      <c r="N40" s="119"/>
      <c r="O40" s="127"/>
      <c r="P40" s="111"/>
      <c r="Q40" s="556"/>
      <c r="R40" s="556"/>
      <c r="S40" s="556"/>
      <c r="T40" s="569"/>
      <c r="U40" s="238" t="str">
        <f>IF(OR(O40="",L40=Paramétrage!$C$10,L40=Paramétrage!$C$13,L40=Paramétrage!$C$16,L40=Paramétrage!$C$19,L40=Paramétrage!$C$23,L40=Paramétrage!$C$26,AND(L40&lt;&gt;Paramétrage!$C$9,P40="Mut+ext")),"",ROUNDUP(N40/O40,0))</f>
        <v/>
      </c>
      <c r="V40" s="236">
        <f>IF(L40="",0,IF(OR(P40="Mut+ext",VLOOKUP(L40,Paramétrage!$C$6:$E$28,2,0)=0),0,IF(O40="","saisir capacité",M40*U40*VLOOKUP(L40,Paramétrage!$C$6:$E$28,2,0))))</f>
        <v>0</v>
      </c>
      <c r="W40" s="108"/>
      <c r="X40" s="237">
        <f t="shared" si="15"/>
        <v>0</v>
      </c>
      <c r="Y40" s="239">
        <f>IF(L40="",0,IF(ISERROR(W40+V40*VLOOKUP(L40,Paramétrage!$C$6:$E$28,3,0))=TRUE,X40,W40+V40*VLOOKUP(L40,Paramétrage!$C$6:$E$28,3,0)))</f>
        <v>0</v>
      </c>
      <c r="Z40" s="555"/>
      <c r="AA40" s="556"/>
      <c r="AB40" s="557"/>
      <c r="AC40" s="442"/>
      <c r="AD40" s="109"/>
      <c r="AE40" s="47">
        <f>IF(F40="",0,IF(J40="",0,IF(SUMIF(F35:F42,F40,N35:N42)=0,0,IF(J40="Obligatoire",AF40/N40,IF(K40="",AF40/SUMIF(F35:F42,F40,N35:N42),AF40/(SUMIF(F35:F42,F40,N35:N42)/K40))))))</f>
        <v>0</v>
      </c>
      <c r="AF40" s="24">
        <f t="shared" si="16"/>
        <v>0</v>
      </c>
      <c r="AH40" s="50">
        <f>IF(SUMIF(F35:F42,F40,N35:N42)=0,0,$M$3*N40/SUMIF(F35:F42,F40,N35:N42))</f>
        <v>0</v>
      </c>
      <c r="AI40" s="12">
        <f t="shared" si="17"/>
        <v>0</v>
      </c>
      <c r="AJ40" s="26" t="str">
        <f t="shared" si="18"/>
        <v/>
      </c>
      <c r="AK40" s="27">
        <f>IF(L40="",0,IF(OR(P40="Mut+ext",VLOOKUP(L40,Paramétrage!$C$6:$E$28,2,0)=0),0,IF(O40="","saisir capacité",IF(P40="Mut+ext",0,M40*AJ40*VLOOKUP(L40,Paramétrage!$C$6:$E$28,2,0)))))</f>
        <v>0</v>
      </c>
      <c r="AL40" s="95"/>
      <c r="AM40" s="27">
        <f t="shared" si="19"/>
        <v>0</v>
      </c>
      <c r="AN40" s="27">
        <f>IF(L40="",0,IF(ISERROR(AL40+AK40*VLOOKUP(L40,Paramétrage!$C$6:$E$28,3,0))=TRUE,AM40,AL40+AK40*VLOOKUP(L40,Paramétrage!$C$6:$E$28,3,0)))</f>
        <v>0</v>
      </c>
      <c r="AO40" s="50">
        <f>IF(L40="",0,IF(OR(P40="oui",VLOOKUP(L40,Paramétrage!$C$6:$E$28,2,0)=0),0,IF(U40="",0,U40-AJ40)))</f>
        <v>0</v>
      </c>
      <c r="AP40" s="12">
        <f t="shared" si="20"/>
        <v>0</v>
      </c>
    </row>
    <row r="41" spans="1:42">
      <c r="A41" s="583"/>
      <c r="B41" s="607"/>
      <c r="C41" s="585"/>
      <c r="D41" s="587"/>
      <c r="E41" s="588"/>
      <c r="F41" s="446"/>
      <c r="G41" s="449"/>
      <c r="H41" s="103"/>
      <c r="I41" s="131"/>
      <c r="J41" s="130"/>
      <c r="K41" s="104"/>
      <c r="L41" s="105"/>
      <c r="M41" s="122"/>
      <c r="N41" s="119"/>
      <c r="O41" s="127"/>
      <c r="P41" s="111"/>
      <c r="Q41" s="556"/>
      <c r="R41" s="556"/>
      <c r="S41" s="556"/>
      <c r="T41" s="569"/>
      <c r="U41" s="238" t="str">
        <f>IF(OR(O41="",L41=Paramétrage!$C$10,L41=Paramétrage!$C$13,L41=Paramétrage!$C$16,L41=Paramétrage!$C$19,L41=Paramétrage!$C$23,L41=Paramétrage!$C$26,AND(L41&lt;&gt;Paramétrage!$C$9,P41="Mut+ext")),"",ROUNDUP(N41/O41,0))</f>
        <v/>
      </c>
      <c r="V41" s="236">
        <f>IF(L41="",0,IF(OR(P41="Mut+ext",VLOOKUP(L41,Paramétrage!$C$6:$E$28,2,0)=0),0,IF(O41="","saisir capacité",M41*U41*VLOOKUP(L41,Paramétrage!$C$6:$E$28,2,0))))</f>
        <v>0</v>
      </c>
      <c r="W41" s="108"/>
      <c r="X41" s="237">
        <f t="shared" si="15"/>
        <v>0</v>
      </c>
      <c r="Y41" s="239">
        <f>IF(L41="",0,IF(ISERROR(W41+V41*VLOOKUP(L41,Paramétrage!$C$6:$E$28,3,0))=TRUE,X41,W41+V41*VLOOKUP(L41,Paramétrage!$C$6:$E$28,3,0)))</f>
        <v>0</v>
      </c>
      <c r="Z41" s="555"/>
      <c r="AA41" s="556"/>
      <c r="AB41" s="557"/>
      <c r="AC41" s="442"/>
      <c r="AD41" s="109"/>
      <c r="AE41" s="47">
        <f>IF(F41="",0,IF(J41="",0,IF(SUMIF(F35:F42,F41,N35:N42)=0,0,IF(J41="Obligatoire",AF41/N41,IF(K41="",AF41/SUMIF(F35:F42,F41,N35:N42),AF41/(SUMIF(F35:F42,F41,N35:N42)/K41))))))</f>
        <v>0</v>
      </c>
      <c r="AF41" s="24">
        <f t="shared" si="16"/>
        <v>0</v>
      </c>
      <c r="AH41" s="50">
        <f>IF(SUMIF(F35:F42,F41,N35:N42)=0,0,$M$3*N41/SUMIF(F35:F42,F41,N35:N42))</f>
        <v>0</v>
      </c>
      <c r="AI41" s="12">
        <f t="shared" si="17"/>
        <v>0</v>
      </c>
      <c r="AJ41" s="26" t="str">
        <f t="shared" si="18"/>
        <v/>
      </c>
      <c r="AK41" s="27">
        <f>IF(L41="",0,IF(OR(P41="Mut+ext",VLOOKUP(L41,Paramétrage!$C$6:$E$28,2,0)=0),0,IF(O41="","saisir capacité",IF(P41="Mut+ext",0,M41*AJ41*VLOOKUP(L41,Paramétrage!$C$6:$E$28,2,0)))))</f>
        <v>0</v>
      </c>
      <c r="AL41" s="95"/>
      <c r="AM41" s="27">
        <f t="shared" si="19"/>
        <v>0</v>
      </c>
      <c r="AN41" s="27">
        <f>IF(L41="",0,IF(ISERROR(AL41+AK41*VLOOKUP(L41,Paramétrage!$C$6:$E$28,3,0))=TRUE,AM41,AL41+AK41*VLOOKUP(L41,Paramétrage!$C$6:$E$28,3,0)))</f>
        <v>0</v>
      </c>
      <c r="AO41" s="50">
        <f>IF(L41="",0,IF(OR(P41="oui",VLOOKUP(L41,Paramétrage!$C$6:$E$28,2,0)=0),0,IF(U41="",0,U41-AJ41)))</f>
        <v>0</v>
      </c>
      <c r="AP41" s="12">
        <f t="shared" si="20"/>
        <v>0</v>
      </c>
    </row>
    <row r="42" spans="1:42" ht="15.75" customHeight="1">
      <c r="A42" s="583"/>
      <c r="B42" s="607"/>
      <c r="C42" s="585"/>
      <c r="D42" s="587"/>
      <c r="E42" s="589"/>
      <c r="F42" s="446"/>
      <c r="G42" s="449"/>
      <c r="H42" s="103"/>
      <c r="I42" s="131"/>
      <c r="J42" s="130"/>
      <c r="K42" s="104"/>
      <c r="L42" s="105"/>
      <c r="M42" s="122"/>
      <c r="N42" s="119"/>
      <c r="O42" s="127"/>
      <c r="P42" s="111"/>
      <c r="Q42" s="556"/>
      <c r="R42" s="556"/>
      <c r="S42" s="556"/>
      <c r="T42" s="569"/>
      <c r="U42" s="238" t="str">
        <f>IF(OR(O42="",L42=Paramétrage!$C$10,L42=Paramétrage!$C$13,L42=Paramétrage!$C$16,L42=Paramétrage!$C$19,L42=Paramétrage!$C$23,L42=Paramétrage!$C$26,AND(L42&lt;&gt;Paramétrage!$C$9,P42="Mut+ext")),"",ROUNDUP(N42/O42,0))</f>
        <v/>
      </c>
      <c r="V42" s="236">
        <f>IF(L42="",0,IF(OR(P42="Mut+ext",VLOOKUP(L42,Paramétrage!$C$6:$E$28,2,0)=0),0,IF(O42="","saisir capacité",M42*U42*VLOOKUP(L42,Paramétrage!$C$6:$E$28,2,0))))</f>
        <v>0</v>
      </c>
      <c r="W42" s="108"/>
      <c r="X42" s="237">
        <f t="shared" si="15"/>
        <v>0</v>
      </c>
      <c r="Y42" s="239">
        <f>IF(L42="",0,IF(ISERROR(W42+V42*VLOOKUP(L42,Paramétrage!$C$6:$E$28,3,0))=TRUE,X42,W42+V42*VLOOKUP(L42,Paramétrage!$C$6:$E$28,3,0)))</f>
        <v>0</v>
      </c>
      <c r="Z42" s="555"/>
      <c r="AA42" s="556"/>
      <c r="AB42" s="557"/>
      <c r="AC42" s="442"/>
      <c r="AD42" s="109"/>
      <c r="AE42" s="47">
        <f>IF(F42="",0,IF(J42="",0,IF(SUMIF(F35:F42,F42,N35:N42)=0,0,IF(J42="Obligatoire",AF42/N42,IF(K42="",AF42/SUMIF(F35:F42,F42,N35:N42),AF42/(SUMIF(F35:F42,F42,N35:N42)/K42))))))</f>
        <v>0</v>
      </c>
      <c r="AF42" s="24">
        <f t="shared" si="16"/>
        <v>0</v>
      </c>
      <c r="AH42" s="50">
        <f>IF(SUMIF(F35:F42,F42,N35:N42)=0,0,$M$3*N42/SUMIF(F35:F42,F42,N35:N42))</f>
        <v>0</v>
      </c>
      <c r="AI42" s="12">
        <f t="shared" si="17"/>
        <v>0</v>
      </c>
      <c r="AJ42" s="26" t="str">
        <f t="shared" si="18"/>
        <v/>
      </c>
      <c r="AK42" s="27">
        <f>IF(L42="",0,IF(OR(P42="Mut+ext",VLOOKUP(L42,Paramétrage!$C$6:$E$28,2,0)=0),0,IF(O42="","saisir capacité",IF(P42="Mut+ext",0,M42*AJ42*VLOOKUP(L42,Paramétrage!$C$6:$E$28,2,0)))))</f>
        <v>0</v>
      </c>
      <c r="AL42" s="95"/>
      <c r="AM42" s="27">
        <f t="shared" si="19"/>
        <v>0</v>
      </c>
      <c r="AN42" s="27">
        <f>IF(L42="",0,IF(ISERROR(AL42+AK42*VLOOKUP(L42,Paramétrage!$C$6:$E$28,3,0))=TRUE,AM42,AL42+AK42*VLOOKUP(L42,Paramétrage!$C$6:$E$28,3,0)))</f>
        <v>0</v>
      </c>
      <c r="AO42" s="50">
        <f>IF(L42="",0,IF(OR(P42="oui",VLOOKUP(L42,Paramétrage!$C$6:$E$28,2,0)=0),0,IF(U42="",0,U42-AJ42)))</f>
        <v>0</v>
      </c>
      <c r="AP42" s="12">
        <f t="shared" si="20"/>
        <v>0</v>
      </c>
    </row>
    <row r="43" spans="1:42" ht="15.75" customHeight="1">
      <c r="A43" s="583"/>
      <c r="B43" s="608"/>
      <c r="C43" s="585"/>
      <c r="D43" s="165"/>
      <c r="E43" s="165"/>
      <c r="F43" s="185"/>
      <c r="G43" s="186"/>
      <c r="H43" s="187"/>
      <c r="I43" s="187"/>
      <c r="J43" s="188"/>
      <c r="K43" s="169"/>
      <c r="L43" s="170"/>
      <c r="M43" s="171">
        <f>AE43</f>
        <v>50</v>
      </c>
      <c r="N43" s="172"/>
      <c r="O43" s="172"/>
      <c r="P43" s="173"/>
      <c r="Q43" s="174"/>
      <c r="R43" s="174"/>
      <c r="S43" s="174"/>
      <c r="T43" s="175"/>
      <c r="U43" s="176"/>
      <c r="V43" s="177">
        <f>SUM(V35:V42)</f>
        <v>142</v>
      </c>
      <c r="W43" s="178">
        <v>0</v>
      </c>
      <c r="X43" s="179">
        <f t="shared" ref="X43" si="21">V43+W43</f>
        <v>142</v>
      </c>
      <c r="Y43" s="189">
        <f>SUM(Y35:Y42)</f>
        <v>155.5</v>
      </c>
      <c r="Z43" s="182"/>
      <c r="AA43" s="182"/>
      <c r="AB43" s="190"/>
      <c r="AC43" s="184"/>
      <c r="AD43" s="175"/>
      <c r="AE43" s="46">
        <f>SUM(AE35:AE42)</f>
        <v>50</v>
      </c>
      <c r="AF43" s="44">
        <f>SUM(AF35:AF42)</f>
        <v>9000</v>
      </c>
    </row>
    <row r="44" spans="1:42" ht="14.85" customHeight="1">
      <c r="A44" s="583"/>
      <c r="B44" s="591" t="s">
        <v>124</v>
      </c>
      <c r="C44" s="585" t="s">
        <v>294</v>
      </c>
      <c r="D44" s="587" t="s">
        <v>161</v>
      </c>
      <c r="E44" s="588">
        <v>6</v>
      </c>
      <c r="F44" s="435" t="s">
        <v>295</v>
      </c>
      <c r="G44" s="431" t="s">
        <v>19</v>
      </c>
      <c r="H44" s="432" t="s">
        <v>393</v>
      </c>
      <c r="I44" s="131"/>
      <c r="J44" s="130" t="s">
        <v>164</v>
      </c>
      <c r="K44" s="104">
        <v>2</v>
      </c>
      <c r="L44" s="105"/>
      <c r="M44" s="122"/>
      <c r="N44" s="119"/>
      <c r="O44" s="127"/>
      <c r="P44" s="111"/>
      <c r="Q44" s="556"/>
      <c r="R44" s="556"/>
      <c r="S44" s="556"/>
      <c r="T44" s="569"/>
      <c r="U44" s="243" t="str">
        <f>IF(OR(O44="",L44=Paramétrage!$C$10,L44=Paramétrage!$C$13,L44=Paramétrage!$C$16,L44=Paramétrage!$C$19,L44=Paramétrage!$C$23,L44=Paramétrage!$C$26,AND(L44&lt;&gt;Paramétrage!$C$9,P44="Mut+ext")),"",ROUNDUP(N44/O44,0))</f>
        <v/>
      </c>
      <c r="V44" s="244">
        <f>IF(L44="",0,IF(OR(P44="Mut+ext",VLOOKUP(L44,Paramétrage!$C$6:$E$28,2,0)=0),0,IF(O44="","saisir capacité",M44*U44*VLOOKUP(L44,Paramétrage!$C$6:$E$28,2,0))))</f>
        <v>0</v>
      </c>
      <c r="W44" s="108"/>
      <c r="X44" s="245">
        <f t="shared" ref="X44:X51" si="22">IF(ISERROR(V44+W44)=TRUE,V44,V44+W44)</f>
        <v>0</v>
      </c>
      <c r="Y44" s="246">
        <f>IF(L44="",0,IF(ISERROR(W44+V44*VLOOKUP(L44,Paramétrage!$C$6:$E$28,3,0))=TRUE,X44,W44+V44*VLOOKUP(L44,Paramétrage!$C$6:$E$28,3,0)))</f>
        <v>0</v>
      </c>
      <c r="Z44" s="555"/>
      <c r="AA44" s="556"/>
      <c r="AB44" s="557"/>
      <c r="AC44" s="442"/>
      <c r="AD44" s="110"/>
      <c r="AE44" s="47">
        <f>IF(F44="",0,IF(J44="",0,IF(SUMIF(F44:F51,F44,N44:N51)=0,0,IF(J44="Obligatoire",AF44/N44,IF(K44="",AF44/SUMIF(F44:F51,F44,N44:N51),AF44/(SUMIF(F44:F51,F44,N44:N51)/K44))))))</f>
        <v>0</v>
      </c>
      <c r="AF44" s="24">
        <f t="shared" ref="AF44:AF51" si="23">M44*N44</f>
        <v>0</v>
      </c>
      <c r="AH44" s="50">
        <f>IF(SUMIF(F44:F51,F44,N44:N51)=0,0,$M$3*N44/SUMIF(F44:F51,F44,N44:N51))</f>
        <v>0</v>
      </c>
      <c r="AI44" s="12">
        <f t="shared" ref="AI44:AI51" si="24">O44</f>
        <v>0</v>
      </c>
      <c r="AJ44" s="26" t="str">
        <f t="shared" ref="AJ44:AJ46" si="25">IF(AI44=0,"",ROUNDUP(AH44/AI44,0))</f>
        <v/>
      </c>
      <c r="AK44" s="27">
        <f>IF(L44="",0,IF(OR(P44="Mut+ext",VLOOKUP(L44,Paramétrage!$C$6:$E$28,2,0)=0),0,IF(O44="","saisir capacité",IF(P44="Mut+ext",0,M44*AJ44*VLOOKUP(L44,Paramétrage!$C$6:$E$28,2,0)))))</f>
        <v>0</v>
      </c>
      <c r="AL44" s="95"/>
      <c r="AM44" s="27">
        <f t="shared" ref="AM44:AM51" si="26">IF(ISERROR(AK44+AL44)=TRUE,AK44,AK44+AL44)</f>
        <v>0</v>
      </c>
      <c r="AN44" s="27">
        <f>IF(L44="",0,IF(ISERROR(AL44+AK44*VLOOKUP(L44,Paramétrage!$C$6:$E$28,3,0))=TRUE,AM44,AL44+AK44*VLOOKUP(L44,Paramétrage!$C$6:$E$28,3,0)))</f>
        <v>0</v>
      </c>
      <c r="AO44" s="50">
        <f>IF(L44="",0,IF(OR(P44="oui",VLOOKUP(L44,Paramétrage!$C$6:$E$28,2,0)=0),0,IF(U44="",0,U44-AJ44)))</f>
        <v>0</v>
      </c>
      <c r="AP44" s="12">
        <f t="shared" ref="AP44:AP51" si="27">Y44-AN44-W44</f>
        <v>0</v>
      </c>
    </row>
    <row r="45" spans="1:42">
      <c r="A45" s="583"/>
      <c r="B45" s="592"/>
      <c r="C45" s="585"/>
      <c r="D45" s="587"/>
      <c r="E45" s="588"/>
      <c r="F45" s="446" t="s">
        <v>295</v>
      </c>
      <c r="G45" s="102" t="s">
        <v>27</v>
      </c>
      <c r="H45" s="150" t="s">
        <v>165</v>
      </c>
      <c r="I45" s="131"/>
      <c r="J45" s="130" t="s">
        <v>164</v>
      </c>
      <c r="K45" s="104">
        <v>2</v>
      </c>
      <c r="L45" s="105" t="s">
        <v>129</v>
      </c>
      <c r="M45" s="122">
        <v>25</v>
      </c>
      <c r="N45" s="119"/>
      <c r="O45" s="127">
        <v>40</v>
      </c>
      <c r="P45" s="111" t="s">
        <v>116</v>
      </c>
      <c r="Q45" s="556" t="s">
        <v>130</v>
      </c>
      <c r="R45" s="556"/>
      <c r="S45" s="556"/>
      <c r="T45" s="569"/>
      <c r="U45" s="243">
        <f>IF(OR(O45="",L45=Paramétrage!$C$10,L45=Paramétrage!$C$13,L45=Paramétrage!$C$16,L45=Paramétrage!$C$19,L45=Paramétrage!$C$23,L45=Paramétrage!$C$26,AND(L45&lt;&gt;Paramétrage!$C$9,P45="Mut+ext")),"",ROUNDUP(N45/O45,0))</f>
        <v>0</v>
      </c>
      <c r="V45" s="244">
        <f>IF(L45="",0,IF(OR(P45="Mut+ext",VLOOKUP(L45,Paramétrage!$C$6:$E$28,2,0)=0),0,IF(O45="","saisir capacité",M45*U45*VLOOKUP(L45,Paramétrage!$C$6:$E$28,2,0))))</f>
        <v>0</v>
      </c>
      <c r="W45" s="108"/>
      <c r="X45" s="245">
        <f t="shared" si="22"/>
        <v>0</v>
      </c>
      <c r="Y45" s="246">
        <f>IF(L45="",0,IF(ISERROR(W45+V45*VLOOKUP(L45,Paramétrage!$C$6:$E$28,3,0))=TRUE,X45,W45+V45*VLOOKUP(L45,Paramétrage!$C$6:$E$28,3,0)))</f>
        <v>0</v>
      </c>
      <c r="Z45" s="555"/>
      <c r="AA45" s="556"/>
      <c r="AB45" s="557"/>
      <c r="AC45" s="442"/>
      <c r="AD45" s="109"/>
      <c r="AE45" s="47">
        <f>IF(F45="",0,IF(J45="",0,IF(SUMIF(F44:F51,F45,N44:N51)=0,0,IF(J45="Obligatoire",AF45/N45,IF(K45="",AF45/SUMIF(F44:F51,F45,N44:N51),AF45/(SUMIF(F44:F51,F45,N44:N51)/K45))))))</f>
        <v>0</v>
      </c>
      <c r="AF45" s="24">
        <f t="shared" si="23"/>
        <v>0</v>
      </c>
      <c r="AH45" s="50">
        <f>IF(SUMIF(F44:F51,F45,N44:N51)=0,0,$M$3*N45/SUMIF(F44:F51,F45,N44:N51))</f>
        <v>0</v>
      </c>
      <c r="AI45" s="12">
        <f t="shared" si="24"/>
        <v>40</v>
      </c>
      <c r="AJ45" s="26">
        <f>IF(AI45=0,"",ROUNDUP(AH45/AI45,0))</f>
        <v>0</v>
      </c>
      <c r="AK45" s="27">
        <f>IF(L45="",0,IF(VLOOKUP(L45,Paramétrage!$C$6:$E$28,2,0)=0,0,IF(O45="","saisir capacité",IF(P45="Mut+ext",0,M45*AJ45*VLOOKUP(L45,Paramétrage!$C$6:$E$28,2,0)))))</f>
        <v>0</v>
      </c>
      <c r="AL45" s="95"/>
      <c r="AM45" s="27">
        <f t="shared" si="26"/>
        <v>0</v>
      </c>
      <c r="AN45" s="27">
        <f>IF(L45="",0,IF(ISERROR(AL45+AK45*VLOOKUP(L45,Paramétrage!$C$6:$E$28,3,0))=TRUE,AM45,AL45+AK45*VLOOKUP(L45,Paramétrage!$C$6:$E$28,3,0)))</f>
        <v>0</v>
      </c>
      <c r="AO45" s="50">
        <f>IF(L45="",0,IF(OR(P45="oui",VLOOKUP(L45,Paramétrage!$C$6:$E$28,2,0)=0),0,IF(U45="",0,U45-AJ45)))</f>
        <v>0</v>
      </c>
      <c r="AP45" s="12">
        <f t="shared" si="27"/>
        <v>0</v>
      </c>
    </row>
    <row r="46" spans="1:42">
      <c r="A46" s="583"/>
      <c r="B46" s="592"/>
      <c r="C46" s="585"/>
      <c r="D46" s="587"/>
      <c r="E46" s="588"/>
      <c r="F46" s="446" t="s">
        <v>295</v>
      </c>
      <c r="G46" s="102" t="s">
        <v>23</v>
      </c>
      <c r="H46" s="150" t="s">
        <v>166</v>
      </c>
      <c r="I46" s="131"/>
      <c r="J46" s="130" t="s">
        <v>164</v>
      </c>
      <c r="K46" s="104">
        <v>2</v>
      </c>
      <c r="L46" s="105" t="s">
        <v>129</v>
      </c>
      <c r="M46" s="122">
        <v>25</v>
      </c>
      <c r="N46" s="119"/>
      <c r="O46" s="127">
        <v>24</v>
      </c>
      <c r="P46" s="111" t="s">
        <v>116</v>
      </c>
      <c r="Q46" s="556" t="s">
        <v>130</v>
      </c>
      <c r="R46" s="556"/>
      <c r="S46" s="556"/>
      <c r="T46" s="569"/>
      <c r="U46" s="243">
        <f>IF(OR(O46="",L46=Paramétrage!$C$10,L46=Paramétrage!$C$13,L46=Paramétrage!$C$16,L46=Paramétrage!$C$19,L46=Paramétrage!$C$23,L46=Paramétrage!$C$26,AND(L46&lt;&gt;Paramétrage!$C$9,P46="Mut+ext")),"",ROUNDUP(N46/O46,0))</f>
        <v>0</v>
      </c>
      <c r="V46" s="244">
        <f>IF(L46="",0,IF(OR(P46="Mut+ext",VLOOKUP(L46,Paramétrage!$C$6:$E$28,2,0)=0),0,IF(O46="","saisir capacité",M46*U46*VLOOKUP(L46,Paramétrage!$C$6:$E$28,2,0))))</f>
        <v>0</v>
      </c>
      <c r="W46" s="108"/>
      <c r="X46" s="245">
        <f t="shared" si="22"/>
        <v>0</v>
      </c>
      <c r="Y46" s="246">
        <f>IF(L46="",0,IF(ISERROR(W46+V46*VLOOKUP(L46,Paramétrage!$C$6:$E$28,3,0))=TRUE,X46,W46+V46*VLOOKUP(L46,Paramétrage!$C$6:$E$28,3,0)))</f>
        <v>0</v>
      </c>
      <c r="Z46" s="555"/>
      <c r="AA46" s="556"/>
      <c r="AB46" s="557"/>
      <c r="AC46" s="442"/>
      <c r="AD46" s="109"/>
      <c r="AE46" s="47">
        <f>IF(F46="",0,IF(J46="",0,IF(SUMIF(F44:F51,F46,N44:N51)=0,0,IF(J46="Obligatoire",AF46/N46,IF(K46="",AF46/SUMIF(F44:F51,F46,N44:N51),AF46/(SUMIF(F44:F51,F46,N44:N51)/K46))))))</f>
        <v>0</v>
      </c>
      <c r="AF46" s="24">
        <f t="shared" si="23"/>
        <v>0</v>
      </c>
      <c r="AH46" s="50">
        <f>IF(SUMIF(F44:F51,F46,N44:N51)=0,0,$M$3*N46/SUMIF(F44:F51,F46,N44:N51))</f>
        <v>0</v>
      </c>
      <c r="AI46" s="12">
        <f t="shared" si="24"/>
        <v>24</v>
      </c>
      <c r="AJ46" s="26">
        <f t="shared" si="25"/>
        <v>0</v>
      </c>
      <c r="AK46" s="27">
        <f>IF(L46="",0,IF(OR(P46="Mut+ext",VLOOKUP(L46,Paramétrage!$C$6:$E$28,2,0)=0),0,IF(O46="","saisir capacité",IF(P46="Mut+ext",0,M46*AJ46*VLOOKUP(L46,Paramétrage!$C$6:$E$28,2,0)))))</f>
        <v>0</v>
      </c>
      <c r="AL46" s="95"/>
      <c r="AM46" s="27">
        <f t="shared" si="26"/>
        <v>0</v>
      </c>
      <c r="AN46" s="27">
        <f>IF(L46="",0,IF(ISERROR(AL46+AK46*VLOOKUP(L46,Paramétrage!$C$6:$E$28,3,0))=TRUE,AM46,AL46+AK46*VLOOKUP(L46,Paramétrage!$C$6:$E$28,3,0)))</f>
        <v>0</v>
      </c>
      <c r="AO46" s="50">
        <f>IF(L46="",0,IF(OR(P46="oui",VLOOKUP(L46,Paramétrage!$C$6:$E$28,2,0)=0),0,IF(U46="",0,U46-AJ46)))</f>
        <v>0</v>
      </c>
      <c r="AP46" s="12">
        <f t="shared" si="27"/>
        <v>0</v>
      </c>
    </row>
    <row r="47" spans="1:42">
      <c r="A47" s="583"/>
      <c r="B47" s="592"/>
      <c r="C47" s="585"/>
      <c r="D47" s="587"/>
      <c r="E47" s="588"/>
      <c r="F47" s="448" t="s">
        <v>295</v>
      </c>
      <c r="G47" s="102" t="s">
        <v>28</v>
      </c>
      <c r="H47" s="150" t="s">
        <v>167</v>
      </c>
      <c r="I47" s="131"/>
      <c r="J47" s="130" t="s">
        <v>164</v>
      </c>
      <c r="K47" s="104">
        <v>2</v>
      </c>
      <c r="L47" s="105" t="s">
        <v>129</v>
      </c>
      <c r="M47" s="122">
        <v>25</v>
      </c>
      <c r="N47" s="119"/>
      <c r="O47" s="127">
        <v>40</v>
      </c>
      <c r="P47" s="111" t="s">
        <v>116</v>
      </c>
      <c r="Q47" s="556" t="s">
        <v>130</v>
      </c>
      <c r="R47" s="556"/>
      <c r="S47" s="556"/>
      <c r="T47" s="569"/>
      <c r="U47" s="243">
        <f>IF(OR(O47="",L47=Paramétrage!$C$10,L47=Paramétrage!$C$13,L47=Paramétrage!$C$16,L47=Paramétrage!$C$19,L47=Paramétrage!$C$23,L47=Paramétrage!$C$26,AND(L47&lt;&gt;Paramétrage!$C$9,P47="Mut+ext")),"",ROUNDUP(N47/O47,0))</f>
        <v>0</v>
      </c>
      <c r="V47" s="244">
        <f>IF(L47="",0,IF(OR(P47="Mut+ext",VLOOKUP(L47,Paramétrage!$C$6:$E$28,2,0)=0),0,IF(O47="","saisir capacité",M47*U47*VLOOKUP(L47,Paramétrage!$C$6:$E$28,2,0))))</f>
        <v>0</v>
      </c>
      <c r="W47" s="108"/>
      <c r="X47" s="245">
        <f t="shared" si="22"/>
        <v>0</v>
      </c>
      <c r="Y47" s="246">
        <f>IF(L47="",0,IF(ISERROR(W47+V47*VLOOKUP(L47,Paramétrage!$C$6:$E$28,3,0))=TRUE,X47,W47+V47*VLOOKUP(L47,Paramétrage!$C$6:$E$28,3,0)))</f>
        <v>0</v>
      </c>
      <c r="Z47" s="555"/>
      <c r="AA47" s="556"/>
      <c r="AB47" s="557"/>
      <c r="AC47" s="442"/>
      <c r="AD47" s="109"/>
      <c r="AE47" s="47">
        <f>IF(F47="",0,IF(J47="",0,IF(SUMIF(F44:F51,F47,N44:N51)=0,0,IF(J47="Obligatoire",AF47/N47,IF(K47="",AF47/SUMIF(F44:F51,F47,N44:N51),AF47/(SUMIF(F44:F51,F47,N44:N51)/K47))))))</f>
        <v>0</v>
      </c>
      <c r="AF47" s="24">
        <f t="shared" si="23"/>
        <v>0</v>
      </c>
      <c r="AH47" s="50">
        <f>IF(SUMIF(F44:F51,F47,N44:N51)=0,0,$M$3*N47/SUMIF(F44:F51,F47,N44:N51))</f>
        <v>0</v>
      </c>
      <c r="AI47" s="12">
        <f t="shared" si="24"/>
        <v>40</v>
      </c>
      <c r="AJ47" s="26">
        <f>IF(AI47=0,"",ROUNDUP(AH47/AI47,0))</f>
        <v>0</v>
      </c>
      <c r="AK47" s="27">
        <f>IF(L47="",0,IF(OR(P47="Mut+ext",VLOOKUP(L47,Paramétrage!$C$6:$E$28,2,0)=0),0,IF(O47="","saisir capacité",IF(P47="Mut+ext",0,M47*AJ47*VLOOKUP(L47,Paramétrage!$C$6:$E$28,2,0)))))</f>
        <v>0</v>
      </c>
      <c r="AL47" s="95"/>
      <c r="AM47" s="27">
        <f t="shared" si="26"/>
        <v>0</v>
      </c>
      <c r="AN47" s="27">
        <f>IF(L47="",0,IF(ISERROR(AL47+AK47*VLOOKUP(L47,Paramétrage!$C$6:$E$28,3,0))=TRUE,AM47,AL47+AK47*VLOOKUP(L47,Paramétrage!$C$6:$E$28,3,0)))</f>
        <v>0</v>
      </c>
      <c r="AO47" s="50">
        <f>IF(L47="",0,IF(OR(P47="oui",VLOOKUP(L47,Paramétrage!$C$6:$E$28,2,0)=0),0,IF(U47="",0,U47-AJ47)))</f>
        <v>0</v>
      </c>
      <c r="AP47" s="12">
        <f t="shared" si="27"/>
        <v>0</v>
      </c>
    </row>
    <row r="48" spans="1:42">
      <c r="A48" s="583"/>
      <c r="B48" s="592"/>
      <c r="C48" s="585"/>
      <c r="D48" s="587"/>
      <c r="E48" s="588"/>
      <c r="F48" s="446" t="s">
        <v>295</v>
      </c>
      <c r="G48" s="148" t="s">
        <v>27</v>
      </c>
      <c r="H48" s="150" t="s">
        <v>168</v>
      </c>
      <c r="I48" s="131"/>
      <c r="J48" s="130" t="s">
        <v>164</v>
      </c>
      <c r="K48" s="104">
        <v>2</v>
      </c>
      <c r="L48" s="105" t="s">
        <v>129</v>
      </c>
      <c r="M48" s="122">
        <v>25</v>
      </c>
      <c r="N48" s="119"/>
      <c r="O48" s="127">
        <v>40</v>
      </c>
      <c r="P48" s="111" t="s">
        <v>116</v>
      </c>
      <c r="Q48" s="556" t="s">
        <v>130</v>
      </c>
      <c r="R48" s="556"/>
      <c r="S48" s="556"/>
      <c r="T48" s="569"/>
      <c r="U48" s="243">
        <f>IF(OR(O48="",L48=Paramétrage!$C$10,L48=Paramétrage!$C$13,L48=Paramétrage!$C$16,L48=Paramétrage!$C$19,L48=Paramétrage!$C$23,L48=Paramétrage!$C$26,AND(L48&lt;&gt;Paramétrage!$C$9,P48="Mut+ext")),"",ROUNDUP(N48/O48,0))</f>
        <v>0</v>
      </c>
      <c r="V48" s="244">
        <f>IF(L48="",0,IF(OR(P48="Mut+ext",VLOOKUP(L48,Paramétrage!$C$6:$E$28,2,0)=0),0,IF(O48="","saisir capacité",M48*U48*VLOOKUP(L48,Paramétrage!$C$6:$E$28,2,0))))</f>
        <v>0</v>
      </c>
      <c r="W48" s="108"/>
      <c r="X48" s="245">
        <f t="shared" si="22"/>
        <v>0</v>
      </c>
      <c r="Y48" s="246">
        <f>IF(L48="",0,IF(ISERROR(W48+V48*VLOOKUP(L48,Paramétrage!$C$6:$E$28,3,0))=TRUE,X48,W48+V48*VLOOKUP(L48,Paramétrage!$C$6:$E$28,3,0)))</f>
        <v>0</v>
      </c>
      <c r="Z48" s="555"/>
      <c r="AA48" s="556"/>
      <c r="AB48" s="557"/>
      <c r="AC48" s="442"/>
      <c r="AD48" s="109"/>
      <c r="AE48" s="47">
        <f>IF(F48="",0,IF(J48="",0,IF(SUMIF(F44:F51,F48,N44:N51)=0,0,IF(J48="Obligatoire",AF48/N48,IF(K48="",AF48/SUMIF(F44:F51,F48,N44:N51),AF48/(SUMIF(F44:F51,F48,N44:N51)/K48))))))</f>
        <v>0</v>
      </c>
      <c r="AF48" s="24">
        <f t="shared" si="23"/>
        <v>0</v>
      </c>
      <c r="AH48" s="50">
        <f>IF(SUMIF(F44:F51,F48,N44:N51)=0,0,$M$3*N48/SUMIF(F44:F51,F48,N44:N51))</f>
        <v>0</v>
      </c>
      <c r="AI48" s="12">
        <f t="shared" si="24"/>
        <v>40</v>
      </c>
      <c r="AJ48" s="26">
        <f t="shared" ref="AJ48:AJ50" si="28">IF(AI48=0,"",ROUNDUP(AH48/AI48,0))</f>
        <v>0</v>
      </c>
      <c r="AK48" s="27">
        <f>IF(L48="",0,IF(OR(P48="Mut+ext",VLOOKUP(L48,Paramétrage!$C$6:$E$28,2,0)=0),0,IF(O48="","saisir capacité",IF(P48="Mut+ext",0,M48*AJ48*VLOOKUP(L48,Paramétrage!$C$6:$E$28,2,0)))))</f>
        <v>0</v>
      </c>
      <c r="AL48" s="95"/>
      <c r="AM48" s="27">
        <f t="shared" si="26"/>
        <v>0</v>
      </c>
      <c r="AN48" s="27">
        <f>IF(L48="",0,IF(ISERROR(AL48+AK48*VLOOKUP(L48,Paramétrage!$C$6:$E$28,3,0))=TRUE,AM48,AL48+AK48*VLOOKUP(L48,Paramétrage!$C$6:$E$28,3,0)))</f>
        <v>0</v>
      </c>
      <c r="AO48" s="50">
        <f>IF(L48="",0,IF(OR(P48="oui",VLOOKUP(L48,Paramétrage!$C$6:$E$28,2,0)=0),0,IF(U48="",0,U48-AJ48)))</f>
        <v>0</v>
      </c>
      <c r="AP48" s="12">
        <f t="shared" si="27"/>
        <v>0</v>
      </c>
    </row>
    <row r="49" spans="1:42">
      <c r="A49" s="583"/>
      <c r="B49" s="592"/>
      <c r="C49" s="585"/>
      <c r="D49" s="587"/>
      <c r="E49" s="588"/>
      <c r="F49" s="446"/>
      <c r="G49" s="148"/>
      <c r="H49" s="150"/>
      <c r="I49" s="131"/>
      <c r="J49" s="130"/>
      <c r="K49" s="104"/>
      <c r="L49" s="105"/>
      <c r="M49" s="122"/>
      <c r="N49" s="119"/>
      <c r="O49" s="127"/>
      <c r="P49" s="111"/>
      <c r="Q49" s="556"/>
      <c r="R49" s="556"/>
      <c r="S49" s="556"/>
      <c r="T49" s="569"/>
      <c r="U49" s="243" t="str">
        <f>IF(OR(O49="",L49=Paramétrage!$C$10,L49=Paramétrage!$C$13,L49=Paramétrage!$C$16,L49=Paramétrage!$C$19,L49=Paramétrage!$C$23,L49=Paramétrage!$C$26,AND(L49&lt;&gt;Paramétrage!$C$9,P49="Mut+ext")),"",ROUNDUP(N49/O49,0))</f>
        <v/>
      </c>
      <c r="V49" s="244">
        <f>IF(L49="",0,IF(OR(P49="Mut+ext",VLOOKUP(L49,Paramétrage!$C$6:$E$28,2,0)=0),0,IF(O49="","saisir capacité",M49*U49*VLOOKUP(L49,Paramétrage!$C$6:$E$28,2,0))))</f>
        <v>0</v>
      </c>
      <c r="W49" s="108"/>
      <c r="X49" s="245">
        <f t="shared" si="22"/>
        <v>0</v>
      </c>
      <c r="Y49" s="246">
        <f>IF(L49="",0,IF(ISERROR(W49+V49*VLOOKUP(L49,Paramétrage!$C$6:$E$28,3,0))=TRUE,X49,W49+V49*VLOOKUP(L49,Paramétrage!$C$6:$E$28,3,0)))</f>
        <v>0</v>
      </c>
      <c r="Z49" s="555"/>
      <c r="AA49" s="556"/>
      <c r="AB49" s="557"/>
      <c r="AC49" s="442"/>
      <c r="AD49" s="109"/>
      <c r="AE49" s="47">
        <f>IF(F49="",0,IF(J49="",0,IF(SUMIF(F44:F51,F49,N44:N51)=0,0,IF(J49="Obligatoire",AF49/N49,IF(K49="",AF49/SUMIF(F44:F51,F49,N44:N51),AF49/(SUMIF(F44:F51,F49,N44:N51)/K49))))))</f>
        <v>0</v>
      </c>
      <c r="AF49" s="24">
        <f t="shared" si="23"/>
        <v>0</v>
      </c>
      <c r="AH49" s="50">
        <f>IF(SUMIF(F44:F51,F49,N44:N51)=0,0,$M$3*N49/SUMIF(F44:F51,F49,N44:N51))</f>
        <v>0</v>
      </c>
      <c r="AI49" s="12">
        <f t="shared" si="24"/>
        <v>0</v>
      </c>
      <c r="AJ49" s="26" t="str">
        <f t="shared" si="28"/>
        <v/>
      </c>
      <c r="AK49" s="27">
        <f>IF(L49="",0,IF(OR(P49="Mut+ext",VLOOKUP(L49,Paramétrage!$C$6:$E$28,2,0)=0),0,IF(O49="","saisir capacité",IF(P49="Mut+ext",0,M49*AJ49*VLOOKUP(L49,Paramétrage!$C$6:$E$28,2,0)))))</f>
        <v>0</v>
      </c>
      <c r="AL49" s="95"/>
      <c r="AM49" s="27">
        <f t="shared" si="26"/>
        <v>0</v>
      </c>
      <c r="AN49" s="27">
        <f>IF(L49="",0,IF(ISERROR(AL49+AK49*VLOOKUP(L49,Paramétrage!$C$6:$E$28,3,0))=TRUE,AM49,AL49+AK49*VLOOKUP(L49,Paramétrage!$C$6:$E$28,3,0)))</f>
        <v>0</v>
      </c>
      <c r="AO49" s="50">
        <f>IF(L49="",0,IF(OR(P49="oui",VLOOKUP(L49,Paramétrage!$C$6:$E$28,2,0)=0),0,IF(U49="",0,U49-AJ49)))</f>
        <v>0</v>
      </c>
      <c r="AP49" s="12">
        <f t="shared" si="27"/>
        <v>0</v>
      </c>
    </row>
    <row r="50" spans="1:42">
      <c r="A50" s="583"/>
      <c r="B50" s="592"/>
      <c r="C50" s="585"/>
      <c r="D50" s="587"/>
      <c r="E50" s="588"/>
      <c r="F50" s="446"/>
      <c r="G50" s="148"/>
      <c r="H50" s="150"/>
      <c r="I50" s="131"/>
      <c r="J50" s="130"/>
      <c r="K50" s="104"/>
      <c r="L50" s="105"/>
      <c r="M50" s="122"/>
      <c r="N50" s="119"/>
      <c r="O50" s="127"/>
      <c r="P50" s="111"/>
      <c r="Q50" s="556"/>
      <c r="R50" s="556"/>
      <c r="S50" s="556"/>
      <c r="T50" s="569"/>
      <c r="U50" s="243" t="str">
        <f>IF(OR(O50="",L50=Paramétrage!$C$10,L50=Paramétrage!$C$13,L50=Paramétrage!$C$16,L50=Paramétrage!$C$19,L50=Paramétrage!$C$23,L50=Paramétrage!$C$26,AND(L50&lt;&gt;Paramétrage!$C$9,P50="Mut+ext")),"",ROUNDUP(N50/O50,0))</f>
        <v/>
      </c>
      <c r="V50" s="244">
        <f>IF(L50="",0,IF(OR(P50="Mut+ext",VLOOKUP(L50,Paramétrage!$C$6:$E$28,2,0)=0),0,IF(O50="","saisir capacité",M50*U50*VLOOKUP(L50,Paramétrage!$C$6:$E$28,2,0))))</f>
        <v>0</v>
      </c>
      <c r="W50" s="108"/>
      <c r="X50" s="245">
        <f t="shared" si="22"/>
        <v>0</v>
      </c>
      <c r="Y50" s="246">
        <f>IF(L50="",0,IF(ISERROR(W50+V50*VLOOKUP(L50,Paramétrage!$C$6:$E$28,3,0))=TRUE,X50,W50+V50*VLOOKUP(L50,Paramétrage!$C$6:$E$28,3,0)))</f>
        <v>0</v>
      </c>
      <c r="Z50" s="555"/>
      <c r="AA50" s="556"/>
      <c r="AB50" s="557"/>
      <c r="AC50" s="442"/>
      <c r="AD50" s="109"/>
      <c r="AE50" s="47">
        <f>IF(F50="",0,IF(J50="",0,IF(SUMIF(F44:F51,F50,N44:N51)=0,0,IF(J50="Obligatoire",AF50/N50,IF(K50="",AF50/SUMIF(F44:F51,F50,N44:N51),AF50/(SUMIF(F44:F51,F50,N44:N51)/K50))))))</f>
        <v>0</v>
      </c>
      <c r="AF50" s="24">
        <f t="shared" si="23"/>
        <v>0</v>
      </c>
      <c r="AH50" s="50">
        <f>IF(SUMIF(F44:F51,F50,N44:N51)=0,0,$M$3*N50/SUMIF(F44:F51,F50,N44:N51))</f>
        <v>0</v>
      </c>
      <c r="AI50" s="12">
        <f t="shared" si="24"/>
        <v>0</v>
      </c>
      <c r="AJ50" s="26" t="str">
        <f t="shared" si="28"/>
        <v/>
      </c>
      <c r="AK50" s="27">
        <f>IF(L50="",0,IF(OR(P50="Mut+ext",VLOOKUP(L50,Paramétrage!$C$6:$E$28,2,0)=0),0,IF(O50="","saisir capacité",IF(P50="Mut+ext",0,M50*AJ50*VLOOKUP(L50,Paramétrage!$C$6:$E$28,2,0)))))</f>
        <v>0</v>
      </c>
      <c r="AL50" s="95"/>
      <c r="AM50" s="27">
        <f t="shared" si="26"/>
        <v>0</v>
      </c>
      <c r="AN50" s="27">
        <f>IF(L50="",0,IF(ISERROR(AL50+AK50*VLOOKUP(L50,Paramétrage!$C$6:$E$28,3,0))=TRUE,AM50,AL50+AK50*VLOOKUP(L50,Paramétrage!$C$6:$E$28,3,0)))</f>
        <v>0</v>
      </c>
      <c r="AO50" s="50">
        <f>IF(L50="",0,IF(OR(P50="oui",VLOOKUP(L50,Paramétrage!$C$6:$E$28,2,0)=0),0,IF(U50="",0,U50-AJ50)))</f>
        <v>0</v>
      </c>
      <c r="AP50" s="12">
        <f t="shared" si="27"/>
        <v>0</v>
      </c>
    </row>
    <row r="51" spans="1:42">
      <c r="A51" s="583"/>
      <c r="B51" s="592"/>
      <c r="C51" s="585"/>
      <c r="D51" s="587"/>
      <c r="E51" s="589"/>
      <c r="F51" s="446"/>
      <c r="G51" s="148"/>
      <c r="H51" s="150"/>
      <c r="I51" s="131"/>
      <c r="J51" s="130"/>
      <c r="K51" s="104"/>
      <c r="L51" s="105"/>
      <c r="M51" s="122"/>
      <c r="N51" s="119"/>
      <c r="O51" s="127"/>
      <c r="P51" s="111"/>
      <c r="Q51" s="556"/>
      <c r="R51" s="556"/>
      <c r="S51" s="556"/>
      <c r="T51" s="569"/>
      <c r="U51" s="243" t="str">
        <f>IF(OR(O51="",L51=Paramétrage!$C$10,L51=Paramétrage!$C$13,L51=Paramétrage!$C$16,L51=Paramétrage!$C$19,L51=Paramétrage!$C$23,L51=Paramétrage!$C$26,AND(L51&lt;&gt;Paramétrage!$C$9,P51="Mut+ext")),"",ROUNDUP(N51/O51,0))</f>
        <v/>
      </c>
      <c r="V51" s="244">
        <f>IF(L51="",0,IF(OR(P51="Mut+ext",VLOOKUP(L51,Paramétrage!$C$6:$E$28,2,0)=0),0,IF(O51="","saisir capacité",M51*U51*VLOOKUP(L51,Paramétrage!$C$6:$E$28,2,0))))</f>
        <v>0</v>
      </c>
      <c r="W51" s="108"/>
      <c r="X51" s="245">
        <f t="shared" si="22"/>
        <v>0</v>
      </c>
      <c r="Y51" s="246">
        <f>IF(L51="",0,IF(ISERROR(W51+V51*VLOOKUP(L51,Paramétrage!$C$6:$E$28,3,0))=TRUE,X51,W51+V51*VLOOKUP(L51,Paramétrage!$C$6:$E$28,3,0)))</f>
        <v>0</v>
      </c>
      <c r="Z51" s="555"/>
      <c r="AA51" s="556"/>
      <c r="AB51" s="557"/>
      <c r="AC51" s="442"/>
      <c r="AD51" s="109"/>
      <c r="AE51" s="47">
        <f>IF(F51="",0,IF(J51="",0,IF(SUMIF(F44:F51,F51,N44:N51)=0,0,IF(J51="Obligatoire",AF51/N51,IF(K51="",AF51/SUMIF(F44:F51,F51,N44:N51),AF51/(SUMIF(F44:F51,F51,N44:N51)/K51))))))</f>
        <v>0</v>
      </c>
      <c r="AF51" s="24">
        <f t="shared" si="23"/>
        <v>0</v>
      </c>
      <c r="AH51" s="50">
        <f>IF(SUMIF(F44:F51,F51,N44:N51)=0,0,$M$3*N51/SUMIF(F44:F51,F51,N44:N51))</f>
        <v>0</v>
      </c>
      <c r="AI51" s="12">
        <f t="shared" si="24"/>
        <v>0</v>
      </c>
      <c r="AJ51" s="26" t="str">
        <f>IF(AI51=0,"",ROUNDUP(AH51/AI51,0))</f>
        <v/>
      </c>
      <c r="AK51" s="27">
        <f>IF(L51="",0,IF(OR(P51="Mut+ext",VLOOKUP(L51,Paramétrage!$C$6:$E$28,2,0)=0),0,IF(O51="","saisir capacité",IF(P51="Mut+ext",0,M51*AJ51*VLOOKUP(L51,Paramétrage!$C$6:$E$28,2,0)))))</f>
        <v>0</v>
      </c>
      <c r="AL51" s="95"/>
      <c r="AM51" s="27">
        <f t="shared" si="26"/>
        <v>0</v>
      </c>
      <c r="AN51" s="27">
        <f>IF(L51="",0,IF(ISERROR(AL51+AK51*VLOOKUP(L51,Paramétrage!$C$6:$E$28,3,0))=TRUE,AM51,AL51+AK51*VLOOKUP(L51,Paramétrage!$C$6:$E$28,3,0)))</f>
        <v>0</v>
      </c>
      <c r="AO51" s="50">
        <f>IF(L51="",0,IF(OR(P51="oui",VLOOKUP(L51,Paramétrage!$C$6:$E$28,2,0)=0),0,IF(U51="",0,U51-AJ51)))</f>
        <v>0</v>
      </c>
      <c r="AP51" s="12">
        <f t="shared" si="27"/>
        <v>0</v>
      </c>
    </row>
    <row r="52" spans="1:42">
      <c r="A52" s="583"/>
      <c r="B52" s="592"/>
      <c r="C52" s="585"/>
      <c r="D52" s="214"/>
      <c r="E52" s="214"/>
      <c r="F52" s="215"/>
      <c r="G52" s="216"/>
      <c r="H52" s="217"/>
      <c r="I52" s="218"/>
      <c r="J52" s="217"/>
      <c r="K52" s="219"/>
      <c r="L52" s="220"/>
      <c r="M52" s="221">
        <f>AE52</f>
        <v>0</v>
      </c>
      <c r="N52" s="222">
        <f>SUM(N44:N51)</f>
        <v>0</v>
      </c>
      <c r="O52" s="220"/>
      <c r="P52" s="223"/>
      <c r="Q52" s="224"/>
      <c r="R52" s="224"/>
      <c r="S52" s="224"/>
      <c r="T52" s="225"/>
      <c r="U52" s="226"/>
      <c r="V52" s="227">
        <f>SUM(V44:V51)</f>
        <v>0</v>
      </c>
      <c r="W52" s="220">
        <v>0</v>
      </c>
      <c r="X52" s="228">
        <f t="shared" ref="X52" si="29">V52+W52</f>
        <v>0</v>
      </c>
      <c r="Y52" s="229">
        <f>SUM(Y44:Y51)</f>
        <v>0</v>
      </c>
      <c r="Z52" s="230"/>
      <c r="AA52" s="231"/>
      <c r="AB52" s="232"/>
      <c r="AC52" s="233"/>
      <c r="AD52" s="225"/>
      <c r="AE52" s="46">
        <f>SUM(AE44:AE51)</f>
        <v>0</v>
      </c>
      <c r="AF52" s="44">
        <f>SUM(AF44:AF51)</f>
        <v>0</v>
      </c>
    </row>
    <row r="53" spans="1:42" ht="15.75" customHeight="1">
      <c r="A53" s="583"/>
      <c r="B53" s="592"/>
      <c r="C53" s="585" t="s">
        <v>308</v>
      </c>
      <c r="D53" s="587" t="s">
        <v>224</v>
      </c>
      <c r="E53" s="588">
        <v>0</v>
      </c>
      <c r="F53" s="447"/>
      <c r="G53" s="112"/>
      <c r="H53" s="103"/>
      <c r="I53" s="131"/>
      <c r="J53" s="130"/>
      <c r="K53" s="104"/>
      <c r="L53" s="105"/>
      <c r="M53" s="122"/>
      <c r="N53" s="119"/>
      <c r="O53" s="127"/>
      <c r="P53" s="111"/>
      <c r="Q53" s="556"/>
      <c r="R53" s="556"/>
      <c r="S53" s="556"/>
      <c r="T53" s="569"/>
      <c r="U53" s="243" t="str">
        <f>IF(OR(O53="",L53=Paramétrage!$C$10,L53=Paramétrage!$C$13,L53=Paramétrage!$C$16,L53=Paramétrage!$C$19,L53=Paramétrage!$C$23,L53=Paramétrage!$C$26,AND(L53&lt;&gt;Paramétrage!$C$9,P53="Mut+ext")),"",ROUNDUP(N53/O53,0))</f>
        <v/>
      </c>
      <c r="V53" s="244">
        <f>IF(L53="",0,IF(OR(P53="Mut+ext",VLOOKUP(L53,Paramétrage!$C$6:$E$28,2,0)=0),0,IF(O53="","saisir capacité",M53*U53*VLOOKUP(L53,Paramétrage!$C$6:$E$28,2,0))))</f>
        <v>0</v>
      </c>
      <c r="W53" s="108"/>
      <c r="X53" s="245">
        <f t="shared" ref="X53:X60" si="30">IF(ISERROR(V53+W53)=TRUE,V53,V53+W53)</f>
        <v>0</v>
      </c>
      <c r="Y53" s="246">
        <f>IF(L53="",0,IF(ISERROR(W53+V53*VLOOKUP(L53,Paramétrage!$C$6:$E$28,3,0))=TRUE,X53,W53+V53*VLOOKUP(L53,Paramétrage!$C$6:$E$28,3,0)))</f>
        <v>0</v>
      </c>
      <c r="Z53" s="555"/>
      <c r="AA53" s="556"/>
      <c r="AB53" s="557"/>
      <c r="AC53" s="442"/>
      <c r="AD53" s="110"/>
      <c r="AE53" s="47">
        <f>IF(F53="",0,IF(J53="",0,IF(SUMIF(F53:F60,F53,N53:N60)=0,0,IF(J53="Obligatoire",AF53/N53,IF(K53="",AF53/SUMIF(F53:F60,F53,N53:N60),AF53/(SUMIF(F53:F60,F53,N53:N60)/K53))))))</f>
        <v>0</v>
      </c>
      <c r="AF53" s="24">
        <f t="shared" ref="AF53:AF60" si="31">M53*N53</f>
        <v>0</v>
      </c>
      <c r="AH53" s="50">
        <f>IF(SUMIF(F53:F60,F53,N53:N60)=0,0,$M$3*N53/SUMIF(F53:F60,F53,N53:N60))</f>
        <v>0</v>
      </c>
      <c r="AI53" s="12">
        <f t="shared" ref="AI53:AI60" si="32">O53</f>
        <v>0</v>
      </c>
      <c r="AJ53" s="26" t="str">
        <f t="shared" ref="AJ53:AJ60" si="33">IF(AI53=0,"",ROUNDUP(AH53/AI53,0))</f>
        <v/>
      </c>
      <c r="AK53" s="27">
        <f>IF(L53="",0,IF(OR(P53="Mut+ext",VLOOKUP(L53,Paramétrage!$C$6:$E$28,2,0)=0),0,IF(O53="","saisir capacité",IF(P53="Mut+ext",0,M53*AJ53*VLOOKUP(L53,Paramétrage!$C$6:$E$28,2,0)))))</f>
        <v>0</v>
      </c>
      <c r="AL53" s="95"/>
      <c r="AM53" s="27">
        <f t="shared" ref="AM53:AM60" si="34">IF(ISERROR(AK53+AL53)=TRUE,AK53,AK53+AL53)</f>
        <v>0</v>
      </c>
      <c r="AN53" s="27">
        <f>IF(L53="",0,IF(ISERROR(AL53+AK53*VLOOKUP(L53,Paramétrage!$C$6:$E$28,3,0))=TRUE,AM53,AL53+AK53*VLOOKUP(L53,Paramétrage!$C$6:$E$28,3,0)))</f>
        <v>0</v>
      </c>
      <c r="AO53" s="50">
        <f>IF(L53="",0,IF(OR(P53="oui",VLOOKUP(L53,Paramétrage!$C$6:$E$28,2,0)=0),0,IF(U53="",0,U53-AJ53)))</f>
        <v>0</v>
      </c>
      <c r="AP53" s="12">
        <f t="shared" ref="AP53:AP60" si="35">Y53-AN53-W53</f>
        <v>0</v>
      </c>
    </row>
    <row r="54" spans="1:42">
      <c r="A54" s="583"/>
      <c r="B54" s="592"/>
      <c r="C54" s="585"/>
      <c r="D54" s="587"/>
      <c r="E54" s="588"/>
      <c r="F54" s="446"/>
      <c r="G54" s="102"/>
      <c r="H54" s="103"/>
      <c r="I54" s="131"/>
      <c r="J54" s="130"/>
      <c r="K54" s="104"/>
      <c r="L54" s="105"/>
      <c r="M54" s="122"/>
      <c r="N54" s="119"/>
      <c r="O54" s="127"/>
      <c r="P54" s="111"/>
      <c r="Q54" s="556"/>
      <c r="R54" s="556"/>
      <c r="S54" s="556"/>
      <c r="T54" s="569"/>
      <c r="U54" s="243" t="str">
        <f>IF(OR(O54="",L54=Paramétrage!$C$10,L54=Paramétrage!$C$13,L54=Paramétrage!$C$16,L54=Paramétrage!$C$19,L54=Paramétrage!$C$23,L54=Paramétrage!$C$26,AND(L54&lt;&gt;Paramétrage!$C$9,P54="Mut+ext")),"",ROUNDUP(N54/O54,0))</f>
        <v/>
      </c>
      <c r="V54" s="244">
        <f>IF(L54="",0,IF(OR(P54="Mut+ext",VLOOKUP(L54,Paramétrage!$C$6:$E$28,2,0)=0),0,IF(O54="","saisir capacité",M54*U54*VLOOKUP(L54,Paramétrage!$C$6:$E$28,2,0))))</f>
        <v>0</v>
      </c>
      <c r="W54" s="108"/>
      <c r="X54" s="245">
        <f t="shared" si="30"/>
        <v>0</v>
      </c>
      <c r="Y54" s="246">
        <f>IF(L54="",0,IF(ISERROR(W54+V54*VLOOKUP(L54,Paramétrage!$C$6:$E$28,3,0))=TRUE,X54,W54+V54*VLOOKUP(L54,Paramétrage!$C$6:$E$28,3,0)))</f>
        <v>0</v>
      </c>
      <c r="Z54" s="555"/>
      <c r="AA54" s="556"/>
      <c r="AB54" s="557"/>
      <c r="AC54" s="442"/>
      <c r="AD54" s="109"/>
      <c r="AE54" s="47">
        <f>IF(F54="",0,IF(J54="",0,IF(SUMIF(F53:F60,F54,N53:N60)=0,0,IF(J54="Obligatoire",AF54/N54,IF(K54="",AF54/SUMIF(F53:F60,F54,N53:N60),AF54/(SUMIF(F53:F60,F54,N53:N60)/K54))))))</f>
        <v>0</v>
      </c>
      <c r="AF54" s="24">
        <f t="shared" si="31"/>
        <v>0</v>
      </c>
      <c r="AH54" s="50">
        <f>IF(SUMIF(F53:F60,F54,N53:N60)=0,0,$M$3*N54/SUMIF(F53:F60,F54,N53:N60))</f>
        <v>0</v>
      </c>
      <c r="AI54" s="12">
        <f t="shared" si="32"/>
        <v>0</v>
      </c>
      <c r="AJ54" s="26" t="str">
        <f t="shared" si="33"/>
        <v/>
      </c>
      <c r="AK54" s="27">
        <f>IF(L54="",0,IF(OR(P54="Mut+ext",VLOOKUP(L54,Paramétrage!$C$6:$E$28,2,0)=0),0,IF(O54="","saisir capacité",IF(P54="Mut+ext",0,M54*AJ54*VLOOKUP(L54,Paramétrage!$C$6:$E$28,2,0)))))</f>
        <v>0</v>
      </c>
      <c r="AL54" s="95"/>
      <c r="AM54" s="27">
        <f t="shared" si="34"/>
        <v>0</v>
      </c>
      <c r="AN54" s="27">
        <f>IF(L54="",0,IF(ISERROR(AL54+AK54*VLOOKUP(L54,Paramétrage!$C$6:$E$28,3,0))=TRUE,AM54,AL54+AK54*VLOOKUP(L54,Paramétrage!$C$6:$E$28,3,0)))</f>
        <v>0</v>
      </c>
      <c r="AO54" s="50">
        <f>IF(L54="",0,IF(OR(P54="oui",VLOOKUP(L54,Paramétrage!$C$6:$E$28,2,0)=0),0,IF(U54="",0,U54-AJ54)))</f>
        <v>0</v>
      </c>
      <c r="AP54" s="12">
        <f t="shared" si="35"/>
        <v>0</v>
      </c>
    </row>
    <row r="55" spans="1:42">
      <c r="A55" s="583"/>
      <c r="B55" s="592"/>
      <c r="C55" s="585"/>
      <c r="D55" s="587"/>
      <c r="E55" s="588"/>
      <c r="F55" s="446"/>
      <c r="G55" s="102"/>
      <c r="H55" s="103"/>
      <c r="I55" s="131"/>
      <c r="J55" s="130"/>
      <c r="K55" s="104"/>
      <c r="L55" s="105"/>
      <c r="M55" s="122"/>
      <c r="N55" s="119"/>
      <c r="O55" s="127"/>
      <c r="P55" s="111"/>
      <c r="Q55" s="556"/>
      <c r="R55" s="556"/>
      <c r="S55" s="556"/>
      <c r="T55" s="569"/>
      <c r="U55" s="243" t="str">
        <f>IF(OR(O55="",L55=Paramétrage!$C$10,L55=Paramétrage!$C$13,L55=Paramétrage!$C$16,L55=Paramétrage!$C$19,L55=Paramétrage!$C$23,L55=Paramétrage!$C$26,AND(L55&lt;&gt;Paramétrage!$C$9,P55="Mut+ext")),"",ROUNDUP(N55/O55,0))</f>
        <v/>
      </c>
      <c r="V55" s="244">
        <f>IF(L55="",0,IF(OR(P55="Mut+ext",VLOOKUP(L55,Paramétrage!$C$6:$E$28,2,0)=0),0,IF(O55="","saisir capacité",M55*U55*VLOOKUP(L55,Paramétrage!$C$6:$E$28,2,0))))</f>
        <v>0</v>
      </c>
      <c r="W55" s="108"/>
      <c r="X55" s="245">
        <f t="shared" si="30"/>
        <v>0</v>
      </c>
      <c r="Y55" s="246">
        <f>IF(L55="",0,IF(ISERROR(W55+V55*VLOOKUP(L55,Paramétrage!$C$6:$E$28,3,0))=TRUE,X55,W55+V55*VLOOKUP(L55,Paramétrage!$C$6:$E$28,3,0)))</f>
        <v>0</v>
      </c>
      <c r="Z55" s="555"/>
      <c r="AA55" s="556"/>
      <c r="AB55" s="557"/>
      <c r="AC55" s="442"/>
      <c r="AD55" s="109"/>
      <c r="AE55" s="47">
        <f>IF(F55="",0,IF(J55="",0,IF(SUMIF(F53:F60,F55,N53:N60)=0,0,IF(J55="Obligatoire",AF55/N55,IF(K55="",AF55/SUMIF(F53:F60,F55,N53:N60),AF55/(SUMIF(F53:F60,F55,N53:N60)/K55))))))</f>
        <v>0</v>
      </c>
      <c r="AF55" s="24">
        <f t="shared" si="31"/>
        <v>0</v>
      </c>
      <c r="AH55" s="50">
        <f>IF(SUMIF(F53:F60,F55,N53:N60)=0,0,$M$3*N55/SUMIF(F53:F60,F55,N53:N60))</f>
        <v>0</v>
      </c>
      <c r="AI55" s="12">
        <f t="shared" si="32"/>
        <v>0</v>
      </c>
      <c r="AJ55" s="26" t="str">
        <f t="shared" si="33"/>
        <v/>
      </c>
      <c r="AK55" s="27">
        <f>IF(L55="",0,IF(OR(P55="Mut+ext",VLOOKUP(L55,Paramétrage!$C$6:$E$28,2,0)=0),0,IF(O55="","saisir capacité",IF(P55="Mut+ext",0,M55*AJ55*VLOOKUP(L55,Paramétrage!$C$6:$E$28,2,0)))))</f>
        <v>0</v>
      </c>
      <c r="AL55" s="95"/>
      <c r="AM55" s="27">
        <f t="shared" si="34"/>
        <v>0</v>
      </c>
      <c r="AN55" s="27">
        <f>IF(L55="",0,IF(ISERROR(AL55+AK55*VLOOKUP(L55,Paramétrage!$C$6:$E$28,3,0))=TRUE,AM55,AL55+AK55*VLOOKUP(L55,Paramétrage!$C$6:$E$28,3,0)))</f>
        <v>0</v>
      </c>
      <c r="AO55" s="50">
        <f>IF(L55="",0,IF(OR(P55="oui",VLOOKUP(L55,Paramétrage!$C$6:$E$28,2,0)=0),0,IF(U55="",0,U55-AJ55)))</f>
        <v>0</v>
      </c>
      <c r="AP55" s="12">
        <f t="shared" si="35"/>
        <v>0</v>
      </c>
    </row>
    <row r="56" spans="1:42">
      <c r="A56" s="583"/>
      <c r="B56" s="592"/>
      <c r="C56" s="585"/>
      <c r="D56" s="587"/>
      <c r="E56" s="588"/>
      <c r="F56" s="448"/>
      <c r="G56" s="102"/>
      <c r="H56" s="103"/>
      <c r="I56" s="131"/>
      <c r="J56" s="130"/>
      <c r="K56" s="104"/>
      <c r="L56" s="105"/>
      <c r="M56" s="122"/>
      <c r="N56" s="119"/>
      <c r="O56" s="127"/>
      <c r="P56" s="111"/>
      <c r="Q56" s="556"/>
      <c r="R56" s="556"/>
      <c r="S56" s="556"/>
      <c r="T56" s="569"/>
      <c r="U56" s="243" t="str">
        <f>IF(OR(O56="",L56=Paramétrage!$C$10,L56=Paramétrage!$C$13,L56=Paramétrage!$C$16,L56=Paramétrage!$C$19,L56=Paramétrage!$C$23,L56=Paramétrage!$C$26,AND(L56&lt;&gt;Paramétrage!$C$9,P56="Mut+ext")),"",ROUNDUP(N56/O56,0))</f>
        <v/>
      </c>
      <c r="V56" s="244">
        <f>IF(L56="",0,IF(OR(P56="Mut+ext",VLOOKUP(L56,Paramétrage!$C$6:$E$28,2,0)=0),0,IF(O56="","saisir capacité",M56*U56*VLOOKUP(L56,Paramétrage!$C$6:$E$28,2,0))))</f>
        <v>0</v>
      </c>
      <c r="W56" s="108"/>
      <c r="X56" s="245">
        <f t="shared" si="30"/>
        <v>0</v>
      </c>
      <c r="Y56" s="246">
        <f>IF(L56="",0,IF(ISERROR(W56+V56*VLOOKUP(L56,Paramétrage!$C$6:$E$28,3,0))=TRUE,X56,W56+V56*VLOOKUP(L56,Paramétrage!$C$6:$E$28,3,0)))</f>
        <v>0</v>
      </c>
      <c r="Z56" s="555"/>
      <c r="AA56" s="556"/>
      <c r="AB56" s="557"/>
      <c r="AC56" s="442"/>
      <c r="AD56" s="109"/>
      <c r="AE56" s="47">
        <f>IF(F56="",0,IF(J56="",0,IF(SUMIF(F53:F60,F56,N53:N60)=0,0,IF(J56="Obligatoire",AF56/N56,IF(K56="",AF56/SUMIF(F53:F60,F56,N53:N60),AF56/(SUMIF(F53:F60,F56,N53:N60)/K56))))))</f>
        <v>0</v>
      </c>
      <c r="AF56" s="24">
        <f t="shared" si="31"/>
        <v>0</v>
      </c>
      <c r="AH56" s="50">
        <f>IF(SUMIF(F53:F60,F56,N53:N60)=0,0,$M$3*N56/SUMIF(F53:F60,F56,N53:N60))</f>
        <v>0</v>
      </c>
      <c r="AI56" s="12">
        <f t="shared" si="32"/>
        <v>0</v>
      </c>
      <c r="AJ56" s="26" t="str">
        <f t="shared" si="33"/>
        <v/>
      </c>
      <c r="AK56" s="27">
        <f>IF(L56="",0,IF(OR(P56="Mut+ext",VLOOKUP(L56,Paramétrage!$C$6:$E$28,2,0)=0),0,IF(O56="","saisir capacité",IF(P56="Mut+ext",0,M56*AJ56*VLOOKUP(L56,Paramétrage!$C$6:$E$28,2,0)))))</f>
        <v>0</v>
      </c>
      <c r="AL56" s="95"/>
      <c r="AM56" s="27">
        <f t="shared" si="34"/>
        <v>0</v>
      </c>
      <c r="AN56" s="27">
        <f>IF(L56="",0,IF(ISERROR(AL56+AK56*VLOOKUP(L56,Paramétrage!$C$6:$E$28,3,0))=TRUE,AM56,AL56+AK56*VLOOKUP(L56,Paramétrage!$C$6:$E$28,3,0)))</f>
        <v>0</v>
      </c>
      <c r="AO56" s="50">
        <f>IF(L56="",0,IF(OR(P56="oui",VLOOKUP(L56,Paramétrage!$C$6:$E$28,2,0)=0),0,IF(U56="",0,U56-AJ56)))</f>
        <v>0</v>
      </c>
      <c r="AP56" s="12">
        <f t="shared" si="35"/>
        <v>0</v>
      </c>
    </row>
    <row r="57" spans="1:42">
      <c r="A57" s="583"/>
      <c r="B57" s="592"/>
      <c r="C57" s="585"/>
      <c r="D57" s="587"/>
      <c r="E57" s="588"/>
      <c r="F57" s="446"/>
      <c r="G57" s="449"/>
      <c r="H57" s="103"/>
      <c r="I57" s="131"/>
      <c r="J57" s="130"/>
      <c r="K57" s="104"/>
      <c r="L57" s="105"/>
      <c r="M57" s="122"/>
      <c r="N57" s="119"/>
      <c r="O57" s="127"/>
      <c r="P57" s="111"/>
      <c r="Q57" s="556"/>
      <c r="R57" s="556"/>
      <c r="S57" s="556"/>
      <c r="T57" s="569"/>
      <c r="U57" s="243" t="str">
        <f>IF(OR(O57="",L57=Paramétrage!$C$10,L57=Paramétrage!$C$13,L57=Paramétrage!$C$16,L57=Paramétrage!$C$19,L57=Paramétrage!$C$23,L57=Paramétrage!$C$26,AND(L57&lt;&gt;Paramétrage!$C$9,P57="Mut+ext")),"",ROUNDUP(N57/O57,0))</f>
        <v/>
      </c>
      <c r="V57" s="244">
        <f>IF(L57="",0,IF(OR(P57="Mut+ext",VLOOKUP(L57,Paramétrage!$C$6:$E$28,2,0)=0),0,IF(O57="","saisir capacité",M57*U57*VLOOKUP(L57,Paramétrage!$C$6:$E$28,2,0))))</f>
        <v>0</v>
      </c>
      <c r="W57" s="108"/>
      <c r="X57" s="245">
        <f t="shared" si="30"/>
        <v>0</v>
      </c>
      <c r="Y57" s="246">
        <f>IF(L57="",0,IF(ISERROR(W57+V57*VLOOKUP(L57,Paramétrage!$C$6:$E$28,3,0))=TRUE,X57,W57+V57*VLOOKUP(L57,Paramétrage!$C$6:$E$28,3,0)))</f>
        <v>0</v>
      </c>
      <c r="Z57" s="555"/>
      <c r="AA57" s="556"/>
      <c r="AB57" s="557"/>
      <c r="AC57" s="442"/>
      <c r="AD57" s="109"/>
      <c r="AE57" s="47">
        <f>IF(F57="",0,IF(J57="",0,IF(SUMIF(F53:F60,F57,N53:N60)=0,0,IF(J57="Obligatoire",AF57/N57,IF(K57="",AF57/SUMIF(F53:F60,F57,N53:N60),AF57/(SUMIF(F53:F60,F57,N53:N60)/K57))))))</f>
        <v>0</v>
      </c>
      <c r="AF57" s="24">
        <f t="shared" si="31"/>
        <v>0</v>
      </c>
      <c r="AH57" s="50">
        <f>IF(SUMIF(F53:F60,F57,N53:N60)=0,0,$M$3*N57/SUMIF(F53:F60,F57,N53:N60))</f>
        <v>0</v>
      </c>
      <c r="AI57" s="12">
        <f t="shared" si="32"/>
        <v>0</v>
      </c>
      <c r="AJ57" s="26" t="str">
        <f t="shared" si="33"/>
        <v/>
      </c>
      <c r="AK57" s="27">
        <f>IF(L57="",0,IF(OR(P57="Mut+ext",VLOOKUP(L57,Paramétrage!$C$6:$E$28,2,0)=0),0,IF(O57="","saisir capacité",IF(P57="Mut+ext",0,M57*AJ57*VLOOKUP(L57,Paramétrage!$C$6:$E$28,2,0)))))</f>
        <v>0</v>
      </c>
      <c r="AL57" s="95"/>
      <c r="AM57" s="27">
        <f t="shared" si="34"/>
        <v>0</v>
      </c>
      <c r="AN57" s="27">
        <f>IF(L57="",0,IF(ISERROR(AL57+AK57*VLOOKUP(L57,Paramétrage!$C$6:$E$28,3,0))=TRUE,AM57,AL57+AK57*VLOOKUP(L57,Paramétrage!$C$6:$E$28,3,0)))</f>
        <v>0</v>
      </c>
      <c r="AO57" s="50">
        <f>IF(L57="",0,IF(OR(P57="oui",VLOOKUP(L57,Paramétrage!$C$6:$E$28,2,0)=0),0,IF(U57="",0,U57-AJ57)))</f>
        <v>0</v>
      </c>
      <c r="AP57" s="12">
        <f t="shared" si="35"/>
        <v>0</v>
      </c>
    </row>
    <row r="58" spans="1:42">
      <c r="A58" s="583"/>
      <c r="B58" s="592"/>
      <c r="C58" s="585"/>
      <c r="D58" s="587"/>
      <c r="E58" s="588"/>
      <c r="F58" s="446"/>
      <c r="G58" s="449"/>
      <c r="H58" s="103"/>
      <c r="I58" s="131"/>
      <c r="J58" s="130"/>
      <c r="K58" s="104"/>
      <c r="L58" s="105"/>
      <c r="M58" s="122"/>
      <c r="N58" s="119"/>
      <c r="O58" s="127"/>
      <c r="P58" s="111"/>
      <c r="Q58" s="556"/>
      <c r="R58" s="556"/>
      <c r="S58" s="556"/>
      <c r="T58" s="569"/>
      <c r="U58" s="243" t="str">
        <f>IF(OR(O58="",L58=Paramétrage!$C$10,L58=Paramétrage!$C$13,L58=Paramétrage!$C$16,L58=Paramétrage!$C$19,L58=Paramétrage!$C$23,L58=Paramétrage!$C$26,AND(L58&lt;&gt;Paramétrage!$C$9,P58="Mut+ext")),"",ROUNDUP(N58/O58,0))</f>
        <v/>
      </c>
      <c r="V58" s="244">
        <f>IF(L58="",0,IF(OR(P58="Mut+ext",VLOOKUP(L58,Paramétrage!$C$6:$E$28,2,0)=0),0,IF(O58="","saisir capacité",M58*U58*VLOOKUP(L58,Paramétrage!$C$6:$E$28,2,0))))</f>
        <v>0</v>
      </c>
      <c r="W58" s="108"/>
      <c r="X58" s="245">
        <f t="shared" si="30"/>
        <v>0</v>
      </c>
      <c r="Y58" s="246">
        <f>IF(L58="",0,IF(ISERROR(W58+V58*VLOOKUP(L58,Paramétrage!$C$6:$E$28,3,0))=TRUE,X58,W58+V58*VLOOKUP(L58,Paramétrage!$C$6:$E$28,3,0)))</f>
        <v>0</v>
      </c>
      <c r="Z58" s="555"/>
      <c r="AA58" s="556"/>
      <c r="AB58" s="557"/>
      <c r="AC58" s="442"/>
      <c r="AD58" s="109"/>
      <c r="AE58" s="47">
        <f>IF(F58="",0,IF(J58="",0,IF(SUMIF(F53:F60,F58,N53:N60)=0,0,IF(J58="Obligatoire",AF58/N58,IF(K58="",AF58/SUMIF(F53:F60,F58,N53:N60),AF58/(SUMIF(F53:F60,F58,N53:N60)/K58))))))</f>
        <v>0</v>
      </c>
      <c r="AF58" s="24">
        <f t="shared" si="31"/>
        <v>0</v>
      </c>
      <c r="AH58" s="50">
        <f>IF(SUMIF(F53:F60,F58,N53:N60)=0,0,$M$3*N58/SUMIF(F53:F60,F58,N53:N60))</f>
        <v>0</v>
      </c>
      <c r="AI58" s="12">
        <f t="shared" si="32"/>
        <v>0</v>
      </c>
      <c r="AJ58" s="26" t="str">
        <f t="shared" si="33"/>
        <v/>
      </c>
      <c r="AK58" s="27">
        <f>IF(L58="",0,IF(OR(P58="Mut+ext",VLOOKUP(L58,Paramétrage!$C$6:$E$28,2,0)=0),0,IF(O58="","saisir capacité",IF(P58="Mut+ext",0,M58*AJ58*VLOOKUP(L58,Paramétrage!$C$6:$E$28,2,0)))))</f>
        <v>0</v>
      </c>
      <c r="AL58" s="95"/>
      <c r="AM58" s="27">
        <f t="shared" si="34"/>
        <v>0</v>
      </c>
      <c r="AN58" s="27">
        <f>IF(L58="",0,IF(ISERROR(AL58+AK58*VLOOKUP(L58,Paramétrage!$C$6:$E$28,3,0))=TRUE,AM58,AL58+AK58*VLOOKUP(L58,Paramétrage!$C$6:$E$28,3,0)))</f>
        <v>0</v>
      </c>
      <c r="AO58" s="50">
        <f>IF(L58="",0,IF(OR(P58="oui",VLOOKUP(L58,Paramétrage!$C$6:$E$28,2,0)=0),0,IF(U58="",0,U58-AJ58)))</f>
        <v>0</v>
      </c>
      <c r="AP58" s="12">
        <f t="shared" si="35"/>
        <v>0</v>
      </c>
    </row>
    <row r="59" spans="1:42">
      <c r="A59" s="583"/>
      <c r="B59" s="592"/>
      <c r="C59" s="585"/>
      <c r="D59" s="587"/>
      <c r="E59" s="588"/>
      <c r="F59" s="446"/>
      <c r="G59" s="449"/>
      <c r="H59" s="103"/>
      <c r="I59" s="131"/>
      <c r="J59" s="130"/>
      <c r="K59" s="104"/>
      <c r="L59" s="105"/>
      <c r="M59" s="122"/>
      <c r="N59" s="119"/>
      <c r="O59" s="127"/>
      <c r="P59" s="111"/>
      <c r="Q59" s="556"/>
      <c r="R59" s="556"/>
      <c r="S59" s="556"/>
      <c r="T59" s="569"/>
      <c r="U59" s="243" t="str">
        <f>IF(OR(O59="",L59=Paramétrage!$C$10,L59=Paramétrage!$C$13,L59=Paramétrage!$C$16,L59=Paramétrage!$C$19,L59=Paramétrage!$C$23,L59=Paramétrage!$C$26,AND(L59&lt;&gt;Paramétrage!$C$9,P59="Mut+ext")),"",ROUNDUP(N59/O59,0))</f>
        <v/>
      </c>
      <c r="V59" s="244">
        <f>IF(L59="",0,IF(OR(P59="Mut+ext",VLOOKUP(L59,Paramétrage!$C$6:$E$28,2,0)=0),0,IF(O59="","saisir capacité",M59*U59*VLOOKUP(L59,Paramétrage!$C$6:$E$28,2,0))))</f>
        <v>0</v>
      </c>
      <c r="W59" s="108"/>
      <c r="X59" s="245">
        <f t="shared" si="30"/>
        <v>0</v>
      </c>
      <c r="Y59" s="246">
        <f>IF(L59="",0,IF(ISERROR(W59+V59*VLOOKUP(L59,Paramétrage!$C$6:$E$28,3,0))=TRUE,X59,W59+V59*VLOOKUP(L59,Paramétrage!$C$6:$E$28,3,0)))</f>
        <v>0</v>
      </c>
      <c r="Z59" s="555"/>
      <c r="AA59" s="556"/>
      <c r="AB59" s="557"/>
      <c r="AC59" s="442"/>
      <c r="AD59" s="109"/>
      <c r="AE59" s="47">
        <f>IF(F59="",0,IF(J59="",0,IF(SUMIF(F53:F60,F59,N53:N60)=0,0,IF(J59="Obligatoire",AF59/N59,IF(K59="",AF59/SUMIF(F53:F60,F59,N53:N60),AF59/(SUMIF(F53:F60,F59,N53:N60)/K59))))))</f>
        <v>0</v>
      </c>
      <c r="AF59" s="24">
        <f t="shared" si="31"/>
        <v>0</v>
      </c>
      <c r="AH59" s="50">
        <f>IF(SUMIF(F53:F60,F59,N53:N60)=0,0,$M$3*N59/SUMIF(F53:F60,F59,N53:N60))</f>
        <v>0</v>
      </c>
      <c r="AI59" s="12">
        <f t="shared" si="32"/>
        <v>0</v>
      </c>
      <c r="AJ59" s="26" t="str">
        <f t="shared" si="33"/>
        <v/>
      </c>
      <c r="AK59" s="27">
        <f>IF(L59="",0,IF(OR(P59="Mut+ext",VLOOKUP(L59,Paramétrage!$C$6:$E$28,2,0)=0),0,IF(O59="","saisir capacité",IF(P59="Mut+ext",0,M59*AJ59*VLOOKUP(L59,Paramétrage!$C$6:$E$28,2,0)))))</f>
        <v>0</v>
      </c>
      <c r="AL59" s="95"/>
      <c r="AM59" s="27">
        <f t="shared" si="34"/>
        <v>0</v>
      </c>
      <c r="AN59" s="27">
        <f>IF(L59="",0,IF(ISERROR(AL59+AK59*VLOOKUP(L59,Paramétrage!$C$6:$E$28,3,0))=TRUE,AM59,AL59+AK59*VLOOKUP(L59,Paramétrage!$C$6:$E$28,3,0)))</f>
        <v>0</v>
      </c>
      <c r="AO59" s="50">
        <f>IF(L59="",0,IF(OR(P59="oui",VLOOKUP(L59,Paramétrage!$C$6:$E$28,2,0)=0),0,IF(U59="",0,U59-AJ59)))</f>
        <v>0</v>
      </c>
      <c r="AP59" s="12">
        <f t="shared" si="35"/>
        <v>0</v>
      </c>
    </row>
    <row r="60" spans="1:42">
      <c r="A60" s="583"/>
      <c r="B60" s="592"/>
      <c r="C60" s="585"/>
      <c r="D60" s="587"/>
      <c r="E60" s="589"/>
      <c r="F60" s="446"/>
      <c r="G60" s="449"/>
      <c r="H60" s="103"/>
      <c r="I60" s="131"/>
      <c r="J60" s="130"/>
      <c r="K60" s="104"/>
      <c r="L60" s="105"/>
      <c r="M60" s="122"/>
      <c r="N60" s="119"/>
      <c r="O60" s="127"/>
      <c r="P60" s="111"/>
      <c r="Q60" s="556"/>
      <c r="R60" s="556"/>
      <c r="S60" s="556"/>
      <c r="T60" s="569"/>
      <c r="U60" s="243" t="str">
        <f>IF(OR(O60="",L60=Paramétrage!$C$10,L60=Paramétrage!$C$13,L60=Paramétrage!$C$16,L60=Paramétrage!$C$19,L60=Paramétrage!$C$23,L60=Paramétrage!$C$26,AND(L60&lt;&gt;Paramétrage!$C$9,P60="Mut+ext")),"",ROUNDUP(N60/O60,0))</f>
        <v/>
      </c>
      <c r="V60" s="244">
        <f>IF(L60="",0,IF(OR(P60="Mut+ext",VLOOKUP(L60,Paramétrage!$C$6:$E$28,2,0)=0),0,IF(O60="","saisir capacité",M60*U60*VLOOKUP(L60,Paramétrage!$C$6:$E$28,2,0))))</f>
        <v>0</v>
      </c>
      <c r="W60" s="108"/>
      <c r="X60" s="245">
        <f t="shared" si="30"/>
        <v>0</v>
      </c>
      <c r="Y60" s="246">
        <f>IF(L60="",0,IF(ISERROR(W60+V60*VLOOKUP(L60,Paramétrage!$C$6:$E$28,3,0))=TRUE,X60,W60+V60*VLOOKUP(L60,Paramétrage!$C$6:$E$28,3,0)))</f>
        <v>0</v>
      </c>
      <c r="Z60" s="555"/>
      <c r="AA60" s="556"/>
      <c r="AB60" s="557"/>
      <c r="AC60" s="442"/>
      <c r="AD60" s="109"/>
      <c r="AE60" s="47">
        <f>IF(F60="",0,IF(J60="",0,IF(SUMIF(F53:F60,F60,N53:N60)=0,0,IF(J60="Obligatoire",AF60/N60,IF(K60="",AF60/SUMIF(F53:F60,F60,N53:N60),AF60/(SUMIF(F53:F60,F60,N53:N60)/K60))))))</f>
        <v>0</v>
      </c>
      <c r="AF60" s="24">
        <f t="shared" si="31"/>
        <v>0</v>
      </c>
      <c r="AH60" s="50">
        <f>IF(SUMIF(F53:F60,F60,N53:N60)=0,0,$M$3*N60/SUMIF(F53:F60,F60,N53:N60))</f>
        <v>0</v>
      </c>
      <c r="AI60" s="12">
        <f t="shared" si="32"/>
        <v>0</v>
      </c>
      <c r="AJ60" s="26" t="str">
        <f t="shared" si="33"/>
        <v/>
      </c>
      <c r="AK60" s="27">
        <f>IF(L60="",0,IF(OR(P60="Mut+ext",VLOOKUP(L60,Paramétrage!$C$6:$E$28,2,0)=0),0,IF(O60="","saisir capacité",IF(P60="Mut+ext",0,M60*AJ60*VLOOKUP(L60,Paramétrage!$C$6:$E$28,2,0)))))</f>
        <v>0</v>
      </c>
      <c r="AL60" s="95"/>
      <c r="AM60" s="27">
        <f t="shared" si="34"/>
        <v>0</v>
      </c>
      <c r="AN60" s="27">
        <f>IF(L60="",0,IF(ISERROR(AL60+AK60*VLOOKUP(L60,Paramétrage!$C$6:$E$28,3,0))=TRUE,AM60,AL60+AK60*VLOOKUP(L60,Paramétrage!$C$6:$E$28,3,0)))</f>
        <v>0</v>
      </c>
      <c r="AO60" s="50">
        <f>IF(L60="",0,IF(OR(P60="oui",VLOOKUP(L60,Paramétrage!$C$6:$E$28,2,0)=0),0,IF(U60="",0,U60-AJ60)))</f>
        <v>0</v>
      </c>
      <c r="AP60" s="12">
        <f t="shared" si="35"/>
        <v>0</v>
      </c>
    </row>
    <row r="61" spans="1:42">
      <c r="A61" s="583"/>
      <c r="B61" s="592"/>
      <c r="C61" s="585"/>
      <c r="D61" s="214"/>
      <c r="E61" s="214"/>
      <c r="F61" s="215"/>
      <c r="G61" s="216"/>
      <c r="H61" s="217"/>
      <c r="I61" s="218"/>
      <c r="J61" s="217"/>
      <c r="K61" s="219"/>
      <c r="L61" s="220"/>
      <c r="M61" s="221">
        <f>AE61</f>
        <v>0</v>
      </c>
      <c r="N61" s="222">
        <f>SUM(N53:N60)</f>
        <v>0</v>
      </c>
      <c r="O61" s="220"/>
      <c r="P61" s="223"/>
      <c r="Q61" s="224"/>
      <c r="R61" s="224"/>
      <c r="S61" s="224"/>
      <c r="T61" s="225"/>
      <c r="U61" s="226"/>
      <c r="V61" s="227">
        <f>SUM(V53:V60)</f>
        <v>0</v>
      </c>
      <c r="W61" s="220">
        <f>SUM(W53:W60)</f>
        <v>0</v>
      </c>
      <c r="X61" s="228">
        <f>V61+W61</f>
        <v>0</v>
      </c>
      <c r="Y61" s="234">
        <f>SUM(Y53:Y60)</f>
        <v>0</v>
      </c>
      <c r="Z61" s="230"/>
      <c r="AA61" s="231"/>
      <c r="AB61" s="232"/>
      <c r="AC61" s="235"/>
      <c r="AD61" s="225"/>
      <c r="AE61" s="46">
        <f>SUM(AE53:AE60)</f>
        <v>0</v>
      </c>
      <c r="AF61" s="44">
        <f>SUM(AF53:AF60)</f>
        <v>0</v>
      </c>
    </row>
    <row r="62" spans="1:42" ht="15.75" customHeight="1">
      <c r="A62" s="583"/>
      <c r="B62" s="592"/>
      <c r="C62" s="585" t="s">
        <v>309</v>
      </c>
      <c r="D62" s="586" t="s">
        <v>254</v>
      </c>
      <c r="E62" s="586">
        <v>6</v>
      </c>
      <c r="F62" s="428"/>
      <c r="G62" s="112"/>
      <c r="H62" s="130"/>
      <c r="I62" s="410" t="s">
        <v>115</v>
      </c>
      <c r="J62" s="411"/>
      <c r="K62" s="412"/>
      <c r="L62" s="413"/>
      <c r="M62" s="122"/>
      <c r="N62" s="418">
        <f>+O10</f>
        <v>0</v>
      </c>
      <c r="O62" s="414"/>
      <c r="P62" s="415" t="s">
        <v>116</v>
      </c>
      <c r="Q62" s="648"/>
      <c r="R62" s="648"/>
      <c r="S62" s="648"/>
      <c r="T62" s="649"/>
      <c r="U62" s="249"/>
      <c r="V62" s="244"/>
      <c r="W62" s="250"/>
      <c r="X62" s="245"/>
      <c r="Y62" s="251"/>
      <c r="Z62" s="646"/>
      <c r="AA62" s="646"/>
      <c r="AB62" s="647"/>
      <c r="AC62" s="29"/>
      <c r="AD62" s="419"/>
      <c r="AE62" s="47">
        <f>IF(F62="",0,IF(J62="",0,IF(SUMIF(F62:F66,F62,N62:N66)=0,0,IF(K62="",AF62/SUMIF(F62:F66,F62,N62:N66),AF62/(SUMIF(F62:F66,F62,N62:N66)/K62)))))</f>
        <v>0</v>
      </c>
      <c r="AF62" s="43">
        <f>M62*N62</f>
        <v>0</v>
      </c>
    </row>
    <row r="63" spans="1:42">
      <c r="A63" s="583"/>
      <c r="B63" s="592"/>
      <c r="C63" s="585"/>
      <c r="D63" s="614"/>
      <c r="E63" s="614"/>
      <c r="F63" s="428"/>
      <c r="G63" s="112"/>
      <c r="H63" s="130"/>
      <c r="I63" s="410" t="s">
        <v>115</v>
      </c>
      <c r="J63" s="411"/>
      <c r="K63" s="412"/>
      <c r="L63" s="413"/>
      <c r="M63" s="122"/>
      <c r="N63" s="418"/>
      <c r="O63" s="414"/>
      <c r="P63" s="415" t="s">
        <v>116</v>
      </c>
      <c r="Q63" s="648"/>
      <c r="R63" s="648"/>
      <c r="S63" s="648"/>
      <c r="T63" s="649"/>
      <c r="U63" s="249"/>
      <c r="V63" s="244"/>
      <c r="W63" s="250"/>
      <c r="X63" s="245"/>
      <c r="Y63" s="251"/>
      <c r="Z63" s="646"/>
      <c r="AA63" s="646"/>
      <c r="AB63" s="647"/>
      <c r="AC63" s="29"/>
      <c r="AD63" s="419"/>
      <c r="AE63" s="47">
        <f>IF(F63="",0,IF(J63="",0,IF(SUMIF(F63:F67,F63,N63:N67)=0,0,IF(K63="",AF63/SUMIF(F63:F67,F63,N63:N67),AF63/(SUMIF(F63:F67,F63,N63:N67)/K63)))))</f>
        <v>0</v>
      </c>
      <c r="AF63" s="24">
        <f>M63*N63</f>
        <v>0</v>
      </c>
    </row>
    <row r="64" spans="1:42">
      <c r="A64" s="583"/>
      <c r="B64" s="592"/>
      <c r="C64" s="585"/>
      <c r="D64" s="614"/>
      <c r="E64" s="614"/>
      <c r="F64" s="428"/>
      <c r="G64" s="112"/>
      <c r="H64" s="130"/>
      <c r="I64" s="410" t="s">
        <v>115</v>
      </c>
      <c r="J64" s="411"/>
      <c r="K64" s="412"/>
      <c r="L64" s="413"/>
      <c r="M64" s="122"/>
      <c r="N64" s="418"/>
      <c r="O64" s="414"/>
      <c r="P64" s="415" t="s">
        <v>116</v>
      </c>
      <c r="Q64" s="648"/>
      <c r="R64" s="648"/>
      <c r="S64" s="648"/>
      <c r="T64" s="649"/>
      <c r="U64" s="249"/>
      <c r="V64" s="244"/>
      <c r="W64" s="250"/>
      <c r="X64" s="245"/>
      <c r="Y64" s="251"/>
      <c r="Z64" s="646"/>
      <c r="AA64" s="646"/>
      <c r="AB64" s="647"/>
      <c r="AC64" s="29"/>
      <c r="AD64" s="419"/>
      <c r="AE64" s="47">
        <f>IF(F64="",0,IF(J64="",0,IF(SUMIF(F64:F77,F64,N64:N77)=0,0,IF(K64="",AF64/SUMIF(F64:F77,F64,N64:N77),AF64/(SUMIF(F64:F77,F64,N64:N77)/K64)))))</f>
        <v>0</v>
      </c>
      <c r="AF64" s="24">
        <f>M64*N64</f>
        <v>0</v>
      </c>
    </row>
    <row r="65" spans="1:32">
      <c r="A65" s="583"/>
      <c r="B65" s="592"/>
      <c r="C65" s="585"/>
      <c r="D65" s="614"/>
      <c r="E65" s="614"/>
      <c r="F65" s="428"/>
      <c r="G65" s="112"/>
      <c r="H65" s="130"/>
      <c r="I65" s="410" t="s">
        <v>115</v>
      </c>
      <c r="J65" s="411"/>
      <c r="K65" s="412"/>
      <c r="L65" s="413"/>
      <c r="M65" s="122"/>
      <c r="N65" s="418"/>
      <c r="O65" s="414"/>
      <c r="P65" s="415" t="s">
        <v>116</v>
      </c>
      <c r="Q65" s="648"/>
      <c r="R65" s="648"/>
      <c r="S65" s="648"/>
      <c r="T65" s="649"/>
      <c r="U65" s="249"/>
      <c r="V65" s="244"/>
      <c r="W65" s="250"/>
      <c r="X65" s="245"/>
      <c r="Y65" s="251"/>
      <c r="Z65" s="646"/>
      <c r="AA65" s="646"/>
      <c r="AB65" s="647"/>
      <c r="AC65" s="29"/>
      <c r="AD65" s="419"/>
      <c r="AE65" s="47">
        <f>IF(F65="",0,IF(J65="",0,IF(SUMIF(F65:F78,F65,N65:N78)=0,0,IF(K65="",AF65/SUMIF(F65:F78,F65,N65:N78),AF65/(SUMIF(F65:F78,F65,N65:N78)/K65)))))</f>
        <v>0</v>
      </c>
      <c r="AF65" s="24">
        <f>M65*N65</f>
        <v>0</v>
      </c>
    </row>
    <row r="66" spans="1:32">
      <c r="A66" s="583"/>
      <c r="B66" s="592"/>
      <c r="C66" s="585"/>
      <c r="D66" s="614"/>
      <c r="E66" s="614"/>
      <c r="F66" s="428"/>
      <c r="G66" s="112"/>
      <c r="H66" s="130"/>
      <c r="I66" s="410" t="s">
        <v>115</v>
      </c>
      <c r="J66" s="411"/>
      <c r="K66" s="412"/>
      <c r="L66" s="413"/>
      <c r="M66" s="122"/>
      <c r="N66" s="418"/>
      <c r="O66" s="414"/>
      <c r="P66" s="415" t="s">
        <v>116</v>
      </c>
      <c r="Q66" s="648"/>
      <c r="R66" s="648"/>
      <c r="S66" s="648"/>
      <c r="T66" s="649"/>
      <c r="U66" s="249"/>
      <c r="V66" s="244"/>
      <c r="W66" s="250"/>
      <c r="X66" s="245"/>
      <c r="Y66" s="251"/>
      <c r="Z66" s="646"/>
      <c r="AA66" s="646"/>
      <c r="AB66" s="647"/>
      <c r="AC66" s="29"/>
      <c r="AD66" s="419"/>
      <c r="AE66" s="47">
        <f>IF(F66="",0,IF(J66="",0,IF(SUMIF(F66:F79,F66,N66:N79)=0,0,IF(K66="",AF66/SUMIF(F66:F79,F66,N66:N79),AF66/(SUMIF(F66:F79,F66,N66:N79)/K66)))))</f>
        <v>0</v>
      </c>
      <c r="AF66" s="24">
        <f>M66*N66</f>
        <v>0</v>
      </c>
    </row>
    <row r="67" spans="1:32">
      <c r="A67" s="583"/>
      <c r="B67" s="592"/>
      <c r="C67" s="585"/>
      <c r="D67" s="214"/>
      <c r="E67" s="214"/>
      <c r="F67" s="215"/>
      <c r="G67" s="216"/>
      <c r="H67" s="217"/>
      <c r="I67" s="218"/>
      <c r="J67" s="217"/>
      <c r="K67" s="219"/>
      <c r="L67" s="220"/>
      <c r="M67" s="221">
        <f>IF(SUM(N62:N66)=0,0,SUMPRODUCT(M62:M66,N62:N66)/SUM(N62:N66))</f>
        <v>0</v>
      </c>
      <c r="N67" s="222"/>
      <c r="O67" s="220"/>
      <c r="P67" s="223"/>
      <c r="Q67" s="224"/>
      <c r="R67" s="224"/>
      <c r="S67" s="224"/>
      <c r="T67" s="225"/>
      <c r="U67" s="226"/>
      <c r="V67" s="227">
        <f>SUM(V62:V66)</f>
        <v>0</v>
      </c>
      <c r="W67" s="220">
        <f>SUM(W62:W66)</f>
        <v>0</v>
      </c>
      <c r="X67" s="228">
        <f t="shared" ref="X67" si="36">V67+W67</f>
        <v>0</v>
      </c>
      <c r="Y67" s="234">
        <f>SUM(Y62:Y66)</f>
        <v>0</v>
      </c>
      <c r="Z67" s="230"/>
      <c r="AA67" s="231"/>
      <c r="AB67" s="232"/>
      <c r="AC67" s="235"/>
      <c r="AD67" s="225"/>
      <c r="AE67" s="46">
        <f>SUM(AE62:AE66)</f>
        <v>0</v>
      </c>
      <c r="AF67" s="44">
        <f>SUM(AF62:AF66)</f>
        <v>0</v>
      </c>
    </row>
    <row r="68" spans="1:32">
      <c r="A68" s="583"/>
      <c r="B68" s="592"/>
      <c r="C68" s="585" t="s">
        <v>314</v>
      </c>
      <c r="D68" s="585" t="s">
        <v>126</v>
      </c>
      <c r="E68" s="614">
        <v>3</v>
      </c>
      <c r="F68" s="447" t="s">
        <v>315</v>
      </c>
      <c r="G68" s="112" t="s">
        <v>23</v>
      </c>
      <c r="H68" s="103" t="s">
        <v>128</v>
      </c>
      <c r="I68" s="131"/>
      <c r="J68" s="130" t="s">
        <v>98</v>
      </c>
      <c r="K68" s="104"/>
      <c r="L68" s="105" t="s">
        <v>129</v>
      </c>
      <c r="M68" s="122">
        <v>25</v>
      </c>
      <c r="N68" s="119">
        <f>N4</f>
        <v>0</v>
      </c>
      <c r="O68" s="127">
        <v>24</v>
      </c>
      <c r="P68" s="111" t="s">
        <v>116</v>
      </c>
      <c r="Q68" s="556" t="s">
        <v>130</v>
      </c>
      <c r="R68" s="556"/>
      <c r="S68" s="556"/>
      <c r="T68" s="569"/>
      <c r="U68" s="243">
        <f>IF(OR(O68="",L68=Paramétrage!$C$10,L68=Paramétrage!$C$13,L68=Paramétrage!$C$16,L68=Paramétrage!$C$19,L68=Paramétrage!$C$23,L68=Paramétrage!$C$26,AND(L68&lt;&gt;Paramétrage!$C$9,P68="Mut+ext")),"",ROUNDUP(N68/O68,0))</f>
        <v>0</v>
      </c>
      <c r="V68" s="244">
        <f>IF(L68="",0,IF(OR(P68="Mut+ext",VLOOKUP(L68,Paramétrage!$C$6:$E$28,2,0)=0),0,IF(O68="","saisir capacité",M68*U68*VLOOKUP(L68,Paramétrage!$C$6:$E$28,2,0))))</f>
        <v>0</v>
      </c>
      <c r="W68" s="108"/>
      <c r="X68" s="245">
        <f t="shared" ref="X68:X75" si="37">IF(ISERROR(V68+W68)=TRUE,V68,V68+W68)</f>
        <v>0</v>
      </c>
      <c r="Y68" s="246">
        <f>IF(L68="",0,IF(ISERROR(W68+V68*VLOOKUP(L68,Paramétrage!$C$6:$E$28,3,0))=TRUE,X68,W68+V68*VLOOKUP(L68,Paramétrage!$C$6:$E$28,3,0)))</f>
        <v>0</v>
      </c>
      <c r="Z68" s="555"/>
      <c r="AA68" s="556"/>
      <c r="AB68" s="557"/>
      <c r="AC68" s="442"/>
      <c r="AD68" s="110"/>
      <c r="AE68" s="47">
        <f>IF(F68="",0,IF(J68="",0,IF(SUMIF(F68:F75,F68,N68:N75)=0,0,IF(J68="Obligatoire",AF68/N68,IF(K68="",AF68/SUMIF(F68:F75,F68,N68:N75),AF68/(SUMIF(F68:F75,F68,N68:N75)/K68))))))</f>
        <v>0</v>
      </c>
      <c r="AF68" s="24">
        <f t="shared" ref="AF68:AF75" si="38">M68*N68</f>
        <v>0</v>
      </c>
    </row>
    <row r="69" spans="1:32" ht="15.75" hidden="1" customHeight="1">
      <c r="A69" s="583"/>
      <c r="B69" s="592"/>
      <c r="C69" s="585"/>
      <c r="D69" s="585"/>
      <c r="E69" s="614"/>
      <c r="F69" s="446"/>
      <c r="G69" s="112"/>
      <c r="H69" s="103"/>
      <c r="I69" s="131"/>
      <c r="J69" s="130"/>
      <c r="K69" s="104"/>
      <c r="L69" s="105"/>
      <c r="M69" s="122"/>
      <c r="N69" s="119"/>
      <c r="O69" s="127"/>
      <c r="P69" s="111"/>
      <c r="Q69" s="556"/>
      <c r="R69" s="556"/>
      <c r="S69" s="556"/>
      <c r="T69" s="569"/>
      <c r="U69" s="243" t="str">
        <f>IF(OR(O69="",L69=Paramétrage!$C$10,L69=Paramétrage!$C$13,L69=Paramétrage!$C$16,L69=Paramétrage!$C$19,L69=Paramétrage!$C$23,L69=Paramétrage!$C$26,AND(L69&lt;&gt;Paramétrage!$C$9,P69="Mut+ext")),"",ROUNDUP(N69/O69,0))</f>
        <v/>
      </c>
      <c r="V69" s="244">
        <f>IF(L69="",0,IF(OR(P69="Mut+ext",VLOOKUP(L69,Paramétrage!$C$6:$E$28,2,0)=0),0,IF(O69="","saisir capacité",M69*U69*VLOOKUP(L69,Paramétrage!$C$6:$E$28,2,0))))</f>
        <v>0</v>
      </c>
      <c r="W69" s="108"/>
      <c r="X69" s="245">
        <f t="shared" si="37"/>
        <v>0</v>
      </c>
      <c r="Y69" s="246">
        <f>IF(L69="",0,IF(ISERROR(W69+V69*VLOOKUP(L69,Paramétrage!$C$6:$E$28,3,0))=TRUE,X69,W69+V69*VLOOKUP(L69,Paramétrage!$C$6:$E$28,3,0)))</f>
        <v>0</v>
      </c>
      <c r="Z69" s="555"/>
      <c r="AA69" s="556"/>
      <c r="AB69" s="557"/>
      <c r="AC69" s="442"/>
      <c r="AD69" s="109"/>
      <c r="AE69" s="47">
        <f>IF(F69="",0,IF(J69="",0,IF(SUMIF(F68:F75,F69,N68:N75)=0,0,IF(J69="Obligatoire",AF69/N69,IF(K69="",AF69/SUMIF(F68:F75,F69,N68:N75),AF69/(SUMIF(F68:F75,F69,N68:N75)/K69))))))</f>
        <v>0</v>
      </c>
      <c r="AF69" s="24">
        <f t="shared" si="38"/>
        <v>0</v>
      </c>
    </row>
    <row r="70" spans="1:32" ht="15.75" hidden="1" customHeight="1">
      <c r="A70" s="583"/>
      <c r="B70" s="592"/>
      <c r="C70" s="585"/>
      <c r="D70" s="585"/>
      <c r="E70" s="614"/>
      <c r="F70" s="446"/>
      <c r="G70" s="112"/>
      <c r="H70" s="103"/>
      <c r="I70" s="131"/>
      <c r="J70" s="130"/>
      <c r="K70" s="104"/>
      <c r="L70" s="105"/>
      <c r="M70" s="122"/>
      <c r="N70" s="119"/>
      <c r="O70" s="127"/>
      <c r="P70" s="111"/>
      <c r="Q70" s="556"/>
      <c r="R70" s="556"/>
      <c r="S70" s="556"/>
      <c r="T70" s="569"/>
      <c r="U70" s="243" t="str">
        <f>IF(OR(O70="",L70=Paramétrage!$C$10,L70=Paramétrage!$C$13,L70=Paramétrage!$C$16,L70=Paramétrage!$C$19,L70=Paramétrage!$C$23,L70=Paramétrage!$C$26,AND(L70&lt;&gt;Paramétrage!$C$9,P70="Mut+ext")),"",ROUNDUP(N70/O70,0))</f>
        <v/>
      </c>
      <c r="V70" s="244">
        <f>IF(L70="",0,IF(OR(P70="Mut+ext",VLOOKUP(L70,Paramétrage!$C$6:$E$28,2,0)=0),0,IF(O70="","saisir capacité",M70*U70*VLOOKUP(L70,Paramétrage!$C$6:$E$28,2,0))))</f>
        <v>0</v>
      </c>
      <c r="W70" s="108"/>
      <c r="X70" s="245">
        <f t="shared" si="37"/>
        <v>0</v>
      </c>
      <c r="Y70" s="246">
        <f>IF(L70="",0,IF(ISERROR(W70+V70*VLOOKUP(L70,Paramétrage!$C$6:$E$28,3,0))=TRUE,X70,W70+V70*VLOOKUP(L70,Paramétrage!$C$6:$E$28,3,0)))</f>
        <v>0</v>
      </c>
      <c r="Z70" s="555"/>
      <c r="AA70" s="556"/>
      <c r="AB70" s="557"/>
      <c r="AC70" s="442"/>
      <c r="AD70" s="109"/>
      <c r="AE70" s="47">
        <f>IF(F70="",0,IF(J70="",0,IF(SUMIF(F68:F75,F70,N68:N75)=0,0,IF(J70="Obligatoire",AF70/N70,IF(K70="",AF70/SUMIF(F68:F75,F70,N68:N75),AF70/(SUMIF(F68:F75,F70,N68:N75)/K70))))))</f>
        <v>0</v>
      </c>
      <c r="AF70" s="24">
        <f t="shared" si="38"/>
        <v>0</v>
      </c>
    </row>
    <row r="71" spans="1:32" ht="15.75" hidden="1" customHeight="1">
      <c r="A71" s="583"/>
      <c r="B71" s="592"/>
      <c r="C71" s="585"/>
      <c r="D71" s="585"/>
      <c r="E71" s="614"/>
      <c r="F71" s="448"/>
      <c r="G71" s="112"/>
      <c r="H71" s="103"/>
      <c r="I71" s="131"/>
      <c r="J71" s="130"/>
      <c r="K71" s="104"/>
      <c r="L71" s="105"/>
      <c r="M71" s="122"/>
      <c r="N71" s="119"/>
      <c r="O71" s="127"/>
      <c r="P71" s="111"/>
      <c r="Q71" s="556"/>
      <c r="R71" s="556"/>
      <c r="S71" s="556"/>
      <c r="T71" s="569"/>
      <c r="U71" s="243" t="str">
        <f>IF(OR(O71="",L71=Paramétrage!$C$10,L71=Paramétrage!$C$13,L71=Paramétrage!$C$16,L71=Paramétrage!$C$19,L71=Paramétrage!$C$23,L71=Paramétrage!$C$26,AND(L71&lt;&gt;Paramétrage!$C$9,P71="Mut+ext")),"",ROUNDUP(N71/O71,0))</f>
        <v/>
      </c>
      <c r="V71" s="244">
        <f>IF(L71="",0,IF(OR(P71="Mut+ext",VLOOKUP(L71,Paramétrage!$C$6:$E$28,2,0)=0),0,IF(O71="","saisir capacité",M71*U71*VLOOKUP(L71,Paramétrage!$C$6:$E$28,2,0))))</f>
        <v>0</v>
      </c>
      <c r="W71" s="108"/>
      <c r="X71" s="245">
        <f t="shared" si="37"/>
        <v>0</v>
      </c>
      <c r="Y71" s="246">
        <f>IF(L71="",0,IF(ISERROR(W71+V71*VLOOKUP(L71,Paramétrage!$C$6:$E$28,3,0))=TRUE,X71,W71+V71*VLOOKUP(L71,Paramétrage!$C$6:$E$28,3,0)))</f>
        <v>0</v>
      </c>
      <c r="Z71" s="555"/>
      <c r="AA71" s="556"/>
      <c r="AB71" s="557"/>
      <c r="AC71" s="442"/>
      <c r="AD71" s="109"/>
      <c r="AE71" s="47">
        <f>IF(F71="",0,IF(J71="",0,IF(SUMIF(F68:F75,F71,N68:N75)=0,0,IF(J71="Obligatoire",AF71/N71,IF(K71="",AF71/SUMIF(F68:F75,F71,N68:N75),AF71/(SUMIF(F68:F75,F71,N68:N75)/K71))))))</f>
        <v>0</v>
      </c>
      <c r="AF71" s="24">
        <f t="shared" si="38"/>
        <v>0</v>
      </c>
    </row>
    <row r="72" spans="1:32" ht="15.75" hidden="1" customHeight="1">
      <c r="A72" s="583"/>
      <c r="B72" s="592"/>
      <c r="C72" s="585"/>
      <c r="D72" s="585"/>
      <c r="E72" s="614"/>
      <c r="F72" s="446"/>
      <c r="G72" s="112"/>
      <c r="H72" s="103"/>
      <c r="I72" s="131"/>
      <c r="J72" s="130"/>
      <c r="K72" s="104"/>
      <c r="L72" s="105"/>
      <c r="M72" s="122"/>
      <c r="N72" s="119"/>
      <c r="O72" s="127"/>
      <c r="P72" s="111"/>
      <c r="Q72" s="556"/>
      <c r="R72" s="556"/>
      <c r="S72" s="556"/>
      <c r="T72" s="569"/>
      <c r="U72" s="243" t="str">
        <f>IF(OR(O72="",L72=Paramétrage!$C$10,L72=Paramétrage!$C$13,L72=Paramétrage!$C$16,L72=Paramétrage!$C$19,L72=Paramétrage!$C$23,L72=Paramétrage!$C$26,AND(L72&lt;&gt;Paramétrage!$C$9,P72="Mut+ext")),"",ROUNDUP(N72/O72,0))</f>
        <v/>
      </c>
      <c r="V72" s="244">
        <f>IF(L72="",0,IF(OR(P72="Mut+ext",VLOOKUP(L72,Paramétrage!$C$6:$E$28,2,0)=0),0,IF(O72="","saisir capacité",M72*U72*VLOOKUP(L72,Paramétrage!$C$6:$E$28,2,0))))</f>
        <v>0</v>
      </c>
      <c r="W72" s="108"/>
      <c r="X72" s="245">
        <f t="shared" si="37"/>
        <v>0</v>
      </c>
      <c r="Y72" s="246">
        <f>IF(L72="",0,IF(ISERROR(W72+V72*VLOOKUP(L72,Paramétrage!$C$6:$E$28,3,0))=TRUE,X72,W72+V72*VLOOKUP(L72,Paramétrage!$C$6:$E$28,3,0)))</f>
        <v>0</v>
      </c>
      <c r="Z72" s="555"/>
      <c r="AA72" s="556"/>
      <c r="AB72" s="557"/>
      <c r="AC72" s="442"/>
      <c r="AD72" s="109"/>
      <c r="AE72" s="47">
        <f>IF(F72="",0,IF(J72="",0,IF(SUMIF(F68:F75,F72,N68:N75)=0,0,IF(J72="Obligatoire",AF72/N72,IF(K72="",AF72/SUMIF(F68:F75,F72,N68:N75),AF72/(SUMIF(F68:F75,F72,N68:N75)/K72))))))</f>
        <v>0</v>
      </c>
      <c r="AF72" s="24">
        <f t="shared" si="38"/>
        <v>0</v>
      </c>
    </row>
    <row r="73" spans="1:32" ht="15.75" hidden="1" customHeight="1">
      <c r="A73" s="583"/>
      <c r="B73" s="592"/>
      <c r="C73" s="585"/>
      <c r="D73" s="585"/>
      <c r="E73" s="614"/>
      <c r="F73" s="446"/>
      <c r="G73" s="112"/>
      <c r="H73" s="103"/>
      <c r="I73" s="131"/>
      <c r="J73" s="130"/>
      <c r="K73" s="104"/>
      <c r="L73" s="105"/>
      <c r="M73" s="122"/>
      <c r="N73" s="119"/>
      <c r="O73" s="127"/>
      <c r="P73" s="111"/>
      <c r="Q73" s="556"/>
      <c r="R73" s="556"/>
      <c r="S73" s="556"/>
      <c r="T73" s="569"/>
      <c r="U73" s="243" t="str">
        <f>IF(OR(O73="",L73=Paramétrage!$C$10,L73=Paramétrage!$C$13,L73=Paramétrage!$C$16,L73=Paramétrage!$C$19,L73=Paramétrage!$C$23,L73=Paramétrage!$C$26,AND(L73&lt;&gt;Paramétrage!$C$9,P73="Mut+ext")),"",ROUNDUP(N73/O73,0))</f>
        <v/>
      </c>
      <c r="V73" s="244">
        <f>IF(L73="",0,IF(OR(P73="Mut+ext",VLOOKUP(L73,Paramétrage!$C$6:$E$28,2,0)=0),0,IF(O73="","saisir capacité",M73*U73*VLOOKUP(L73,Paramétrage!$C$6:$E$28,2,0))))</f>
        <v>0</v>
      </c>
      <c r="W73" s="108"/>
      <c r="X73" s="245">
        <f t="shared" si="37"/>
        <v>0</v>
      </c>
      <c r="Y73" s="246">
        <f>IF(L73="",0,IF(ISERROR(W73+V73*VLOOKUP(L73,Paramétrage!$C$6:$E$28,3,0))=TRUE,X73,W73+V73*VLOOKUP(L73,Paramétrage!$C$6:$E$28,3,0)))</f>
        <v>0</v>
      </c>
      <c r="Z73" s="555"/>
      <c r="AA73" s="556"/>
      <c r="AB73" s="557"/>
      <c r="AC73" s="442"/>
      <c r="AD73" s="109"/>
      <c r="AE73" s="47">
        <f>IF(F73="",0,IF(J73="",0,IF(SUMIF(F68:F75,F73,N68:N75)=0,0,IF(J73="Obligatoire",AF73/N73,IF(K73="",AF73/SUMIF(F68:F75,F73,N68:N75),AF73/(SUMIF(F68:F75,F73,N68:N75)/K73))))))</f>
        <v>0</v>
      </c>
      <c r="AF73" s="24">
        <f t="shared" si="38"/>
        <v>0</v>
      </c>
    </row>
    <row r="74" spans="1:32" ht="15.75" hidden="1" customHeight="1">
      <c r="A74" s="583"/>
      <c r="B74" s="592"/>
      <c r="C74" s="585"/>
      <c r="D74" s="585"/>
      <c r="E74" s="614"/>
      <c r="F74" s="446"/>
      <c r="G74" s="112"/>
      <c r="H74" s="103"/>
      <c r="I74" s="131"/>
      <c r="J74" s="130"/>
      <c r="K74" s="104"/>
      <c r="L74" s="105"/>
      <c r="M74" s="122"/>
      <c r="N74" s="119"/>
      <c r="O74" s="127"/>
      <c r="P74" s="111"/>
      <c r="Q74" s="556"/>
      <c r="R74" s="556"/>
      <c r="S74" s="556"/>
      <c r="T74" s="569"/>
      <c r="U74" s="243" t="str">
        <f>IF(OR(O74="",L74=Paramétrage!$C$10,L74=Paramétrage!$C$13,L74=Paramétrage!$C$16,L74=Paramétrage!$C$19,L74=Paramétrage!$C$23,L74=Paramétrage!$C$26,AND(L74&lt;&gt;Paramétrage!$C$9,P74="Mut+ext")),"",ROUNDUP(N74/O74,0))</f>
        <v/>
      </c>
      <c r="V74" s="244">
        <f>IF(L74="",0,IF(OR(P74="Mut+ext",VLOOKUP(L74,Paramétrage!$C$6:$E$28,2,0)=0),0,IF(O74="","saisir capacité",M74*U74*VLOOKUP(L74,Paramétrage!$C$6:$E$28,2,0))))</f>
        <v>0</v>
      </c>
      <c r="W74" s="108"/>
      <c r="X74" s="245">
        <f t="shared" si="37"/>
        <v>0</v>
      </c>
      <c r="Y74" s="246">
        <f>IF(L74="",0,IF(ISERROR(W74+V74*VLOOKUP(L74,Paramétrage!$C$6:$E$28,3,0))=TRUE,X74,W74+V74*VLOOKUP(L74,Paramétrage!$C$6:$E$28,3,0)))</f>
        <v>0</v>
      </c>
      <c r="Z74" s="555"/>
      <c r="AA74" s="556"/>
      <c r="AB74" s="557"/>
      <c r="AC74" s="442"/>
      <c r="AD74" s="109"/>
      <c r="AE74" s="47">
        <f>IF(F74="",0,IF(J74="",0,IF(SUMIF(F68:F75,F74,N68:N75)=0,0,IF(J74="Obligatoire",AF74/N74,IF(K74="",AF74/SUMIF(F68:F75,F74,N68:N75),AF74/(SUMIF(F68:F75,F74,N68:N75)/K74))))))</f>
        <v>0</v>
      </c>
      <c r="AF74" s="24">
        <f t="shared" si="38"/>
        <v>0</v>
      </c>
    </row>
    <row r="75" spans="1:32" ht="15.75" hidden="1" customHeight="1">
      <c r="A75" s="583"/>
      <c r="B75" s="592"/>
      <c r="C75" s="585"/>
      <c r="D75" s="585"/>
      <c r="E75" s="615"/>
      <c r="F75" s="446"/>
      <c r="G75" s="112"/>
      <c r="H75" s="103"/>
      <c r="I75" s="131"/>
      <c r="J75" s="130"/>
      <c r="K75" s="104"/>
      <c r="L75" s="105"/>
      <c r="M75" s="122"/>
      <c r="N75" s="119"/>
      <c r="O75" s="127"/>
      <c r="P75" s="111"/>
      <c r="Q75" s="556"/>
      <c r="R75" s="556"/>
      <c r="S75" s="556"/>
      <c r="T75" s="569"/>
      <c r="U75" s="243" t="str">
        <f>IF(OR(O75="",L75=Paramétrage!$C$10,L75=Paramétrage!$C$13,L75=Paramétrage!$C$16,L75=Paramétrage!$C$19,L75=Paramétrage!$C$23,L75=Paramétrage!$C$26,AND(L75&lt;&gt;Paramétrage!$C$9,P75="Mut+ext")),"",ROUNDUP(N75/O75,0))</f>
        <v/>
      </c>
      <c r="V75" s="244">
        <f>IF(L75="",0,IF(OR(P75="Mut+ext",VLOOKUP(L75,Paramétrage!$C$6:$E$28,2,0)=0),0,IF(O75="","saisir capacité",M75*U75*VLOOKUP(L75,Paramétrage!$C$6:$E$28,2,0))))</f>
        <v>0</v>
      </c>
      <c r="W75" s="108"/>
      <c r="X75" s="245">
        <f t="shared" si="37"/>
        <v>0</v>
      </c>
      <c r="Y75" s="246">
        <f>IF(L75="",0,IF(ISERROR(W75+V75*VLOOKUP(L75,Paramétrage!$C$6:$E$28,3,0))=TRUE,X75,W75+V75*VLOOKUP(L75,Paramétrage!$C$6:$E$28,3,0)))</f>
        <v>0</v>
      </c>
      <c r="Z75" s="555"/>
      <c r="AA75" s="556"/>
      <c r="AB75" s="557"/>
      <c r="AC75" s="442"/>
      <c r="AD75" s="109"/>
      <c r="AE75" s="47">
        <f>IF(F75="",0,IF(J75="",0,IF(SUMIF(F68:F75,F75,N68:N75)=0,0,IF(J75="Obligatoire",AF75/N75,IF(K75="",AF75/SUMIF(F68:F75,F75,N68:N75),AF75/(SUMIF(F68:F75,F75,N68:N75)/K75))))))</f>
        <v>0</v>
      </c>
      <c r="AF75" s="24">
        <f t="shared" si="38"/>
        <v>0</v>
      </c>
    </row>
    <row r="76" spans="1:32">
      <c r="A76" s="583"/>
      <c r="B76" s="592"/>
      <c r="C76" s="585"/>
      <c r="D76" s="214"/>
      <c r="E76" s="214"/>
      <c r="F76" s="215"/>
      <c r="G76" s="216"/>
      <c r="H76" s="217"/>
      <c r="I76" s="218"/>
      <c r="J76" s="217"/>
      <c r="K76" s="219"/>
      <c r="L76" s="220"/>
      <c r="M76" s="221">
        <f>AE76</f>
        <v>0</v>
      </c>
      <c r="N76" s="222"/>
      <c r="O76" s="220"/>
      <c r="P76" s="223"/>
      <c r="Q76" s="224"/>
      <c r="R76" s="224"/>
      <c r="S76" s="224"/>
      <c r="T76" s="225"/>
      <c r="U76" s="226"/>
      <c r="V76" s="227">
        <f>SUM(V68:V75)</f>
        <v>0</v>
      </c>
      <c r="W76" s="220">
        <f>SUM(W68:W75)</f>
        <v>0</v>
      </c>
      <c r="X76" s="228">
        <f t="shared" ref="X76" si="39">V76+W76</f>
        <v>0</v>
      </c>
      <c r="Y76" s="234">
        <f>SUM(Y68:Y75)</f>
        <v>0</v>
      </c>
      <c r="Z76" s="230"/>
      <c r="AA76" s="231"/>
      <c r="AB76" s="232"/>
      <c r="AC76" s="235"/>
      <c r="AD76" s="225"/>
      <c r="AE76" s="46">
        <f>SUM(AE68:AE75)</f>
        <v>0</v>
      </c>
      <c r="AF76" s="44">
        <f>SUM(AF68:AF75)</f>
        <v>0</v>
      </c>
    </row>
    <row r="77" spans="1:32" ht="15.75" customHeight="1">
      <c r="A77" s="583"/>
      <c r="B77" s="592"/>
      <c r="C77" s="585" t="s">
        <v>316</v>
      </c>
      <c r="D77" s="585" t="s">
        <v>265</v>
      </c>
      <c r="E77" s="614">
        <v>3</v>
      </c>
      <c r="F77" s="447" t="s">
        <v>317</v>
      </c>
      <c r="G77" s="112" t="s">
        <v>17</v>
      </c>
      <c r="H77" s="103"/>
      <c r="I77" s="131"/>
      <c r="J77" s="130"/>
      <c r="K77" s="104"/>
      <c r="L77" s="105"/>
      <c r="M77" s="122"/>
      <c r="N77" s="119"/>
      <c r="O77" s="127">
        <v>24</v>
      </c>
      <c r="P77" s="111"/>
      <c r="Q77" s="556"/>
      <c r="R77" s="556"/>
      <c r="S77" s="556"/>
      <c r="T77" s="569"/>
      <c r="U77" s="243">
        <f>IF(OR(O77="",L77=Paramétrage!$C$10,L77=Paramétrage!$C$13,L77=Paramétrage!$C$16,L77=Paramétrage!$C$19,L77=Paramétrage!$C$23,L77=Paramétrage!$C$26,AND(L77&lt;&gt;Paramétrage!$C$9,P77="Mut+ext")),"",ROUNDUP(N77/O77,0))</f>
        <v>0</v>
      </c>
      <c r="V77" s="244">
        <f>IF(L77="",0,IF(OR(P77="Mut+ext",VLOOKUP(L77,Paramétrage!$C$6:$E$28,2,0)=0),0,IF(O77="","saisir capacité",M77*U77*VLOOKUP(L77,Paramétrage!$C$6:$E$28,2,0))))</f>
        <v>0</v>
      </c>
      <c r="W77" s="108"/>
      <c r="X77" s="245">
        <f t="shared" ref="X77:X84" si="40">IF(ISERROR(V77+W77)=TRUE,V77,V77+W77)</f>
        <v>0</v>
      </c>
      <c r="Y77" s="246">
        <f>IF(L77="",0,IF(ISERROR(W77+V77*VLOOKUP(L77,Paramétrage!$C$6:$E$28,3,0))=TRUE,X77,W77+V77*VLOOKUP(L77,Paramétrage!$C$6:$E$28,3,0)))</f>
        <v>0</v>
      </c>
      <c r="Z77" s="555"/>
      <c r="AA77" s="556"/>
      <c r="AB77" s="557"/>
      <c r="AC77" s="442"/>
      <c r="AD77" s="110"/>
      <c r="AE77" s="47">
        <f>IF(F77="",0,IF(J77="",0,IF(SUMIF(F77:F84,F77,N77:N84)=0,0,IF(J77="Obligatoire",AF77/N77,IF(K77="",AF77/SUMIF(F77:F84,F77,N77:N84),AF77/(SUMIF(F77:F84,F77,N77:N84)/K77))))))</f>
        <v>0</v>
      </c>
      <c r="AF77" s="24">
        <f t="shared" ref="AF77:AF84" si="41">M77*N77</f>
        <v>0</v>
      </c>
    </row>
    <row r="78" spans="1:32">
      <c r="A78" s="583"/>
      <c r="B78" s="592"/>
      <c r="C78" s="585"/>
      <c r="D78" s="585"/>
      <c r="E78" s="614"/>
      <c r="F78" s="446"/>
      <c r="G78" s="112"/>
      <c r="H78" s="103"/>
      <c r="I78" s="131"/>
      <c r="J78" s="130"/>
      <c r="K78" s="104"/>
      <c r="L78" s="105"/>
      <c r="M78" s="122"/>
      <c r="N78" s="119"/>
      <c r="O78" s="127"/>
      <c r="P78" s="111"/>
      <c r="Q78" s="556"/>
      <c r="R78" s="556"/>
      <c r="S78" s="556"/>
      <c r="T78" s="569"/>
      <c r="U78" s="243" t="str">
        <f>IF(OR(O78="",L78=Paramétrage!$C$10,L78=Paramétrage!$C$13,L78=Paramétrage!$C$16,L78=Paramétrage!$C$19,L78=Paramétrage!$C$23,L78=Paramétrage!$C$26,AND(L78&lt;&gt;Paramétrage!$C$9,P78="Mut+ext")),"",ROUNDUP(N78/O78,0))</f>
        <v/>
      </c>
      <c r="V78" s="244">
        <f>IF(L78="",0,IF(OR(P78="Mut+ext",VLOOKUP(L78,Paramétrage!$C$6:$E$28,2,0)=0),0,IF(O78="","saisir capacité",M78*U78*VLOOKUP(L78,Paramétrage!$C$6:$E$28,2,0))))</f>
        <v>0</v>
      </c>
      <c r="W78" s="108"/>
      <c r="X78" s="245">
        <f t="shared" si="40"/>
        <v>0</v>
      </c>
      <c r="Y78" s="246">
        <f>IF(L78="",0,IF(ISERROR(W78+V78*VLOOKUP(L78,Paramétrage!$C$6:$E$28,3,0))=TRUE,X78,W78+V78*VLOOKUP(L78,Paramétrage!$C$6:$E$28,3,0)))</f>
        <v>0</v>
      </c>
      <c r="Z78" s="555"/>
      <c r="AA78" s="556"/>
      <c r="AB78" s="557"/>
      <c r="AC78" s="442"/>
      <c r="AD78" s="109"/>
      <c r="AE78" s="47">
        <f>IF(F78="",0,IF(J78="",0,IF(SUMIF(F77:F84,F78,N77:N84)=0,0,IF(J78="Obligatoire",AF78/N78,IF(K78="",AF78/SUMIF(F77:F84,F78,N77:N84),AF78/(SUMIF(F77:F84,F78,N77:N84)/K78))))))</f>
        <v>0</v>
      </c>
      <c r="AF78" s="24">
        <f t="shared" si="41"/>
        <v>0</v>
      </c>
    </row>
    <row r="79" spans="1:32">
      <c r="A79" s="583"/>
      <c r="B79" s="592"/>
      <c r="C79" s="585"/>
      <c r="D79" s="585"/>
      <c r="E79" s="614"/>
      <c r="F79" s="446"/>
      <c r="G79" s="112"/>
      <c r="H79" s="103"/>
      <c r="I79" s="131"/>
      <c r="J79" s="130"/>
      <c r="K79" s="104"/>
      <c r="L79" s="105"/>
      <c r="M79" s="122"/>
      <c r="N79" s="119"/>
      <c r="O79" s="127"/>
      <c r="P79" s="111"/>
      <c r="Q79" s="556"/>
      <c r="R79" s="556"/>
      <c r="S79" s="556"/>
      <c r="T79" s="569"/>
      <c r="U79" s="243" t="str">
        <f>IF(OR(O79="",L79=Paramétrage!$C$10,L79=Paramétrage!$C$13,L79=Paramétrage!$C$16,L79=Paramétrage!$C$19,L79=Paramétrage!$C$23,L79=Paramétrage!$C$26,AND(L79&lt;&gt;Paramétrage!$C$9,P79="Mut+ext")),"",ROUNDUP(N79/O79,0))</f>
        <v/>
      </c>
      <c r="V79" s="244">
        <f>IF(L79="",0,IF(OR(P79="Mut+ext",VLOOKUP(L79,Paramétrage!$C$6:$E$28,2,0)=0),0,IF(O79="","saisir capacité",M79*U79*VLOOKUP(L79,Paramétrage!$C$6:$E$28,2,0))))</f>
        <v>0</v>
      </c>
      <c r="W79" s="108"/>
      <c r="X79" s="245">
        <f t="shared" si="40"/>
        <v>0</v>
      </c>
      <c r="Y79" s="246">
        <f>IF(L79="",0,IF(ISERROR(W79+V79*VLOOKUP(L79,Paramétrage!$C$6:$E$28,3,0))=TRUE,X79,W79+V79*VLOOKUP(L79,Paramétrage!$C$6:$E$28,3,0)))</f>
        <v>0</v>
      </c>
      <c r="Z79" s="555"/>
      <c r="AA79" s="556"/>
      <c r="AB79" s="557"/>
      <c r="AC79" s="442"/>
      <c r="AD79" s="109"/>
      <c r="AE79" s="47">
        <f>IF(F79="",0,IF(J79="",0,IF(SUMIF(F77:F84,F79,N77:N84)=0,0,IF(J79="Obligatoire",AF79/N79,IF(K79="",AF79/SUMIF(F77:F84,F79,N77:N84),AF79/(SUMIF(F77:F84,F79,N77:N84)/K79))))))</f>
        <v>0</v>
      </c>
      <c r="AF79" s="24">
        <f t="shared" si="41"/>
        <v>0</v>
      </c>
    </row>
    <row r="80" spans="1:32">
      <c r="A80" s="583"/>
      <c r="B80" s="592"/>
      <c r="C80" s="585"/>
      <c r="D80" s="585"/>
      <c r="E80" s="614"/>
      <c r="F80" s="448"/>
      <c r="G80" s="112"/>
      <c r="H80" s="103"/>
      <c r="I80" s="131"/>
      <c r="J80" s="130"/>
      <c r="K80" s="104"/>
      <c r="L80" s="105"/>
      <c r="M80" s="122"/>
      <c r="N80" s="119"/>
      <c r="O80" s="127"/>
      <c r="P80" s="111"/>
      <c r="Q80" s="556"/>
      <c r="R80" s="556"/>
      <c r="S80" s="556"/>
      <c r="T80" s="569"/>
      <c r="U80" s="243" t="str">
        <f>IF(OR(O80="",L80=Paramétrage!$C$10,L80=Paramétrage!$C$13,L80=Paramétrage!$C$16,L80=Paramétrage!$C$19,L80=Paramétrage!$C$23,L80=Paramétrage!$C$26,AND(L80&lt;&gt;Paramétrage!$C$9,P80="Mut+ext")),"",ROUNDUP(N80/O80,0))</f>
        <v/>
      </c>
      <c r="V80" s="244">
        <f>IF(L80="",0,IF(OR(P80="Mut+ext",VLOOKUP(L80,Paramétrage!$C$6:$E$28,2,0)=0),0,IF(O80="","saisir capacité",M80*U80*VLOOKUP(L80,Paramétrage!$C$6:$E$28,2,0))))</f>
        <v>0</v>
      </c>
      <c r="W80" s="108"/>
      <c r="X80" s="245">
        <f t="shared" si="40"/>
        <v>0</v>
      </c>
      <c r="Y80" s="246">
        <f>IF(L80="",0,IF(ISERROR(W80+V80*VLOOKUP(L80,Paramétrage!$C$6:$E$28,3,0))=TRUE,X80,W80+V80*VLOOKUP(L80,Paramétrage!$C$6:$E$28,3,0)))</f>
        <v>0</v>
      </c>
      <c r="Z80" s="555"/>
      <c r="AA80" s="556"/>
      <c r="AB80" s="557"/>
      <c r="AC80" s="442"/>
      <c r="AD80" s="109"/>
      <c r="AE80" s="47">
        <f>IF(F80="",0,IF(J80="",0,IF(SUMIF(F77:F84,F80,N77:N84)=0,0,IF(J80="Obligatoire",AF80/N80,IF(K80="",AF80/SUMIF(F77:F84,F80,N77:N84),AF80/(SUMIF(F77:F84,F80,N77:N84)/K80))))))</f>
        <v>0</v>
      </c>
      <c r="AF80" s="24">
        <f t="shared" si="41"/>
        <v>0</v>
      </c>
    </row>
    <row r="81" spans="1:42" ht="15.75" hidden="1" customHeight="1">
      <c r="A81" s="583"/>
      <c r="B81" s="592"/>
      <c r="C81" s="585"/>
      <c r="D81" s="585"/>
      <c r="E81" s="614"/>
      <c r="F81" s="446"/>
      <c r="G81" s="112"/>
      <c r="H81" s="103"/>
      <c r="I81" s="131"/>
      <c r="J81" s="130"/>
      <c r="K81" s="104"/>
      <c r="L81" s="105"/>
      <c r="M81" s="122"/>
      <c r="N81" s="119"/>
      <c r="O81" s="127"/>
      <c r="P81" s="111"/>
      <c r="Q81" s="556"/>
      <c r="R81" s="556"/>
      <c r="S81" s="556"/>
      <c r="T81" s="569"/>
      <c r="U81" s="243" t="str">
        <f>IF(OR(O81="",L81=Paramétrage!$C$10,L81=Paramétrage!$C$13,L81=Paramétrage!$C$16,L81=Paramétrage!$C$19,L81=Paramétrage!$C$23,L81=Paramétrage!$C$26,AND(L81&lt;&gt;Paramétrage!$C$9,P81="Mut+ext")),"",ROUNDUP(N81/O81,0))</f>
        <v/>
      </c>
      <c r="V81" s="244">
        <f>IF(L81="",0,IF(OR(P81="Mut+ext",VLOOKUP(L81,Paramétrage!$C$6:$E$28,2,0)=0),0,IF(O81="","saisir capacité",M81*U81*VLOOKUP(L81,Paramétrage!$C$6:$E$28,2,0))))</f>
        <v>0</v>
      </c>
      <c r="W81" s="108"/>
      <c r="X81" s="245">
        <f t="shared" si="40"/>
        <v>0</v>
      </c>
      <c r="Y81" s="246">
        <f>IF(L81="",0,IF(ISERROR(W81+V81*VLOOKUP(L81,Paramétrage!$C$6:$E$28,3,0))=TRUE,X81,W81+V81*VLOOKUP(L81,Paramétrage!$C$6:$E$28,3,0)))</f>
        <v>0</v>
      </c>
      <c r="Z81" s="555"/>
      <c r="AA81" s="556"/>
      <c r="AB81" s="557"/>
      <c r="AC81" s="442"/>
      <c r="AD81" s="109"/>
      <c r="AE81" s="47">
        <f>IF(F81="",0,IF(J81="",0,IF(SUMIF(F77:F84,F81,N77:N84)=0,0,IF(J81="Obligatoire",AF81/N81,IF(K81="",AF81/SUMIF(F77:F84,F81,N77:N84),AF81/(SUMIF(F77:F84,F81,N77:N84)/K81))))))</f>
        <v>0</v>
      </c>
      <c r="AF81" s="24">
        <f t="shared" si="41"/>
        <v>0</v>
      </c>
    </row>
    <row r="82" spans="1:42" ht="15.75" hidden="1" customHeight="1">
      <c r="A82" s="583"/>
      <c r="B82" s="592"/>
      <c r="C82" s="585"/>
      <c r="D82" s="585"/>
      <c r="E82" s="614"/>
      <c r="F82" s="446"/>
      <c r="G82" s="112"/>
      <c r="H82" s="103"/>
      <c r="I82" s="131"/>
      <c r="J82" s="130"/>
      <c r="K82" s="104"/>
      <c r="L82" s="105"/>
      <c r="M82" s="122"/>
      <c r="N82" s="119"/>
      <c r="O82" s="127"/>
      <c r="P82" s="111"/>
      <c r="Q82" s="556"/>
      <c r="R82" s="556"/>
      <c r="S82" s="556"/>
      <c r="T82" s="569"/>
      <c r="U82" s="243" t="str">
        <f>IF(OR(O82="",L82=Paramétrage!$C$10,L82=Paramétrage!$C$13,L82=Paramétrage!$C$16,L82=Paramétrage!$C$19,L82=Paramétrage!$C$23,L82=Paramétrage!$C$26,AND(L82&lt;&gt;Paramétrage!$C$9,P82="Mut+ext")),"",ROUNDUP(N82/O82,0))</f>
        <v/>
      </c>
      <c r="V82" s="244">
        <f>IF(L82="",0,IF(OR(P82="Mut+ext",VLOOKUP(L82,Paramétrage!$C$6:$E$28,2,0)=0),0,IF(O82="","saisir capacité",M82*U82*VLOOKUP(L82,Paramétrage!$C$6:$E$28,2,0))))</f>
        <v>0</v>
      </c>
      <c r="W82" s="108"/>
      <c r="X82" s="245">
        <f t="shared" si="40"/>
        <v>0</v>
      </c>
      <c r="Y82" s="246">
        <f>IF(L82="",0,IF(ISERROR(W82+V82*VLOOKUP(L82,Paramétrage!$C$6:$E$28,3,0))=TRUE,X82,W82+V82*VLOOKUP(L82,Paramétrage!$C$6:$E$28,3,0)))</f>
        <v>0</v>
      </c>
      <c r="Z82" s="555"/>
      <c r="AA82" s="556"/>
      <c r="AB82" s="557"/>
      <c r="AC82" s="442"/>
      <c r="AD82" s="109"/>
      <c r="AE82" s="47">
        <f>IF(F82="",0,IF(J82="",0,IF(SUMIF(F77:F84,F82,N77:N84)=0,0,IF(J82="Obligatoire",AF82/N82,IF(K82="",AF82/SUMIF(F77:F84,F82,N77:N84),AF82/(SUMIF(F77:F84,F82,N77:N84)/K82))))))</f>
        <v>0</v>
      </c>
      <c r="AF82" s="24">
        <f t="shared" si="41"/>
        <v>0</v>
      </c>
    </row>
    <row r="83" spans="1:42" ht="15.75" hidden="1" customHeight="1">
      <c r="A83" s="583"/>
      <c r="B83" s="592"/>
      <c r="C83" s="585"/>
      <c r="D83" s="585"/>
      <c r="E83" s="614"/>
      <c r="F83" s="446"/>
      <c r="G83" s="112"/>
      <c r="H83" s="103"/>
      <c r="I83" s="131"/>
      <c r="J83" s="130"/>
      <c r="K83" s="104"/>
      <c r="L83" s="105"/>
      <c r="M83" s="122"/>
      <c r="N83" s="119"/>
      <c r="O83" s="127"/>
      <c r="P83" s="111"/>
      <c r="Q83" s="556"/>
      <c r="R83" s="556"/>
      <c r="S83" s="556"/>
      <c r="T83" s="569"/>
      <c r="U83" s="243" t="str">
        <f>IF(OR(O83="",L83=Paramétrage!$C$10,L83=Paramétrage!$C$13,L83=Paramétrage!$C$16,L83=Paramétrage!$C$19,L83=Paramétrage!$C$23,L83=Paramétrage!$C$26,AND(L83&lt;&gt;Paramétrage!$C$9,P83="Mut+ext")),"",ROUNDUP(N83/O83,0))</f>
        <v/>
      </c>
      <c r="V83" s="244">
        <f>IF(L83="",0,IF(OR(P83="Mut+ext",VLOOKUP(L83,Paramétrage!$C$6:$E$28,2,0)=0),0,IF(O83="","saisir capacité",M83*U83*VLOOKUP(L83,Paramétrage!$C$6:$E$28,2,0))))</f>
        <v>0</v>
      </c>
      <c r="W83" s="108"/>
      <c r="X83" s="245">
        <f t="shared" si="40"/>
        <v>0</v>
      </c>
      <c r="Y83" s="246">
        <f>IF(L83="",0,IF(ISERROR(W83+V83*VLOOKUP(L83,Paramétrage!$C$6:$E$28,3,0))=TRUE,X83,W83+V83*VLOOKUP(L83,Paramétrage!$C$6:$E$28,3,0)))</f>
        <v>0</v>
      </c>
      <c r="Z83" s="555"/>
      <c r="AA83" s="556"/>
      <c r="AB83" s="557"/>
      <c r="AC83" s="442"/>
      <c r="AD83" s="109"/>
      <c r="AE83" s="47">
        <f>IF(F83="",0,IF(J83="",0,IF(SUMIF(F77:F84,F83,N77:N84)=0,0,IF(J83="Obligatoire",AF83/N83,IF(K83="",AF83/SUMIF(F77:F84,F83,N77:N84),AF83/(SUMIF(F77:F84,F83,N77:N84)/K83))))))</f>
        <v>0</v>
      </c>
      <c r="AF83" s="24">
        <f t="shared" si="41"/>
        <v>0</v>
      </c>
    </row>
    <row r="84" spans="1:42" ht="15.75" hidden="1" customHeight="1">
      <c r="A84" s="583"/>
      <c r="B84" s="592"/>
      <c r="C84" s="585"/>
      <c r="D84" s="585"/>
      <c r="E84" s="615"/>
      <c r="F84" s="446"/>
      <c r="G84" s="112"/>
      <c r="H84" s="103"/>
      <c r="I84" s="131"/>
      <c r="J84" s="130"/>
      <c r="K84" s="104"/>
      <c r="L84" s="105"/>
      <c r="M84" s="122"/>
      <c r="N84" s="119"/>
      <c r="O84" s="127"/>
      <c r="P84" s="111"/>
      <c r="Q84" s="556"/>
      <c r="R84" s="556"/>
      <c r="S84" s="556"/>
      <c r="T84" s="569"/>
      <c r="U84" s="243" t="str">
        <f>IF(OR(O84="",L84=Paramétrage!$C$10,L84=Paramétrage!$C$13,L84=Paramétrage!$C$16,L84=Paramétrage!$C$19,L84=Paramétrage!$C$23,L84=Paramétrage!$C$26,AND(L84&lt;&gt;Paramétrage!$C$9,P84="Mut+ext")),"",ROUNDUP(N84/O84,0))</f>
        <v/>
      </c>
      <c r="V84" s="244">
        <f>IF(L84="",0,IF(OR(P84="Mut+ext",VLOOKUP(L84,Paramétrage!$C$6:$E$28,2,0)=0),0,IF(O84="","saisir capacité",M84*U84*VLOOKUP(L84,Paramétrage!$C$6:$E$28,2,0))))</f>
        <v>0</v>
      </c>
      <c r="W84" s="108"/>
      <c r="X84" s="245">
        <f t="shared" si="40"/>
        <v>0</v>
      </c>
      <c r="Y84" s="246">
        <f>IF(L84="",0,IF(ISERROR(W84+V84*VLOOKUP(L84,Paramétrage!$C$6:$E$28,3,0))=TRUE,X84,W84+V84*VLOOKUP(L84,Paramétrage!$C$6:$E$28,3,0)))</f>
        <v>0</v>
      </c>
      <c r="Z84" s="555"/>
      <c r="AA84" s="556"/>
      <c r="AB84" s="557"/>
      <c r="AC84" s="442"/>
      <c r="AD84" s="109"/>
      <c r="AE84" s="47">
        <f>IF(F84="",0,IF(J84="",0,IF(SUMIF(F77:F84,F84,N77:N84)=0,0,IF(J84="Obligatoire",AF84/N84,IF(K84="",AF84/SUMIF(F77:F84,F84,N77:N84),AF84/(SUMIF(F77:F84,F84,N77:N84)/K84))))))</f>
        <v>0</v>
      </c>
      <c r="AF84" s="24">
        <f t="shared" si="41"/>
        <v>0</v>
      </c>
    </row>
    <row r="85" spans="1:42" ht="16.149999999999999" thickBot="1">
      <c r="A85" s="583"/>
      <c r="B85" s="593"/>
      <c r="C85" s="585"/>
      <c r="D85" s="214"/>
      <c r="E85" s="214"/>
      <c r="F85" s="215"/>
      <c r="G85" s="216"/>
      <c r="H85" s="217"/>
      <c r="I85" s="218"/>
      <c r="J85" s="217"/>
      <c r="K85" s="219"/>
      <c r="L85" s="220"/>
      <c r="M85" s="221">
        <f>AE85</f>
        <v>0</v>
      </c>
      <c r="N85" s="222"/>
      <c r="O85" s="220"/>
      <c r="P85" s="223"/>
      <c r="Q85" s="224"/>
      <c r="R85" s="224"/>
      <c r="S85" s="224"/>
      <c r="T85" s="225"/>
      <c r="U85" s="226"/>
      <c r="V85" s="227">
        <f>SUM(V77:V84)</f>
        <v>0</v>
      </c>
      <c r="W85" s="220">
        <f>SUM(W77:W84)</f>
        <v>0</v>
      </c>
      <c r="X85" s="228">
        <f t="shared" ref="X85" si="42">V85+W85</f>
        <v>0</v>
      </c>
      <c r="Y85" s="234">
        <f>SUM(Y77:Y84)</f>
        <v>0</v>
      </c>
      <c r="Z85" s="230"/>
      <c r="AA85" s="231"/>
      <c r="AB85" s="232"/>
      <c r="AC85" s="235"/>
      <c r="AD85" s="225"/>
      <c r="AE85" s="46">
        <f>SUM(AE77:AE84)</f>
        <v>0</v>
      </c>
      <c r="AF85" s="44">
        <f>SUM(AF77:AF84)</f>
        <v>0</v>
      </c>
    </row>
    <row r="86" spans="1:42" ht="16.149999999999999" thickBot="1">
      <c r="A86" s="584"/>
      <c r="B86" s="252" t="s">
        <v>319</v>
      </c>
      <c r="C86" s="253"/>
      <c r="D86" s="253"/>
      <c r="E86" s="254">
        <f>E17+E26+E35+E44+E53+E68+E77</f>
        <v>30</v>
      </c>
      <c r="F86" s="255"/>
      <c r="G86" s="253"/>
      <c r="H86" s="253"/>
      <c r="I86" s="256"/>
      <c r="J86" s="253"/>
      <c r="K86" s="253"/>
      <c r="L86" s="256"/>
      <c r="M86" s="257">
        <f>IF(M67=0,M85+M76+M61+M52+M43+M34+M25,M85+M76+(M67+M61+M52)/2+M43+M34+M25)</f>
        <v>150</v>
      </c>
      <c r="N86" s="258"/>
      <c r="O86" s="259"/>
      <c r="P86" s="260"/>
      <c r="Q86" s="258"/>
      <c r="R86" s="258"/>
      <c r="S86" s="258"/>
      <c r="T86" s="261"/>
      <c r="U86" s="262"/>
      <c r="V86" s="263">
        <f>V25+V34+V43+V52+V61+V85</f>
        <v>434</v>
      </c>
      <c r="W86" s="254">
        <f>W25+W34+W43+W52+W61+W85</f>
        <v>0</v>
      </c>
      <c r="X86" s="254">
        <f>X25+X34+X43+X52+X61+X85</f>
        <v>434</v>
      </c>
      <c r="Y86" s="264">
        <f>Y25+Y34+Y43+Y52+Y61+Y85</f>
        <v>473.5</v>
      </c>
      <c r="Z86" s="265"/>
      <c r="AA86" s="265"/>
      <c r="AB86" s="266"/>
      <c r="AC86" s="266"/>
      <c r="AD86" s="261"/>
      <c r="AE86" s="48">
        <f>SUM(AE17:AE85)/2</f>
        <v>150</v>
      </c>
      <c r="AF86" s="30">
        <f>SUM(AF17:AF61)</f>
        <v>54000</v>
      </c>
    </row>
    <row r="87" spans="1:42" ht="14.85" customHeight="1">
      <c r="A87" s="622" t="s">
        <v>320</v>
      </c>
      <c r="B87" s="619" t="s">
        <v>92</v>
      </c>
      <c r="C87" s="585" t="s">
        <v>321</v>
      </c>
      <c r="D87" s="587" t="s">
        <v>322</v>
      </c>
      <c r="E87" s="588">
        <v>6</v>
      </c>
      <c r="F87" s="447" t="s">
        <v>323</v>
      </c>
      <c r="G87" s="112" t="s">
        <v>16</v>
      </c>
      <c r="H87" s="103" t="s">
        <v>322</v>
      </c>
      <c r="I87" s="131" t="s">
        <v>97</v>
      </c>
      <c r="J87" s="130" t="s">
        <v>98</v>
      </c>
      <c r="K87" s="104">
        <v>1</v>
      </c>
      <c r="L87" s="105" t="s">
        <v>99</v>
      </c>
      <c r="M87" s="122">
        <v>27</v>
      </c>
      <c r="N87" s="119">
        <v>180</v>
      </c>
      <c r="O87" s="127">
        <v>300</v>
      </c>
      <c r="P87" s="137" t="s">
        <v>100</v>
      </c>
      <c r="Q87" s="556"/>
      <c r="R87" s="556"/>
      <c r="S87" s="556"/>
      <c r="T87" s="569"/>
      <c r="U87" s="247">
        <f>IF(OR(O87="",L87=Paramétrage!$C$10,L87=Paramétrage!$C$13,L87=Paramétrage!$C$16,L87=Paramétrage!$C$19,L87=Paramétrage!$C$23,L87=Paramétrage!$C$26,AND(L87&lt;&gt;Paramétrage!$C$9,P87="Mut+ext")),"",ROUNDUP(N87/O87,0))</f>
        <v>1</v>
      </c>
      <c r="V87" s="210">
        <f>IF(L87="",0,IF(OR(P87="Mut+ext",VLOOKUP(L87,Paramétrage!$C$6:$E$28,2,0)=0),0,IF(O87="","saisir capacité",M87*U87*VLOOKUP(L87,Paramétrage!$C$6:$E$28,2,0))))</f>
        <v>27</v>
      </c>
      <c r="W87" s="108"/>
      <c r="X87" s="211">
        <f t="shared" ref="X87:X94" si="43">IF(ISERROR(V87+W87)=TRUE,V87,V87+W87)</f>
        <v>27</v>
      </c>
      <c r="Y87" s="248">
        <f>IF(L87="",0,IF(ISERROR(W87+V87*VLOOKUP(L87,Paramétrage!$C$6:$E$28,3,0))=TRUE,X87,W87+V87*VLOOKUP(L87,Paramétrage!$C$6:$E$28,3,0)))</f>
        <v>40.5</v>
      </c>
      <c r="Z87" s="555"/>
      <c r="AA87" s="556"/>
      <c r="AB87" s="557"/>
      <c r="AC87" s="442"/>
      <c r="AD87" s="110"/>
      <c r="AE87" s="47">
        <f>IF(F87="",0,IF(J87="",0,IF(SUMIF(F87:F94,F87,N87:N94)=0,0,IF(J87="Obligatoire",AF87/N87,IF(K87="",AF87/SUMIF(F87:F94,F87,N87:N94),AF87/(SUMIF(F87:F94,F87,N87:N94)/K87))))))</f>
        <v>27</v>
      </c>
      <c r="AF87" s="43">
        <f t="shared" ref="AF87:AF94" si="44">M87*N87</f>
        <v>4860</v>
      </c>
      <c r="AH87" s="50">
        <f>IF(SUMIF(F87:F94,F87,N87:N94)=0,0,$M$3*N87/SUMIF(F87:F94,F87,N87:N94))</f>
        <v>0</v>
      </c>
      <c r="AI87" s="12">
        <f t="shared" ref="AI87:AI94" si="45">O87</f>
        <v>300</v>
      </c>
      <c r="AJ87" s="26">
        <f t="shared" ref="AJ87:AJ93" si="46">IF(AI87=0,"",ROUNDUP(AH87/AI87,0))</f>
        <v>0</v>
      </c>
      <c r="AK87" s="27">
        <f>IF(L87="",0,IF(OR(P87="Mut+ext",VLOOKUP(L87,Paramétrage!$C$6:$E$28,2,0)=0),0,IF(O87="","saisir capacité",IF(P87="Mut+ext",0,M87*AJ87*VLOOKUP(L87,Paramétrage!$C$6:$E$28,2,0)))))</f>
        <v>0</v>
      </c>
      <c r="AL87" s="95"/>
      <c r="AM87" s="27">
        <f t="shared" ref="AM87:AM94" si="47">IF(ISERROR(AK87+AL87)=TRUE,AK87,AK87+AL87)</f>
        <v>0</v>
      </c>
      <c r="AN87" s="27">
        <f>IF(L87="",0,IF(ISERROR(AL87+AK87*VLOOKUP(L87,Paramétrage!$C$6:$E$28,3,0))=TRUE,AM87,AL87+AK87*VLOOKUP(L87,Paramétrage!$C$6:$E$28,3,0)))</f>
        <v>0</v>
      </c>
      <c r="AO87" s="50">
        <f>IF(L87="",0,IF(OR(P87="oui",VLOOKUP(L87,Paramétrage!$C$6:$E$28,2,0)=0),0,IF(U87="",0,U87-AJ87)))</f>
        <v>1</v>
      </c>
      <c r="AP87" s="12">
        <f t="shared" ref="AP87:AP94" si="48">Y87-AN87-W87</f>
        <v>40.5</v>
      </c>
    </row>
    <row r="88" spans="1:42">
      <c r="A88" s="623"/>
      <c r="B88" s="620"/>
      <c r="C88" s="585"/>
      <c r="D88" s="587"/>
      <c r="E88" s="588"/>
      <c r="F88" s="446" t="s">
        <v>324</v>
      </c>
      <c r="G88" s="102" t="s">
        <v>16</v>
      </c>
      <c r="H88" s="103" t="s">
        <v>322</v>
      </c>
      <c r="I88" s="131" t="s">
        <v>97</v>
      </c>
      <c r="J88" s="130" t="s">
        <v>98</v>
      </c>
      <c r="K88" s="104">
        <v>1</v>
      </c>
      <c r="L88" s="105" t="s">
        <v>104</v>
      </c>
      <c r="M88" s="122">
        <v>23</v>
      </c>
      <c r="N88" s="119">
        <v>180</v>
      </c>
      <c r="O88" s="127">
        <v>40</v>
      </c>
      <c r="P88" s="111" t="s">
        <v>100</v>
      </c>
      <c r="Q88" s="556"/>
      <c r="R88" s="556"/>
      <c r="S88" s="556"/>
      <c r="T88" s="569"/>
      <c r="U88" s="247">
        <f>IF(OR(O88="",L88=Paramétrage!$C$10,L88=Paramétrage!$C$13,L88=Paramétrage!$C$16,L88=Paramétrage!$C$19,L88=Paramétrage!$C$23,L88=Paramétrage!$C$26,AND(L88&lt;&gt;Paramétrage!$C$9,P88="Mut+ext")),"",ROUNDUP(N88/O88,0))</f>
        <v>5</v>
      </c>
      <c r="V88" s="210">
        <f>IF(L88="",0,IF(OR(P88="Mut+ext",VLOOKUP(L88,Paramétrage!$C$6:$E$28,2,0)=0),0,IF(O88="","saisir capacité",M88*U88*VLOOKUP(L88,Paramétrage!$C$6:$E$28,2,0))))</f>
        <v>115</v>
      </c>
      <c r="W88" s="108"/>
      <c r="X88" s="211">
        <f t="shared" si="43"/>
        <v>115</v>
      </c>
      <c r="Y88" s="248">
        <f>IF(L88="",0,IF(ISERROR(W88+V88*VLOOKUP(L88,Paramétrage!$C$6:$E$28,3,0))=TRUE,X88,W88+V88*VLOOKUP(L88,Paramétrage!$C$6:$E$28,3,0)))</f>
        <v>115</v>
      </c>
      <c r="Z88" s="555"/>
      <c r="AA88" s="556"/>
      <c r="AB88" s="557"/>
      <c r="AC88" s="442"/>
      <c r="AD88" s="109"/>
      <c r="AE88" s="47">
        <f>IF(F88="",0,IF(J88="",0,IF(SUMIF(F87:F94,F88,N87:N94)=0,0,IF(J88="Obligatoire",AF88/N88,IF(K88="",AF88/SUMIF(F87:F94,F88,N87:N94),AF88/(SUMIF(F87:F94,F88,N87:N94)/K88))))))</f>
        <v>23</v>
      </c>
      <c r="AF88" s="24">
        <f t="shared" si="44"/>
        <v>4140</v>
      </c>
      <c r="AH88" s="50">
        <f>IF(SUMIF(F87:F94,F88,N87:N94)=0,0,$M$3*N88/SUMIF(F87:F94,F88,N87:N94))</f>
        <v>0</v>
      </c>
      <c r="AI88" s="12">
        <f t="shared" si="45"/>
        <v>40</v>
      </c>
      <c r="AJ88" s="26">
        <f t="shared" si="46"/>
        <v>0</v>
      </c>
      <c r="AK88" s="27">
        <f>IF(L88="",0,IF(OR(P88="Mut+ext",VLOOKUP(L88,Paramétrage!$C$6:$E$28,2,0)=0),0,IF(O88="","saisir capacité",IF(P88="Mut+ext",0,M88*AJ88*VLOOKUP(L88,Paramétrage!$C$6:$E$28,2,0)))))</f>
        <v>0</v>
      </c>
      <c r="AL88" s="95"/>
      <c r="AM88" s="27">
        <f t="shared" si="47"/>
        <v>0</v>
      </c>
      <c r="AN88" s="27">
        <f>IF(L88="",0,IF(ISERROR(AL88+AK88*VLOOKUP(L88,Paramétrage!$C$6:$E$28,3,0))=TRUE,AM88,AL88+AK88*VLOOKUP(L88,Paramétrage!$C$6:$E$28,3,0)))</f>
        <v>0</v>
      </c>
      <c r="AO88" s="50">
        <f>IF(L88="",0,IF(OR(P88="oui",VLOOKUP(L88,Paramétrage!$C$6:$E$28,2,0)=0),0,IF(U88="",0,U88-AJ88)))</f>
        <v>5</v>
      </c>
      <c r="AP88" s="12">
        <f t="shared" si="48"/>
        <v>115</v>
      </c>
    </row>
    <row r="89" spans="1:42">
      <c r="A89" s="623"/>
      <c r="B89" s="620"/>
      <c r="C89" s="585"/>
      <c r="D89" s="587"/>
      <c r="E89" s="588"/>
      <c r="F89" s="446" t="s">
        <v>325</v>
      </c>
      <c r="G89" s="102" t="s">
        <v>16</v>
      </c>
      <c r="H89" s="103"/>
      <c r="I89" s="131"/>
      <c r="J89" s="130"/>
      <c r="K89" s="104"/>
      <c r="L89" s="105"/>
      <c r="M89" s="122"/>
      <c r="N89" s="119"/>
      <c r="O89" s="127"/>
      <c r="P89" s="111"/>
      <c r="Q89" s="556"/>
      <c r="R89" s="556"/>
      <c r="S89" s="556"/>
      <c r="T89" s="569"/>
      <c r="U89" s="247" t="str">
        <f>IF(OR(O89="",L89=Paramétrage!$C$10,L89=Paramétrage!$C$13,L89=Paramétrage!$C$16,L89=Paramétrage!$C$19,L89=Paramétrage!$C$23,L89=Paramétrage!$C$26,AND(L89&lt;&gt;Paramétrage!$C$9,P89="Mut+ext")),"",ROUNDUP(N89/O89,0))</f>
        <v/>
      </c>
      <c r="V89" s="210">
        <f>IF(L89="",0,IF(OR(P89="Mut+ext",VLOOKUP(L89,Paramétrage!$C$6:$E$28,2,0)=0),0,IF(O89="","saisir capacité",M89*U89*VLOOKUP(L89,Paramétrage!$C$6:$E$28,2,0))))</f>
        <v>0</v>
      </c>
      <c r="W89" s="108"/>
      <c r="X89" s="211">
        <f t="shared" si="43"/>
        <v>0</v>
      </c>
      <c r="Y89" s="248">
        <f>IF(L89="",0,IF(ISERROR(W89+V89*VLOOKUP(L89,Paramétrage!$C$6:$E$28,3,0))=TRUE,X89,W89+V89*VLOOKUP(L89,Paramétrage!$C$6:$E$28,3,0)))</f>
        <v>0</v>
      </c>
      <c r="Z89" s="555"/>
      <c r="AA89" s="556"/>
      <c r="AB89" s="557"/>
      <c r="AC89" s="442"/>
      <c r="AD89" s="109"/>
      <c r="AE89" s="47">
        <f>IF(F89="",0,IF(J89="",0,IF(SUMIF(F87:F94,F89,N87:N94)=0,0,IF(J89="Obligatoire",AF89/N89,IF(K89="",AF89/SUMIF(F87:F94,F89,N87:N94),AF89/(SUMIF(F87:F94,F89,N87:N94)/K89))))))</f>
        <v>0</v>
      </c>
      <c r="AF89" s="24">
        <f t="shared" si="44"/>
        <v>0</v>
      </c>
      <c r="AH89" s="50">
        <f>IF(SUMIF(F87:F94,F89,N87:N94)=0,0,$M$3*N89/SUMIF(F87:F94,F89,N87:N94))</f>
        <v>0</v>
      </c>
      <c r="AI89" s="12">
        <f t="shared" si="45"/>
        <v>0</v>
      </c>
      <c r="AJ89" s="26" t="str">
        <f t="shared" si="46"/>
        <v/>
      </c>
      <c r="AK89" s="27">
        <f>IF(L89="",0,IF(OR(P89="Mut+ext",VLOOKUP(L89,Paramétrage!$C$6:$E$28,2,0)=0),0,IF(O89="","saisir capacité",IF(P89="Mut+ext",0,M89*AJ89*VLOOKUP(L89,Paramétrage!$C$6:$E$28,2,0)))))</f>
        <v>0</v>
      </c>
      <c r="AL89" s="95"/>
      <c r="AM89" s="27">
        <f t="shared" si="47"/>
        <v>0</v>
      </c>
      <c r="AN89" s="27">
        <f>IF(L89="",0,IF(ISERROR(AL89+AK89*VLOOKUP(L89,Paramétrage!$C$6:$E$28,3,0))=TRUE,AM89,AL89+AK89*VLOOKUP(L89,Paramétrage!$C$6:$E$28,3,0)))</f>
        <v>0</v>
      </c>
      <c r="AO89" s="50">
        <f>IF(L89="",0,IF(OR(P89="oui",VLOOKUP(L89,Paramétrage!$C$6:$E$28,2,0)=0),0,IF(U89="",0,U89-AJ89)))</f>
        <v>0</v>
      </c>
      <c r="AP89" s="12">
        <f t="shared" si="48"/>
        <v>0</v>
      </c>
    </row>
    <row r="90" spans="1:42">
      <c r="A90" s="623"/>
      <c r="B90" s="620"/>
      <c r="C90" s="585"/>
      <c r="D90" s="587"/>
      <c r="E90" s="588"/>
      <c r="F90" s="448" t="s">
        <v>326</v>
      </c>
      <c r="G90" s="102" t="s">
        <v>16</v>
      </c>
      <c r="H90" s="103"/>
      <c r="I90" s="131"/>
      <c r="J90" s="130"/>
      <c r="K90" s="104"/>
      <c r="L90" s="105"/>
      <c r="M90" s="122"/>
      <c r="N90" s="119"/>
      <c r="O90" s="127"/>
      <c r="P90" s="111"/>
      <c r="Q90" s="556"/>
      <c r="R90" s="556"/>
      <c r="S90" s="556"/>
      <c r="T90" s="569"/>
      <c r="U90" s="247" t="str">
        <f>IF(OR(O90="",L90=Paramétrage!$C$10,L90=Paramétrage!$C$13,L90=Paramétrage!$C$16,L90=Paramétrage!$C$19,L90=Paramétrage!$C$23,L90=Paramétrage!$C$26,AND(L90&lt;&gt;Paramétrage!$C$9,P90="Mut+ext")),"",ROUNDUP(N90/O90,0))</f>
        <v/>
      </c>
      <c r="V90" s="210">
        <f>IF(L90="",0,IF(OR(P90="Mut+ext",VLOOKUP(L90,Paramétrage!$C$6:$E$28,2,0)=0),0,IF(O90="","saisir capacité",M90*U90*VLOOKUP(L90,Paramétrage!$C$6:$E$28,2,0))))</f>
        <v>0</v>
      </c>
      <c r="W90" s="108"/>
      <c r="X90" s="211">
        <f t="shared" si="43"/>
        <v>0</v>
      </c>
      <c r="Y90" s="248">
        <f>IF(L90="",0,IF(ISERROR(W90+V90*VLOOKUP(L90,Paramétrage!$C$6:$E$28,3,0))=TRUE,X90,W90+V90*VLOOKUP(L90,Paramétrage!$C$6:$E$28,3,0)))</f>
        <v>0</v>
      </c>
      <c r="Z90" s="555"/>
      <c r="AA90" s="556"/>
      <c r="AB90" s="557"/>
      <c r="AC90" s="442"/>
      <c r="AD90" s="109"/>
      <c r="AE90" s="47">
        <f>IF(F90="",0,IF(J90="",0,IF(SUMIF(F87:F94,F90,N87:N94)=0,0,IF(J90="Obligatoire",AF90/N90,IF(K90="",AF90/SUMIF(F87:F94,F90,N87:N94),AF90/(SUMIF(F87:F94,F90,N87:N94)/K90))))))</f>
        <v>0</v>
      </c>
      <c r="AF90" s="24">
        <f t="shared" si="44"/>
        <v>0</v>
      </c>
      <c r="AH90" s="50">
        <f>IF(SUMIF(F87:F94,F90,N87:N94)=0,0,$M$3*N90/SUMIF(F87:F94,F90,N87:N94))</f>
        <v>0</v>
      </c>
      <c r="AI90" s="12">
        <f t="shared" si="45"/>
        <v>0</v>
      </c>
      <c r="AJ90" s="26" t="str">
        <f>IF(AI90=0,"",ROUNDUP(AH90/AI90,0))</f>
        <v/>
      </c>
      <c r="AK90" s="27">
        <f>IF(L90="",0,IF(OR(P90="Mut+ext",VLOOKUP(L90,Paramétrage!$C$6:$E$28,2,0)=0),0,IF(O90="","saisir capacité",IF(P90="Mut+ext",0,M90*AJ90*VLOOKUP(L90,Paramétrage!$C$6:$E$28,2,0)))))</f>
        <v>0</v>
      </c>
      <c r="AL90" s="95"/>
      <c r="AM90" s="27">
        <f t="shared" si="47"/>
        <v>0</v>
      </c>
      <c r="AN90" s="27">
        <f>IF(L90="",0,IF(ISERROR(AL90+AK90*VLOOKUP(L90,Paramétrage!$C$6:$E$28,3,0))=TRUE,AM90,AL90+AK90*VLOOKUP(L90,Paramétrage!$C$6:$E$28,3,0)))</f>
        <v>0</v>
      </c>
      <c r="AO90" s="50">
        <f>IF(L90="",0,IF(OR(P90="oui",VLOOKUP(L90,Paramétrage!$C$6:$E$28,2,0)=0),0,IF(U90="",0,U90-AJ90)))</f>
        <v>0</v>
      </c>
      <c r="AP90" s="12">
        <f t="shared" si="48"/>
        <v>0</v>
      </c>
    </row>
    <row r="91" spans="1:42">
      <c r="A91" s="623"/>
      <c r="B91" s="620"/>
      <c r="C91" s="585"/>
      <c r="D91" s="587"/>
      <c r="E91" s="588"/>
      <c r="F91" s="446"/>
      <c r="G91" s="449"/>
      <c r="H91" s="103"/>
      <c r="I91" s="131"/>
      <c r="J91" s="130"/>
      <c r="K91" s="104"/>
      <c r="L91" s="105"/>
      <c r="M91" s="122"/>
      <c r="N91" s="119"/>
      <c r="O91" s="127"/>
      <c r="P91" s="111"/>
      <c r="Q91" s="556"/>
      <c r="R91" s="556"/>
      <c r="S91" s="556"/>
      <c r="T91" s="569"/>
      <c r="U91" s="247" t="str">
        <f>IF(OR(O91="",L91=Paramétrage!$C$10,L91=Paramétrage!$C$13,L91=Paramétrage!$C$16,L91=Paramétrage!$C$19,L91=Paramétrage!$C$23,L91=Paramétrage!$C$26,AND(L91&lt;&gt;Paramétrage!$C$9,P91="Mut+ext")),"",ROUNDUP(N91/O91,0))</f>
        <v/>
      </c>
      <c r="V91" s="210">
        <f>IF(L91="",0,IF(OR(P91="Mut+ext",VLOOKUP(L91,Paramétrage!$C$6:$E$28,2,0)=0),0,IF(O91="","saisir capacité",M91*U91*VLOOKUP(L91,Paramétrage!$C$6:$E$28,2,0))))</f>
        <v>0</v>
      </c>
      <c r="W91" s="108"/>
      <c r="X91" s="211">
        <f t="shared" si="43"/>
        <v>0</v>
      </c>
      <c r="Y91" s="248">
        <f>IF(L91="",0,IF(ISERROR(W91+V91*VLOOKUP(L91,Paramétrage!$C$6:$E$28,3,0))=TRUE,X91,W91+V91*VLOOKUP(L91,Paramétrage!$C$6:$E$28,3,0)))</f>
        <v>0</v>
      </c>
      <c r="Z91" s="555"/>
      <c r="AA91" s="556"/>
      <c r="AB91" s="557"/>
      <c r="AC91" s="442"/>
      <c r="AD91" s="109"/>
      <c r="AE91" s="47">
        <f>IF(F91="",0,IF(J91="",0,IF(SUMIF(F87:F94,F91,N87:N94)=0,0,IF(J91="Obligatoire",AF91/N91,IF(K91="",AF91/SUMIF(F87:F94,F91,N87:N94),AF91/(SUMIF(F87:F94,F91,N87:N94)/K91))))))</f>
        <v>0</v>
      </c>
      <c r="AF91" s="24">
        <f t="shared" si="44"/>
        <v>0</v>
      </c>
      <c r="AH91" s="50">
        <f>IF(SUMIF(F87:F94,F91,N87:N94)=0,0,$M$3*N91/SUMIF(F87:F94,F91,N87:N94))</f>
        <v>0</v>
      </c>
      <c r="AI91" s="12">
        <f t="shared" si="45"/>
        <v>0</v>
      </c>
      <c r="AJ91" s="26" t="str">
        <f t="shared" si="46"/>
        <v/>
      </c>
      <c r="AK91" s="27">
        <f>IF(L91="",0,IF(OR(P91="Mut+ext",VLOOKUP(L91,Paramétrage!$C$6:$E$28,2,0)=0),0,IF(O91="","saisir capacité",IF(P91="Mut+ext",0,M91*AJ91*VLOOKUP(L91,Paramétrage!$C$6:$E$28,2,0)))))</f>
        <v>0</v>
      </c>
      <c r="AL91" s="95"/>
      <c r="AM91" s="27">
        <f t="shared" si="47"/>
        <v>0</v>
      </c>
      <c r="AN91" s="27">
        <f>IF(L91="",0,IF(ISERROR(AL91+AK91*VLOOKUP(L91,Paramétrage!$C$6:$E$28,3,0))=TRUE,AM91,AL91+AK91*VLOOKUP(L91,Paramétrage!$C$6:$E$28,3,0)))</f>
        <v>0</v>
      </c>
      <c r="AO91" s="50">
        <f>IF(L91="",0,IF(OR(P91="oui",VLOOKUP(L91,Paramétrage!$C$6:$E$28,2,0)=0),0,IF(U91="",0,U91-AJ91)))</f>
        <v>0</v>
      </c>
      <c r="AP91" s="12">
        <f t="shared" si="48"/>
        <v>0</v>
      </c>
    </row>
    <row r="92" spans="1:42">
      <c r="A92" s="623"/>
      <c r="B92" s="620"/>
      <c r="C92" s="585"/>
      <c r="D92" s="587"/>
      <c r="E92" s="588"/>
      <c r="F92" s="446"/>
      <c r="G92" s="449"/>
      <c r="H92" s="103"/>
      <c r="I92" s="131"/>
      <c r="J92" s="130"/>
      <c r="K92" s="104"/>
      <c r="L92" s="105"/>
      <c r="M92" s="122"/>
      <c r="N92" s="119"/>
      <c r="O92" s="127"/>
      <c r="P92" s="111"/>
      <c r="Q92" s="556"/>
      <c r="R92" s="556"/>
      <c r="S92" s="556"/>
      <c r="T92" s="569"/>
      <c r="U92" s="247" t="str">
        <f>IF(OR(O92="",L92=Paramétrage!$C$10,L92=Paramétrage!$C$13,L92=Paramétrage!$C$16,L92=Paramétrage!$C$19,L92=Paramétrage!$C$23,L92=Paramétrage!$C$26,AND(L92&lt;&gt;Paramétrage!$C$9,P92="Mut+ext")),"",ROUNDUP(N92/O92,0))</f>
        <v/>
      </c>
      <c r="V92" s="210">
        <f>IF(L92="",0,IF(OR(P92="Mut+ext",VLOOKUP(L92,Paramétrage!$C$6:$E$28,2,0)=0),0,IF(O92="","saisir capacité",M92*U92*VLOOKUP(L92,Paramétrage!$C$6:$E$28,2,0))))</f>
        <v>0</v>
      </c>
      <c r="W92" s="108"/>
      <c r="X92" s="211">
        <f t="shared" si="43"/>
        <v>0</v>
      </c>
      <c r="Y92" s="248">
        <f>IF(L92="",0,IF(ISERROR(W92+V92*VLOOKUP(L92,Paramétrage!$C$6:$E$28,3,0))=TRUE,X92,W92+V92*VLOOKUP(L92,Paramétrage!$C$6:$E$28,3,0)))</f>
        <v>0</v>
      </c>
      <c r="Z92" s="555"/>
      <c r="AA92" s="556"/>
      <c r="AB92" s="557"/>
      <c r="AC92" s="442"/>
      <c r="AD92" s="109"/>
      <c r="AE92" s="47">
        <f>IF(F92="",0,IF(J92="",0,IF(SUMIF(F87:F94,F92,N87:N94)=0,0,IF(J92="Obligatoire",AF92/N92,IF(K92="",AF92/SUMIF(F87:F94,F92,N87:N94),AF92/(SUMIF(F87:F94,F92,N87:N94)/K92))))))</f>
        <v>0</v>
      </c>
      <c r="AF92" s="24">
        <f t="shared" si="44"/>
        <v>0</v>
      </c>
      <c r="AH92" s="50">
        <f>IF(SUMIF(F87:F94,F92,N87:N94)=0,0,$M$3*N92/SUMIF(F87:F94,F92,N87:N94))</f>
        <v>0</v>
      </c>
      <c r="AI92" s="12">
        <f t="shared" si="45"/>
        <v>0</v>
      </c>
      <c r="AJ92" s="26" t="str">
        <f t="shared" si="46"/>
        <v/>
      </c>
      <c r="AK92" s="27">
        <f>IF(L92="",0,IF(OR(P92="Mut+ext",VLOOKUP(L92,Paramétrage!$C$6:$E$28,2,0)=0),0,IF(O92="","saisir capacité",IF(P92="Mut+ext",0,M92*AJ92*VLOOKUP(L92,Paramétrage!$C$6:$E$28,2,0)))))</f>
        <v>0</v>
      </c>
      <c r="AL92" s="95"/>
      <c r="AM92" s="27">
        <f t="shared" si="47"/>
        <v>0</v>
      </c>
      <c r="AN92" s="27">
        <f>IF(L92="",0,IF(ISERROR(AL92+AK92*VLOOKUP(L92,Paramétrage!$C$6:$E$28,3,0))=TRUE,AM92,AL92+AK92*VLOOKUP(L92,Paramétrage!$C$6:$E$28,3,0)))</f>
        <v>0</v>
      </c>
      <c r="AO92" s="50">
        <f>IF(L92="",0,IF(OR(P92="oui",VLOOKUP(L92,Paramétrage!$C$6:$E$28,2,0)=0),0,IF(U92="",0,U92-AJ92)))</f>
        <v>0</v>
      </c>
      <c r="AP92" s="12">
        <f t="shared" si="48"/>
        <v>0</v>
      </c>
    </row>
    <row r="93" spans="1:42">
      <c r="A93" s="623"/>
      <c r="B93" s="620"/>
      <c r="C93" s="585"/>
      <c r="D93" s="587"/>
      <c r="E93" s="588"/>
      <c r="F93" s="446"/>
      <c r="G93" s="449"/>
      <c r="H93" s="103"/>
      <c r="I93" s="131"/>
      <c r="J93" s="130"/>
      <c r="K93" s="104"/>
      <c r="L93" s="105"/>
      <c r="M93" s="122"/>
      <c r="N93" s="119"/>
      <c r="O93" s="127"/>
      <c r="P93" s="111"/>
      <c r="Q93" s="556"/>
      <c r="R93" s="556"/>
      <c r="S93" s="556"/>
      <c r="T93" s="569"/>
      <c r="U93" s="247" t="str">
        <f>IF(OR(O93="",L93=Paramétrage!$C$10,L93=Paramétrage!$C$13,L93=Paramétrage!$C$16,L93=Paramétrage!$C$19,L93=Paramétrage!$C$23,L93=Paramétrage!$C$26,AND(L93&lt;&gt;Paramétrage!$C$9,P93="Mut+ext")),"",ROUNDUP(N93/O93,0))</f>
        <v/>
      </c>
      <c r="V93" s="210">
        <f>IF(L93="",0,IF(OR(P93="Mut+ext",VLOOKUP(L93,Paramétrage!$C$6:$E$28,2,0)=0),0,IF(O93="","saisir capacité",M93*U93*VLOOKUP(L93,Paramétrage!$C$6:$E$28,2,0))))</f>
        <v>0</v>
      </c>
      <c r="W93" s="108"/>
      <c r="X93" s="211">
        <f t="shared" si="43"/>
        <v>0</v>
      </c>
      <c r="Y93" s="248">
        <f>IF(L93="",0,IF(ISERROR(W93+V93*VLOOKUP(L93,Paramétrage!$C$6:$E$28,3,0))=TRUE,X93,W93+V93*VLOOKUP(L93,Paramétrage!$C$6:$E$28,3,0)))</f>
        <v>0</v>
      </c>
      <c r="Z93" s="555"/>
      <c r="AA93" s="556"/>
      <c r="AB93" s="557"/>
      <c r="AC93" s="442"/>
      <c r="AD93" s="109"/>
      <c r="AE93" s="47">
        <f>IF(F93="",0,IF(J93="",0,IF(SUMIF(F87:F94,F93,N87:N94)=0,0,IF(J93="Obligatoire",AF93/N93,IF(K93="",AF93/SUMIF(F87:F94,F93,N87:N94),AF93/(SUMIF(F87:F94,F93,N87:N94)/K93))))))</f>
        <v>0</v>
      </c>
      <c r="AF93" s="24">
        <f t="shared" si="44"/>
        <v>0</v>
      </c>
      <c r="AH93" s="50">
        <f>IF(SUMIF(F87:F94,F93,N87:N94)=0,0,$M$3*N93/SUMIF(F87:F94,F93,N87:N94))</f>
        <v>0</v>
      </c>
      <c r="AI93" s="12">
        <f t="shared" si="45"/>
        <v>0</v>
      </c>
      <c r="AJ93" s="26" t="str">
        <f t="shared" si="46"/>
        <v/>
      </c>
      <c r="AK93" s="27">
        <f>IF(L93="",0,IF(OR(P93="Mut+ext",VLOOKUP(L93,Paramétrage!$C$6:$E$28,2,0)=0),0,IF(O93="","saisir capacité",IF(P93="Mut+ext",0,M93*AJ93*VLOOKUP(L93,Paramétrage!$C$6:$E$28,2,0)))))</f>
        <v>0</v>
      </c>
      <c r="AL93" s="95"/>
      <c r="AM93" s="27">
        <f t="shared" si="47"/>
        <v>0</v>
      </c>
      <c r="AN93" s="27">
        <f>IF(L93="",0,IF(ISERROR(AL93+AK93*VLOOKUP(L93,Paramétrage!$C$6:$E$28,3,0))=TRUE,AM93,AL93+AK93*VLOOKUP(L93,Paramétrage!$C$6:$E$28,3,0)))</f>
        <v>0</v>
      </c>
      <c r="AO93" s="50">
        <f>IF(L93="",0,IF(OR(P93="oui",VLOOKUP(L93,Paramétrage!$C$6:$E$28,2,0)=0),0,IF(U93="",0,U93-AJ93)))</f>
        <v>0</v>
      </c>
      <c r="AP93" s="12">
        <f t="shared" si="48"/>
        <v>0</v>
      </c>
    </row>
    <row r="94" spans="1:42">
      <c r="A94" s="623"/>
      <c r="B94" s="620"/>
      <c r="C94" s="585"/>
      <c r="D94" s="587"/>
      <c r="E94" s="589"/>
      <c r="F94" s="446"/>
      <c r="G94" s="449"/>
      <c r="H94" s="103"/>
      <c r="I94" s="131"/>
      <c r="J94" s="130"/>
      <c r="K94" s="104"/>
      <c r="L94" s="105"/>
      <c r="M94" s="122"/>
      <c r="N94" s="119"/>
      <c r="O94" s="127"/>
      <c r="P94" s="111"/>
      <c r="Q94" s="556"/>
      <c r="R94" s="556"/>
      <c r="S94" s="556"/>
      <c r="T94" s="569"/>
      <c r="U94" s="247" t="str">
        <f>IF(OR(O94="",L94=Paramétrage!$C$10,L94=Paramétrage!$C$13,L94=Paramétrage!$C$16,L94=Paramétrage!$C$19,L94=Paramétrage!$C$23,L94=Paramétrage!$C$26,AND(L94&lt;&gt;Paramétrage!$C$9,P94="Mut+ext")),"",ROUNDUP(N94/O94,0))</f>
        <v/>
      </c>
      <c r="V94" s="210">
        <f>IF(L94="",0,IF(OR(P94="Mut+ext",VLOOKUP(L94,Paramétrage!$C$6:$E$28,2,0)=0),0,IF(O94="","saisir capacité",M94*U94*VLOOKUP(L94,Paramétrage!$C$6:$E$28,2,0))))</f>
        <v>0</v>
      </c>
      <c r="W94" s="108"/>
      <c r="X94" s="211">
        <f t="shared" si="43"/>
        <v>0</v>
      </c>
      <c r="Y94" s="248">
        <f>IF(L94="",0,IF(ISERROR(W94+V94*VLOOKUP(L94,Paramétrage!$C$6:$E$28,3,0))=TRUE,X94,W94+V94*VLOOKUP(L94,Paramétrage!$C$6:$E$28,3,0)))</f>
        <v>0</v>
      </c>
      <c r="Z94" s="555"/>
      <c r="AA94" s="556"/>
      <c r="AB94" s="557"/>
      <c r="AC94" s="442"/>
      <c r="AD94" s="109"/>
      <c r="AE94" s="47">
        <f>IF(F94="",0,IF(J94="",0,IF(SUMIF(F87:F94,F94,N87:N94)=0,0,IF(J94="Obligatoire",AF94/N94,IF(K94="",AF94/SUMIF(F87:F94,F94,N87:N94),AF94/(SUMIF(F87:F94,F94,N87:N94)/K94))))))</f>
        <v>0</v>
      </c>
      <c r="AF94" s="24">
        <f t="shared" si="44"/>
        <v>0</v>
      </c>
      <c r="AH94" s="50">
        <f>IF(SUMIF(F87:F94,F94,N87:N94)=0,0,$M$3*N94/SUMIF(F87:F94,F94,N87:N94))</f>
        <v>0</v>
      </c>
      <c r="AI94" s="12">
        <f t="shared" si="45"/>
        <v>0</v>
      </c>
      <c r="AJ94" s="26" t="str">
        <f>IF(AI94=0,"",ROUNDUP(AH94/AI94,0))</f>
        <v/>
      </c>
      <c r="AK94" s="27">
        <f>IF(L94="",0,IF(OR(P94="Mut+ext",VLOOKUP(L94,Paramétrage!$C$6:$E$28,2,0)=0),0,IF(O94="","saisir capacité",IF(P94="Mut+ext",0,M94*AJ94*VLOOKUP(L94,Paramétrage!$C$6:$E$28,2,0)))))</f>
        <v>0</v>
      </c>
      <c r="AL94" s="95"/>
      <c r="AM94" s="27">
        <f t="shared" si="47"/>
        <v>0</v>
      </c>
      <c r="AN94" s="27">
        <f>IF(L94="",0,IF(ISERROR(AL94+AK94*VLOOKUP(L94,Paramétrage!$C$6:$E$28,3,0))=TRUE,AM94,AL94+AK94*VLOOKUP(L94,Paramétrage!$C$6:$E$28,3,0)))</f>
        <v>0</v>
      </c>
      <c r="AO94" s="50">
        <f>IF(L94="",0,IF(OR(P94="oui",VLOOKUP(L94,Paramétrage!$C$6:$E$28,2,0)=0),0,IF(U94="",0,U94-AJ94)))</f>
        <v>0</v>
      </c>
      <c r="AP94" s="12">
        <f t="shared" si="48"/>
        <v>0</v>
      </c>
    </row>
    <row r="95" spans="1:42">
      <c r="A95" s="623"/>
      <c r="B95" s="620"/>
      <c r="C95" s="585"/>
      <c r="D95" s="191"/>
      <c r="E95" s="191"/>
      <c r="F95" s="192"/>
      <c r="G95" s="193"/>
      <c r="H95" s="194"/>
      <c r="I95" s="195"/>
      <c r="J95" s="194"/>
      <c r="K95" s="196"/>
      <c r="L95" s="197"/>
      <c r="M95" s="198">
        <f>AE95</f>
        <v>50</v>
      </c>
      <c r="N95" s="199"/>
      <c r="O95" s="199"/>
      <c r="P95" s="200"/>
      <c r="Q95" s="201"/>
      <c r="R95" s="201"/>
      <c r="S95" s="201"/>
      <c r="T95" s="202"/>
      <c r="U95" s="203"/>
      <c r="V95" s="204">
        <f>SUM(V87:V94)</f>
        <v>142</v>
      </c>
      <c r="W95" s="197">
        <f>SUM(W87:W94)</f>
        <v>0</v>
      </c>
      <c r="X95" s="205">
        <f t="shared" ref="X95:X104" si="49">V95+W95</f>
        <v>142</v>
      </c>
      <c r="Y95" s="206">
        <f>SUM(Y87:Y94)</f>
        <v>155.5</v>
      </c>
      <c r="Z95" s="207"/>
      <c r="AA95" s="207"/>
      <c r="AB95" s="208"/>
      <c r="AC95" s="209"/>
      <c r="AD95" s="202"/>
      <c r="AE95" s="46">
        <f>SUM(AE87:AE94)</f>
        <v>50</v>
      </c>
      <c r="AF95" s="44">
        <f>SUM(AF87:AF94)</f>
        <v>9000</v>
      </c>
    </row>
    <row r="96" spans="1:42" ht="15.75" customHeight="1">
      <c r="A96" s="623"/>
      <c r="B96" s="620"/>
      <c r="C96" s="585" t="s">
        <v>327</v>
      </c>
      <c r="D96" s="587" t="s">
        <v>381</v>
      </c>
      <c r="E96" s="588">
        <v>6</v>
      </c>
      <c r="F96" s="447" t="s">
        <v>329</v>
      </c>
      <c r="G96" s="112" t="s">
        <v>16</v>
      </c>
      <c r="H96" s="103" t="s">
        <v>381</v>
      </c>
      <c r="I96" s="131" t="s">
        <v>97</v>
      </c>
      <c r="J96" s="130" t="s">
        <v>98</v>
      </c>
      <c r="K96" s="104">
        <v>1</v>
      </c>
      <c r="L96" s="105" t="s">
        <v>99</v>
      </c>
      <c r="M96" s="122">
        <v>27</v>
      </c>
      <c r="N96" s="119">
        <v>180</v>
      </c>
      <c r="O96" s="127">
        <v>300</v>
      </c>
      <c r="P96" s="111" t="s">
        <v>100</v>
      </c>
      <c r="Q96" s="556"/>
      <c r="R96" s="556"/>
      <c r="S96" s="556"/>
      <c r="T96" s="569"/>
      <c r="U96" s="247">
        <f>IF(OR(O96="",L96=Paramétrage!$C$10,L96=Paramétrage!$C$13,L96=Paramétrage!$C$16,L96=Paramétrage!$C$19,L96=Paramétrage!$C$23,L96=Paramétrage!$C$26,AND(L96&lt;&gt;Paramétrage!$C$9,P96="Mut+ext")),"",ROUNDUP(N96/O96,0))</f>
        <v>1</v>
      </c>
      <c r="V96" s="210">
        <f>IF(L96="",0,IF(OR(P96="Mut+ext",VLOOKUP(L96,Paramétrage!$C$6:$E$28,2,0)=0),0,IF(O96="","saisir capacité",M96*U96*VLOOKUP(L96,Paramétrage!$C$6:$E$28,2,0))))</f>
        <v>27</v>
      </c>
      <c r="W96" s="108"/>
      <c r="X96" s="211">
        <f t="shared" ref="X96:X103" si="50">IF(ISERROR(V96+W96)=TRUE,V96,V96+W96)</f>
        <v>27</v>
      </c>
      <c r="Y96" s="248">
        <f>IF(L96="",0,IF(ISERROR(W96+V96*VLOOKUP(L96,Paramétrage!$C$6:$E$28,3,0))=TRUE,X96,W96+V96*VLOOKUP(L96,Paramétrage!$C$6:$E$28,3,0)))</f>
        <v>40.5</v>
      </c>
      <c r="Z96" s="555"/>
      <c r="AA96" s="556"/>
      <c r="AB96" s="557"/>
      <c r="AC96" s="442"/>
      <c r="AD96" s="110"/>
      <c r="AE96" s="47">
        <f>IF(F96="",0,IF(J96="",0,IF(SUMIF(F96:F103,F96,N96:N103)=0,0,IF(J96="Obligatoire",AF96/N96,IF(K96="",AF96/SUMIF(F96:F103,F96,N96:N103),AF96/(SUMIF(F96:F103,F96,N96:N103)/K96))))))</f>
        <v>27</v>
      </c>
      <c r="AF96" s="43">
        <f t="shared" ref="AF96:AF103" si="51">M96*N96</f>
        <v>4860</v>
      </c>
      <c r="AH96" s="50">
        <f>IF(SUMIF(F96:F103,F96,N96:N103)=0,0,$M$3*N96/SUMIF(F96:F103,F96,N96:N103))</f>
        <v>0</v>
      </c>
      <c r="AI96" s="12">
        <f t="shared" ref="AI96:AI103" si="52">O96</f>
        <v>300</v>
      </c>
      <c r="AJ96" s="26">
        <f t="shared" ref="AJ96:AJ112" si="53">IF(AI96=0,"",ROUNDUP(AH96/AI96,0))</f>
        <v>0</v>
      </c>
      <c r="AK96" s="27">
        <f>IF(L96="",0,IF(OR(P96="Mut+ext",VLOOKUP(L96,Paramétrage!$C$6:$E$28,2,0)=0),0,IF(O96="","saisir capacité",IF(P96="Mut+ext",0,M96*AJ96*VLOOKUP(L96,Paramétrage!$C$6:$E$28,2,0)))))</f>
        <v>0</v>
      </c>
      <c r="AL96" s="95"/>
      <c r="AM96" s="27">
        <f t="shared" ref="AM96:AM112" si="54">IF(ISERROR(AK96+AL96)=TRUE,AK96,AK96+AL96)</f>
        <v>0</v>
      </c>
      <c r="AN96" s="27">
        <f>IF(L96="",0,IF(ISERROR(AL96+AK96*VLOOKUP(L96,Paramétrage!$C$6:$E$28,3,0))=TRUE,AM96,AL96+AK96*VLOOKUP(L96,Paramétrage!$C$6:$E$28,3,0)))</f>
        <v>0</v>
      </c>
      <c r="AO96" s="50">
        <f>IF(L96="",0,IF(OR(P96="oui",VLOOKUP(L96,Paramétrage!$C$6:$E$28,2,0)=0),0,IF(U96="",0,U96-AJ96)))</f>
        <v>1</v>
      </c>
      <c r="AP96" s="12">
        <f t="shared" ref="AP96:AP103" si="55">Y96-AN96-W96</f>
        <v>40.5</v>
      </c>
    </row>
    <row r="97" spans="1:42">
      <c r="A97" s="623"/>
      <c r="B97" s="620"/>
      <c r="C97" s="585"/>
      <c r="D97" s="587"/>
      <c r="E97" s="588"/>
      <c r="F97" s="446" t="s">
        <v>332</v>
      </c>
      <c r="G97" s="102" t="s">
        <v>16</v>
      </c>
      <c r="H97" s="103" t="s">
        <v>381</v>
      </c>
      <c r="I97" s="131" t="s">
        <v>97</v>
      </c>
      <c r="J97" s="130" t="s">
        <v>98</v>
      </c>
      <c r="K97" s="104">
        <v>1</v>
      </c>
      <c r="L97" s="105" t="s">
        <v>104</v>
      </c>
      <c r="M97" s="122">
        <v>23</v>
      </c>
      <c r="N97" s="119">
        <v>180</v>
      </c>
      <c r="O97" s="127">
        <v>40</v>
      </c>
      <c r="P97" s="111" t="s">
        <v>100</v>
      </c>
      <c r="Q97" s="556"/>
      <c r="R97" s="556"/>
      <c r="S97" s="556"/>
      <c r="T97" s="569"/>
      <c r="U97" s="247">
        <f>IF(OR(O97="",L97=Paramétrage!$C$10,L97=Paramétrage!$C$13,L97=Paramétrage!$C$16,L97=Paramétrage!$C$19,L97=Paramétrage!$C$23,L97=Paramétrage!$C$26,AND(L97&lt;&gt;Paramétrage!$C$9,P97="Mut+ext")),"",ROUNDUP(N97/O97,0))</f>
        <v>5</v>
      </c>
      <c r="V97" s="210">
        <f>IF(L97="",0,IF(OR(P97="Mut+ext",VLOOKUP(L97,Paramétrage!$C$6:$E$28,2,0)=0),0,IF(O97="","saisir capacité",M97*U97*VLOOKUP(L97,Paramétrage!$C$6:$E$28,2,0))))</f>
        <v>115</v>
      </c>
      <c r="W97" s="108"/>
      <c r="X97" s="211">
        <f t="shared" si="50"/>
        <v>115</v>
      </c>
      <c r="Y97" s="248">
        <f>IF(L97="",0,IF(ISERROR(W97+V97*VLOOKUP(L97,Paramétrage!$C$6:$E$28,3,0))=TRUE,X97,W97+V97*VLOOKUP(L97,Paramétrage!$C$6:$E$28,3,0)))</f>
        <v>115</v>
      </c>
      <c r="Z97" s="555"/>
      <c r="AA97" s="556"/>
      <c r="AB97" s="557"/>
      <c r="AC97" s="442"/>
      <c r="AD97" s="109"/>
      <c r="AE97" s="47">
        <f>IF(F97="",0,IF(J97="",0,IF(SUMIF(F96:F103,F97,N96:N103)=0,0,IF(J97="Obligatoire",AF97/N97,IF(K97="",AF97/SUMIF(F96:F103,F97,N96:N103),AF97/(SUMIF(F96:F103,F97,N96:N103)/K97))))))</f>
        <v>23</v>
      </c>
      <c r="AF97" s="24">
        <f t="shared" si="51"/>
        <v>4140</v>
      </c>
      <c r="AH97" s="50">
        <f>IF(SUMIF(F96:F103,F97,N96:N103)=0,0,$M$3*N97/SUMIF(F96:F103,F97,N96:N103))</f>
        <v>0</v>
      </c>
      <c r="AI97" s="12">
        <f t="shared" si="52"/>
        <v>40</v>
      </c>
      <c r="AJ97" s="26">
        <f t="shared" si="53"/>
        <v>0</v>
      </c>
      <c r="AK97" s="27">
        <f>IF(L97="",0,IF(OR(P97="Mut+ext",VLOOKUP(L97,Paramétrage!$C$6:$E$28,2,0)=0),0,IF(O97="","saisir capacité",IF(P97="Mut+ext",0,M97*AJ97*VLOOKUP(L97,Paramétrage!$C$6:$E$28,2,0)))))</f>
        <v>0</v>
      </c>
      <c r="AL97" s="95"/>
      <c r="AM97" s="27">
        <f t="shared" si="54"/>
        <v>0</v>
      </c>
      <c r="AN97" s="27">
        <f>IF(L97="",0,IF(ISERROR(AL97+AK97*VLOOKUP(L97,Paramétrage!$C$6:$E$28,3,0))=TRUE,AM97,AL97+AK97*VLOOKUP(L97,Paramétrage!$C$6:$E$28,3,0)))</f>
        <v>0</v>
      </c>
      <c r="AO97" s="50">
        <f>IF(L97="",0,IF(OR(P97="oui",VLOOKUP(L97,Paramétrage!$C$6:$E$28,2,0)=0),0,IF(U97="",0,U97-AJ97)))</f>
        <v>5</v>
      </c>
      <c r="AP97" s="12">
        <f t="shared" si="55"/>
        <v>115</v>
      </c>
    </row>
    <row r="98" spans="1:42">
      <c r="A98" s="623"/>
      <c r="B98" s="620"/>
      <c r="C98" s="585"/>
      <c r="D98" s="587"/>
      <c r="E98" s="588"/>
      <c r="F98" s="446" t="s">
        <v>382</v>
      </c>
      <c r="G98" s="102" t="s">
        <v>16</v>
      </c>
      <c r="H98" s="103"/>
      <c r="I98" s="131"/>
      <c r="J98" s="130"/>
      <c r="K98" s="104"/>
      <c r="L98" s="105"/>
      <c r="M98" s="122"/>
      <c r="N98" s="119"/>
      <c r="O98" s="127"/>
      <c r="P98" s="111"/>
      <c r="Q98" s="556"/>
      <c r="R98" s="556"/>
      <c r="S98" s="556"/>
      <c r="T98" s="569"/>
      <c r="U98" s="247" t="str">
        <f>IF(OR(O98="",L98=Paramétrage!$C$10,L98=Paramétrage!$C$13,L98=Paramétrage!$C$16,L98=Paramétrage!$C$19,L98=Paramétrage!$C$23,L98=Paramétrage!$C$26,AND(L98&lt;&gt;Paramétrage!$C$9,P98="Mut+ext")),"",ROUNDUP(N98/O98,0))</f>
        <v/>
      </c>
      <c r="V98" s="210">
        <f>IF(L98="",0,IF(OR(P98="Mut+ext",VLOOKUP(L98,Paramétrage!$C$6:$E$28,2,0)=0),0,IF(O98="","saisir capacité",M98*U98*VLOOKUP(L98,Paramétrage!$C$6:$E$28,2,0))))</f>
        <v>0</v>
      </c>
      <c r="W98" s="108"/>
      <c r="X98" s="211">
        <f t="shared" si="50"/>
        <v>0</v>
      </c>
      <c r="Y98" s="248">
        <f>IF(L98="",0,IF(ISERROR(W98+V98*VLOOKUP(L98,Paramétrage!$C$6:$E$28,3,0))=TRUE,X98,W98+V98*VLOOKUP(L98,Paramétrage!$C$6:$E$28,3,0)))</f>
        <v>0</v>
      </c>
      <c r="Z98" s="555"/>
      <c r="AA98" s="556"/>
      <c r="AB98" s="557"/>
      <c r="AC98" s="442"/>
      <c r="AD98" s="109"/>
      <c r="AE98" s="47">
        <f>IF(F98="",0,IF(J98="",0,IF(SUMIF(F96:F103,F98,N96:N103)=0,0,IF(J98="Obligatoire",AF98/N98,IF(K98="",AF98/SUMIF(F96:F103,F98,N96:N103),AF98/(SUMIF(F96:F103,F98,N96:N103)/K98))))))</f>
        <v>0</v>
      </c>
      <c r="AF98" s="24">
        <f t="shared" si="51"/>
        <v>0</v>
      </c>
      <c r="AH98" s="50">
        <f>IF(SUMIF(F96:F103,F98,N96:N103)=0,0,$M$3*N98/SUMIF(F96:F103,F98,N96:N103))</f>
        <v>0</v>
      </c>
      <c r="AI98" s="12">
        <f t="shared" si="52"/>
        <v>0</v>
      </c>
      <c r="AJ98" s="26" t="str">
        <f t="shared" si="53"/>
        <v/>
      </c>
      <c r="AK98" s="27">
        <f>IF(L98="",0,IF(OR(P98="Mut+ext",VLOOKUP(L98,Paramétrage!$C$6:$E$28,2,0)=0),0,IF(O98="","saisir capacité",IF(P98="Mut+ext",0,M98*AJ98*VLOOKUP(L98,Paramétrage!$C$6:$E$28,2,0)))))</f>
        <v>0</v>
      </c>
      <c r="AL98" s="95"/>
      <c r="AM98" s="27">
        <f t="shared" si="54"/>
        <v>0</v>
      </c>
      <c r="AN98" s="27">
        <f>IF(L98="",0,IF(ISERROR(AL98+AK98*VLOOKUP(L98,Paramétrage!$C$6:$E$28,3,0))=TRUE,AM98,AL98+AK98*VLOOKUP(L98,Paramétrage!$C$6:$E$28,3,0)))</f>
        <v>0</v>
      </c>
      <c r="AO98" s="50">
        <f>IF(L98="",0,IF(OR(P98="oui",VLOOKUP(L98,Paramétrage!$C$6:$E$28,2,0)=0),0,IF(U98="",0,U98-AJ98)))</f>
        <v>0</v>
      </c>
      <c r="AP98" s="12">
        <f t="shared" si="55"/>
        <v>0</v>
      </c>
    </row>
    <row r="99" spans="1:42">
      <c r="A99" s="623"/>
      <c r="B99" s="620"/>
      <c r="C99" s="585"/>
      <c r="D99" s="587"/>
      <c r="E99" s="588"/>
      <c r="F99" s="448" t="s">
        <v>383</v>
      </c>
      <c r="G99" s="102" t="s">
        <v>16</v>
      </c>
      <c r="H99" s="103"/>
      <c r="I99" s="131"/>
      <c r="J99" s="130"/>
      <c r="K99" s="104"/>
      <c r="L99" s="105"/>
      <c r="M99" s="122"/>
      <c r="N99" s="119"/>
      <c r="O99" s="127"/>
      <c r="P99" s="111"/>
      <c r="Q99" s="556"/>
      <c r="R99" s="556"/>
      <c r="S99" s="556"/>
      <c r="T99" s="569"/>
      <c r="U99" s="247" t="str">
        <f>IF(OR(O99="",L99=Paramétrage!$C$10,L99=Paramétrage!$C$13,L99=Paramétrage!$C$16,L99=Paramétrage!$C$19,L99=Paramétrage!$C$23,L99=Paramétrage!$C$26,AND(L99&lt;&gt;Paramétrage!$C$9,P99="Mut+ext")),"",ROUNDUP(N99/O99,0))</f>
        <v/>
      </c>
      <c r="V99" s="210">
        <f>IF(L99="",0,IF(OR(P99="Mut+ext",VLOOKUP(L99,Paramétrage!$C$6:$E$28,2,0)=0),0,IF(O99="","saisir capacité",M99*U99*VLOOKUP(L99,Paramétrage!$C$6:$E$28,2,0))))</f>
        <v>0</v>
      </c>
      <c r="W99" s="108"/>
      <c r="X99" s="211">
        <f t="shared" si="50"/>
        <v>0</v>
      </c>
      <c r="Y99" s="248">
        <f>IF(L99="",0,IF(ISERROR(W99+V99*VLOOKUP(L99,Paramétrage!$C$6:$E$28,3,0))=TRUE,X99,W99+V99*VLOOKUP(L99,Paramétrage!$C$6:$E$28,3,0)))</f>
        <v>0</v>
      </c>
      <c r="Z99" s="555"/>
      <c r="AA99" s="556"/>
      <c r="AB99" s="557"/>
      <c r="AC99" s="442"/>
      <c r="AD99" s="109"/>
      <c r="AE99" s="47">
        <f>IF(F99="",0,IF(J99="",0,IF(SUMIF(F96:F103,F99,N96:N103)=0,0,IF(J99="Obligatoire",AF99/N99,IF(K99="",AF99/SUMIF(F96:F103,F99,N96:N103),AF99/(SUMIF(F96:F103,F99,N96:N103)/K99))))))</f>
        <v>0</v>
      </c>
      <c r="AF99" s="24">
        <f t="shared" si="51"/>
        <v>0</v>
      </c>
      <c r="AH99" s="50">
        <f>IF(SUMIF(F96:F103,F99,N96:N103)=0,0,$M$3*N99/SUMIF(F96:F103,F99,N96:N103))</f>
        <v>0</v>
      </c>
      <c r="AI99" s="12">
        <f t="shared" si="52"/>
        <v>0</v>
      </c>
      <c r="AJ99" s="26" t="str">
        <f t="shared" si="53"/>
        <v/>
      </c>
      <c r="AK99" s="27">
        <f>IF(L99="",0,IF(OR(P99="Mut+ext",VLOOKUP(L99,Paramétrage!$C$6:$E$28,2,0)=0),0,IF(O99="","saisir capacité",IF(P99="Mut+ext",0,M99*AJ99*VLOOKUP(L99,Paramétrage!$C$6:$E$28,2,0)))))</f>
        <v>0</v>
      </c>
      <c r="AL99" s="95"/>
      <c r="AM99" s="27">
        <f t="shared" si="54"/>
        <v>0</v>
      </c>
      <c r="AN99" s="27">
        <f>IF(L99="",0,IF(ISERROR(AL99+AK99*VLOOKUP(L99,Paramétrage!$C$6:$E$28,3,0))=TRUE,AM99,AL99+AK99*VLOOKUP(L99,Paramétrage!$C$6:$E$28,3,0)))</f>
        <v>0</v>
      </c>
      <c r="AO99" s="50">
        <f>IF(L99="",0,IF(OR(P99="oui",VLOOKUP(L99,Paramétrage!$C$6:$E$28,2,0)=0),0,IF(U99="",0,U99-AJ99)))</f>
        <v>0</v>
      </c>
      <c r="AP99" s="12">
        <f t="shared" si="55"/>
        <v>0</v>
      </c>
    </row>
    <row r="100" spans="1:42">
      <c r="A100" s="623"/>
      <c r="B100" s="620"/>
      <c r="C100" s="585"/>
      <c r="D100" s="587"/>
      <c r="E100" s="588"/>
      <c r="F100" s="446"/>
      <c r="G100" s="449"/>
      <c r="H100" s="103"/>
      <c r="I100" s="131"/>
      <c r="J100" s="130"/>
      <c r="K100" s="104"/>
      <c r="L100" s="105"/>
      <c r="M100" s="122"/>
      <c r="N100" s="119"/>
      <c r="O100" s="127"/>
      <c r="P100" s="111"/>
      <c r="Q100" s="556"/>
      <c r="R100" s="556"/>
      <c r="S100" s="556"/>
      <c r="T100" s="569"/>
      <c r="U100" s="247" t="str">
        <f>IF(OR(O100="",L100=Paramétrage!$C$10,L100=Paramétrage!$C$13,L100=Paramétrage!$C$16,L100=Paramétrage!$C$19,L100=Paramétrage!$C$23,L100=Paramétrage!$C$26,AND(L100&lt;&gt;Paramétrage!$C$9,P100="Mut+ext")),"",ROUNDUP(N100/O100,0))</f>
        <v/>
      </c>
      <c r="V100" s="210">
        <f>IF(L100="",0,IF(OR(P100="Mut+ext",VLOOKUP(L100,Paramétrage!$C$6:$E$28,2,0)=0),0,IF(O100="","saisir capacité",M100*U100*VLOOKUP(L100,Paramétrage!$C$6:$E$28,2,0))))</f>
        <v>0</v>
      </c>
      <c r="W100" s="108"/>
      <c r="X100" s="211">
        <f t="shared" si="50"/>
        <v>0</v>
      </c>
      <c r="Y100" s="248">
        <f>IF(L100="",0,IF(ISERROR(W100+V100*VLOOKUP(L100,Paramétrage!$C$6:$E$28,3,0))=TRUE,X100,W100+V100*VLOOKUP(L100,Paramétrage!$C$6:$E$28,3,0)))</f>
        <v>0</v>
      </c>
      <c r="Z100" s="555"/>
      <c r="AA100" s="556"/>
      <c r="AB100" s="557"/>
      <c r="AC100" s="442"/>
      <c r="AD100" s="109"/>
      <c r="AE100" s="47">
        <f>IF(F100="",0,IF(J100="",0,IF(SUMIF(F96:F103,F100,N96:N103)=0,0,IF(J100="Obligatoire",AF100/N100,IF(K100="",AF100/SUMIF(F96:F103,F100,N96:N103),AF100/(SUMIF(F96:F103,F100,N96:N103)/K100))))))</f>
        <v>0</v>
      </c>
      <c r="AF100" s="24">
        <f t="shared" si="51"/>
        <v>0</v>
      </c>
      <c r="AH100" s="50">
        <f>IF(SUMIF(F96:F103,F100,N96:N103)=0,0,$M$3*N100/SUMIF(F96:F103,F100,N96:N103))</f>
        <v>0</v>
      </c>
      <c r="AI100" s="12">
        <f t="shared" si="52"/>
        <v>0</v>
      </c>
      <c r="AJ100" s="26" t="str">
        <f t="shared" si="53"/>
        <v/>
      </c>
      <c r="AK100" s="27">
        <f>IF(L100="",0,IF(OR(P100="Mut+ext",VLOOKUP(L100,Paramétrage!$C$6:$E$28,2,0)=0),0,IF(O100="","saisir capacité",IF(P100="Mut+ext",0,M100*AJ100*VLOOKUP(L100,Paramétrage!$C$6:$E$28,2,0)))))</f>
        <v>0</v>
      </c>
      <c r="AL100" s="95"/>
      <c r="AM100" s="27">
        <f t="shared" si="54"/>
        <v>0</v>
      </c>
      <c r="AN100" s="27">
        <f>IF(L100="",0,IF(ISERROR(AL100+AK100*VLOOKUP(L100,Paramétrage!$C$6:$E$28,3,0))=TRUE,AM100,AL100+AK100*VLOOKUP(L100,Paramétrage!$C$6:$E$28,3,0)))</f>
        <v>0</v>
      </c>
      <c r="AO100" s="50">
        <f>IF(L100="",0,IF(OR(P100="oui",VLOOKUP(L100,Paramétrage!$C$6:$E$28,2,0)=0),0,IF(U100="",0,U100-AJ100)))</f>
        <v>0</v>
      </c>
      <c r="AP100" s="12">
        <f t="shared" si="55"/>
        <v>0</v>
      </c>
    </row>
    <row r="101" spans="1:42">
      <c r="A101" s="623"/>
      <c r="B101" s="620"/>
      <c r="C101" s="585"/>
      <c r="D101" s="587"/>
      <c r="E101" s="588"/>
      <c r="F101" s="446"/>
      <c r="G101" s="449"/>
      <c r="H101" s="103"/>
      <c r="I101" s="131"/>
      <c r="J101" s="130"/>
      <c r="K101" s="104"/>
      <c r="L101" s="105"/>
      <c r="M101" s="122"/>
      <c r="N101" s="119"/>
      <c r="O101" s="127"/>
      <c r="P101" s="111"/>
      <c r="Q101" s="556"/>
      <c r="R101" s="556"/>
      <c r="S101" s="556"/>
      <c r="T101" s="569"/>
      <c r="U101" s="247" t="str">
        <f>IF(OR(O101="",L101=Paramétrage!$C$10,L101=Paramétrage!$C$13,L101=Paramétrage!$C$16,L101=Paramétrage!$C$19,L101=Paramétrage!$C$23,L101=Paramétrage!$C$26,AND(L101&lt;&gt;Paramétrage!$C$9,P101="Mut+ext")),"",ROUNDUP(N101/O101,0))</f>
        <v/>
      </c>
      <c r="V101" s="210">
        <f>IF(L101="",0,IF(OR(P101="Mut+ext",VLOOKUP(L101,Paramétrage!$C$6:$E$28,2,0)=0),0,IF(O101="","saisir capacité",M101*U101*VLOOKUP(L101,Paramétrage!$C$6:$E$28,2,0))))</f>
        <v>0</v>
      </c>
      <c r="W101" s="108"/>
      <c r="X101" s="211">
        <f t="shared" si="50"/>
        <v>0</v>
      </c>
      <c r="Y101" s="248">
        <f>IF(L101="",0,IF(ISERROR(W101+V101*VLOOKUP(L101,Paramétrage!$C$6:$E$28,3,0))=TRUE,X101,W101+V101*VLOOKUP(L101,Paramétrage!$C$6:$E$28,3,0)))</f>
        <v>0</v>
      </c>
      <c r="Z101" s="555"/>
      <c r="AA101" s="556"/>
      <c r="AB101" s="557"/>
      <c r="AC101" s="442"/>
      <c r="AD101" s="109"/>
      <c r="AE101" s="47">
        <f>IF(F101="",0,IF(J101="",0,IF(SUMIF(F96:F103,F101,N96:N103)=0,0,IF(J101="Obligatoire",AF101/N101,IF(K101="",AF101/SUMIF(F96:F103,F101,N96:N103),AF101/(SUMIF(F96:F103,F101,N96:N103)/K101))))))</f>
        <v>0</v>
      </c>
      <c r="AF101" s="24">
        <f t="shared" si="51"/>
        <v>0</v>
      </c>
      <c r="AH101" s="50">
        <f>IF(SUMIF(F96:F103,F101,N96:N103)=0,0,$M$3*N101/SUMIF(F96:F103,F101,N96:N103))</f>
        <v>0</v>
      </c>
      <c r="AI101" s="12">
        <f t="shared" si="52"/>
        <v>0</v>
      </c>
      <c r="AJ101" s="26" t="str">
        <f t="shared" si="53"/>
        <v/>
      </c>
      <c r="AK101" s="27">
        <f>IF(L101="",0,IF(OR(P101="Mut+ext",VLOOKUP(L101,Paramétrage!$C$6:$E$28,2,0)=0),0,IF(O101="","saisir capacité",IF(P101="Mut+ext",0,M101*AJ101*VLOOKUP(L101,Paramétrage!$C$6:$E$28,2,0)))))</f>
        <v>0</v>
      </c>
      <c r="AL101" s="95"/>
      <c r="AM101" s="27">
        <f t="shared" si="54"/>
        <v>0</v>
      </c>
      <c r="AN101" s="27">
        <f>IF(L101="",0,IF(ISERROR(AL101+AK101*VLOOKUP(L101,Paramétrage!$C$6:$E$28,3,0))=TRUE,AM101,AL101+AK101*VLOOKUP(L101,Paramétrage!$C$6:$E$28,3,0)))</f>
        <v>0</v>
      </c>
      <c r="AO101" s="50">
        <f>IF(L101="",0,IF(OR(P101="oui",VLOOKUP(L101,Paramétrage!$C$6:$E$28,2,0)=0),0,IF(U101="",0,U101-AJ101)))</f>
        <v>0</v>
      </c>
      <c r="AP101" s="12">
        <f t="shared" si="55"/>
        <v>0</v>
      </c>
    </row>
    <row r="102" spans="1:42">
      <c r="A102" s="623"/>
      <c r="B102" s="620"/>
      <c r="C102" s="585"/>
      <c r="D102" s="587"/>
      <c r="E102" s="588"/>
      <c r="F102" s="446"/>
      <c r="G102" s="449"/>
      <c r="H102" s="103"/>
      <c r="I102" s="131"/>
      <c r="J102" s="130"/>
      <c r="K102" s="104"/>
      <c r="L102" s="105"/>
      <c r="M102" s="122"/>
      <c r="N102" s="119"/>
      <c r="O102" s="127"/>
      <c r="P102" s="111"/>
      <c r="Q102" s="556"/>
      <c r="R102" s="556"/>
      <c r="S102" s="556"/>
      <c r="T102" s="569"/>
      <c r="U102" s="247" t="str">
        <f>IF(OR(O102="",L102=Paramétrage!$C$10,L102=Paramétrage!$C$13,L102=Paramétrage!$C$16,L102=Paramétrage!$C$19,L102=Paramétrage!$C$23,L102=Paramétrage!$C$26,AND(L102&lt;&gt;Paramétrage!$C$9,P102="Mut+ext")),"",ROUNDUP(N102/O102,0))</f>
        <v/>
      </c>
      <c r="V102" s="210">
        <f>IF(L102="",0,IF(OR(P102="Mut+ext",VLOOKUP(L102,Paramétrage!$C$6:$E$28,2,0)=0),0,IF(O102="","saisir capacité",M102*U102*VLOOKUP(L102,Paramétrage!$C$6:$E$28,2,0))))</f>
        <v>0</v>
      </c>
      <c r="W102" s="108"/>
      <c r="X102" s="211">
        <f t="shared" si="50"/>
        <v>0</v>
      </c>
      <c r="Y102" s="248">
        <f>IF(L102="",0,IF(ISERROR(W102+V102*VLOOKUP(L102,Paramétrage!$C$6:$E$28,3,0))=TRUE,X102,W102+V102*VLOOKUP(L102,Paramétrage!$C$6:$E$28,3,0)))</f>
        <v>0</v>
      </c>
      <c r="Z102" s="555"/>
      <c r="AA102" s="556"/>
      <c r="AB102" s="557"/>
      <c r="AC102" s="442"/>
      <c r="AD102" s="109"/>
      <c r="AE102" s="47">
        <f>IF(F102="",0,IF(J102="",0,IF(SUMIF(F96:F103,F102,N96:N103)=0,0,IF(J102="Obligatoire",AF102/N102,IF(K102="",AF102/SUMIF(F96:F103,F102,N96:N103),AF102/(SUMIF(F96:F103,F102,N96:N103)/K102))))))</f>
        <v>0</v>
      </c>
      <c r="AF102" s="24">
        <f t="shared" si="51"/>
        <v>0</v>
      </c>
      <c r="AH102" s="50">
        <f>IF(SUMIF(F96:F103,F102,N96:N103)=0,0,$M$3*N102/SUMIF(F96:F103,F102,N96:N103))</f>
        <v>0</v>
      </c>
      <c r="AI102" s="12">
        <f t="shared" si="52"/>
        <v>0</v>
      </c>
      <c r="AJ102" s="26" t="str">
        <f t="shared" si="53"/>
        <v/>
      </c>
      <c r="AK102" s="27">
        <f>IF(L102="",0,IF(OR(P102="Mut+ext",VLOOKUP(L102,Paramétrage!$C$6:$E$28,2,0)=0),0,IF(O102="","saisir capacité",IF(P102="Mut+ext",0,M102*AJ102*VLOOKUP(L102,Paramétrage!$C$6:$E$28,2,0)))))</f>
        <v>0</v>
      </c>
      <c r="AL102" s="95"/>
      <c r="AM102" s="27">
        <f t="shared" si="54"/>
        <v>0</v>
      </c>
      <c r="AN102" s="27">
        <f>IF(L102="",0,IF(ISERROR(AL102+AK102*VLOOKUP(L102,Paramétrage!$C$6:$E$28,3,0))=TRUE,AM102,AL102+AK102*VLOOKUP(L102,Paramétrage!$C$6:$E$28,3,0)))</f>
        <v>0</v>
      </c>
      <c r="AO102" s="50">
        <f>IF(L102="",0,IF(OR(P102="oui",VLOOKUP(L102,Paramétrage!$C$6:$E$28,2,0)=0),0,IF(U102="",0,U102-AJ102)))</f>
        <v>0</v>
      </c>
      <c r="AP102" s="12">
        <f t="shared" si="55"/>
        <v>0</v>
      </c>
    </row>
    <row r="103" spans="1:42">
      <c r="A103" s="623"/>
      <c r="B103" s="620"/>
      <c r="C103" s="585"/>
      <c r="D103" s="587"/>
      <c r="E103" s="589"/>
      <c r="F103" s="446"/>
      <c r="G103" s="449"/>
      <c r="H103" s="103"/>
      <c r="I103" s="131"/>
      <c r="J103" s="130"/>
      <c r="K103" s="104"/>
      <c r="L103" s="105"/>
      <c r="M103" s="122"/>
      <c r="N103" s="119"/>
      <c r="O103" s="127"/>
      <c r="P103" s="111"/>
      <c r="Q103" s="556"/>
      <c r="R103" s="556"/>
      <c r="S103" s="556"/>
      <c r="T103" s="569"/>
      <c r="U103" s="247" t="str">
        <f>IF(OR(O103="",L103=Paramétrage!$C$10,L103=Paramétrage!$C$13,L103=Paramétrage!$C$16,L103=Paramétrage!$C$19,L103=Paramétrage!$C$23,L103=Paramétrage!$C$26,AND(L103&lt;&gt;Paramétrage!$C$9,P103="Mut+ext")),"",ROUNDUP(N103/O103,0))</f>
        <v/>
      </c>
      <c r="V103" s="210">
        <f>IF(L103="",0,IF(OR(P103="Mut+ext",VLOOKUP(L103,Paramétrage!$C$6:$E$28,2,0)=0),0,IF(O103="","saisir capacité",M103*U103*VLOOKUP(L103,Paramétrage!$C$6:$E$28,2,0))))</f>
        <v>0</v>
      </c>
      <c r="W103" s="108"/>
      <c r="X103" s="211">
        <f t="shared" si="50"/>
        <v>0</v>
      </c>
      <c r="Y103" s="248">
        <f>IF(L103="",0,IF(ISERROR(W103+V103*VLOOKUP(L103,Paramétrage!$C$6:$E$28,3,0))=TRUE,X103,W103+V103*VLOOKUP(L103,Paramétrage!$C$6:$E$28,3,0)))</f>
        <v>0</v>
      </c>
      <c r="Z103" s="555"/>
      <c r="AA103" s="556"/>
      <c r="AB103" s="557"/>
      <c r="AC103" s="442"/>
      <c r="AD103" s="109"/>
      <c r="AE103" s="47">
        <f>IF(F103="",0,IF(J103="",0,IF(SUMIF(F96:F103,F103,N96:N103)=0,0,IF(J103="Obligatoire",AF103/N103,IF(K103="",AF103/SUMIF(F96:F103,F103,N96:N103),AF103/(SUMIF(F96:F103,F103,N96:N103)/K103))))))</f>
        <v>0</v>
      </c>
      <c r="AF103" s="24">
        <f t="shared" si="51"/>
        <v>0</v>
      </c>
      <c r="AH103" s="50">
        <f>IF(SUMIF(F96:F103,F103,N96:N103)=0,0,$M$3*N103/SUMIF(F96:F103,F103,N96:N103))</f>
        <v>0</v>
      </c>
      <c r="AI103" s="12">
        <f t="shared" si="52"/>
        <v>0</v>
      </c>
      <c r="AJ103" s="26" t="str">
        <f t="shared" si="53"/>
        <v/>
      </c>
      <c r="AK103" s="27">
        <f>IF(L103="",0,IF(OR(P103="Mut+ext",VLOOKUP(L103,Paramétrage!$C$6:$E$28,2,0)=0),0,IF(O103="","saisir capacité",IF(P103="Mut+ext",0,M103*AJ103*VLOOKUP(L103,Paramétrage!$C$6:$E$28,2,0)))))</f>
        <v>0</v>
      </c>
      <c r="AL103" s="95"/>
      <c r="AM103" s="27">
        <f t="shared" si="54"/>
        <v>0</v>
      </c>
      <c r="AN103" s="27">
        <f>IF(L103="",0,IF(ISERROR(AL103+AK103*VLOOKUP(L103,Paramétrage!$C$6:$E$28,3,0))=TRUE,AM103,AL103+AK103*VLOOKUP(L103,Paramétrage!$C$6:$E$28,3,0)))</f>
        <v>0</v>
      </c>
      <c r="AO103" s="50">
        <f>IF(L103="",0,IF(OR(P103="oui",VLOOKUP(L103,Paramétrage!$C$6:$E$28,2,0)=0),0,IF(U103="",0,U103-AJ103)))</f>
        <v>0</v>
      </c>
      <c r="AP103" s="12">
        <f t="shared" si="55"/>
        <v>0</v>
      </c>
    </row>
    <row r="104" spans="1:42">
      <c r="A104" s="623"/>
      <c r="B104" s="620"/>
      <c r="C104" s="585"/>
      <c r="D104" s="191"/>
      <c r="E104" s="191"/>
      <c r="F104" s="192"/>
      <c r="G104" s="193"/>
      <c r="H104" s="194"/>
      <c r="I104" s="195"/>
      <c r="J104" s="194"/>
      <c r="K104" s="196"/>
      <c r="L104" s="197"/>
      <c r="M104" s="198">
        <f>AE104</f>
        <v>50</v>
      </c>
      <c r="N104" s="199"/>
      <c r="O104" s="199"/>
      <c r="P104" s="200"/>
      <c r="Q104" s="201"/>
      <c r="R104" s="201"/>
      <c r="S104" s="201"/>
      <c r="T104" s="202"/>
      <c r="U104" s="203"/>
      <c r="V104" s="204">
        <f>SUM(V96:V103)</f>
        <v>142</v>
      </c>
      <c r="W104" s="197">
        <f>SUM(W96:W103)</f>
        <v>0</v>
      </c>
      <c r="X104" s="205">
        <f t="shared" si="49"/>
        <v>142</v>
      </c>
      <c r="Y104" s="206">
        <f>SUM(Y96:Y103)</f>
        <v>155.5</v>
      </c>
      <c r="Z104" s="207"/>
      <c r="AA104" s="207"/>
      <c r="AB104" s="208"/>
      <c r="AC104" s="209"/>
      <c r="AD104" s="202"/>
      <c r="AE104" s="46">
        <f>SUM(AE96:AE103)</f>
        <v>50</v>
      </c>
      <c r="AF104" s="44">
        <f>SUM(AF96:AF103)</f>
        <v>9000</v>
      </c>
    </row>
    <row r="105" spans="1:42" ht="15.75" customHeight="1">
      <c r="A105" s="623"/>
      <c r="B105" s="620"/>
      <c r="C105" s="585" t="s">
        <v>333</v>
      </c>
      <c r="D105" s="587" t="s">
        <v>334</v>
      </c>
      <c r="E105" s="588">
        <v>6</v>
      </c>
      <c r="F105" s="447" t="s">
        <v>335</v>
      </c>
      <c r="G105" s="112" t="s">
        <v>16</v>
      </c>
      <c r="H105" s="103" t="s">
        <v>336</v>
      </c>
      <c r="I105" s="131" t="s">
        <v>97</v>
      </c>
      <c r="J105" s="130" t="s">
        <v>98</v>
      </c>
      <c r="K105" s="104">
        <v>1</v>
      </c>
      <c r="L105" s="105" t="s">
        <v>99</v>
      </c>
      <c r="M105" s="122">
        <v>27</v>
      </c>
      <c r="N105" s="119">
        <v>180</v>
      </c>
      <c r="O105" s="127">
        <v>300</v>
      </c>
      <c r="P105" s="111" t="s">
        <v>100</v>
      </c>
      <c r="Q105" s="556"/>
      <c r="R105" s="556"/>
      <c r="S105" s="556"/>
      <c r="T105" s="569"/>
      <c r="U105" s="247">
        <f>IF(OR(O105="",L105=Paramétrage!$C$10,L105=Paramétrage!$C$13,L105=Paramétrage!$C$16,L105=Paramétrage!$C$19,L105=Paramétrage!$C$23,L105=Paramétrage!$C$26,AND(L105&lt;&gt;Paramétrage!$C$9,P105="Mut+ext")),"",ROUNDUP(N105/O105,0))</f>
        <v>1</v>
      </c>
      <c r="V105" s="210">
        <f>IF(L105="",0,IF(OR(P105="Mut+ext",VLOOKUP(L105,Paramétrage!$C$6:$E$28,2,0)=0),0,IF(O105="","saisir capacité",M105*U105*VLOOKUP(L105,Paramétrage!$C$6:$E$28,2,0))))</f>
        <v>27</v>
      </c>
      <c r="W105" s="108"/>
      <c r="X105" s="211">
        <f t="shared" ref="X105:X112" si="56">IF(ISERROR(V105+W105)=TRUE,V105,V105+W105)</f>
        <v>27</v>
      </c>
      <c r="Y105" s="248">
        <f>IF(L105="",0,IF(ISERROR(W105+V105*VLOOKUP(L105,Paramétrage!$C$6:$E$28,3,0))=TRUE,X105,W105+V105*VLOOKUP(L105,Paramétrage!$C$6:$E$28,3,0)))</f>
        <v>40.5</v>
      </c>
      <c r="Z105" s="555"/>
      <c r="AA105" s="556"/>
      <c r="AB105" s="557"/>
      <c r="AC105" s="442"/>
      <c r="AD105" s="110"/>
      <c r="AE105" s="47">
        <f>IF(F105="",0,IF(J105="",0,IF(SUMIF(F105:F112,F105,N105:N112)=0,0,IF(J105="Obligatoire",AF105/N105,IF(K105="",AF105/SUMIF(F105:F112,F105,N105:N112),AF105/(SUMIF(F105:F112,F105,N105:N112)/K105))))))</f>
        <v>27</v>
      </c>
      <c r="AF105" s="43">
        <f t="shared" ref="AF105:AF112" si="57">M105*N105</f>
        <v>4860</v>
      </c>
      <c r="AH105" s="50">
        <f>IF(SUMIF(F105:F112,F105,N105:N112)=0,0,$M$3*N105/SUMIF(F105:F112,F105,N105:N112))</f>
        <v>0</v>
      </c>
      <c r="AI105" s="12">
        <f t="shared" ref="AI105:AI112" si="58">O105</f>
        <v>300</v>
      </c>
      <c r="AJ105" s="26">
        <f t="shared" si="53"/>
        <v>0</v>
      </c>
      <c r="AK105" s="27">
        <f>IF(L105="",0,IF(OR(P105="Mut+ext",VLOOKUP(L105,Paramétrage!$C$6:$E$28,2,0)=0),0,IF(O105="","saisir capacité",IF(P105="Mut+ext",0,M105*AJ105*VLOOKUP(L105,Paramétrage!$C$6:$E$28,2,0)))))</f>
        <v>0</v>
      </c>
      <c r="AL105" s="95"/>
      <c r="AM105" s="27">
        <f t="shared" si="54"/>
        <v>0</v>
      </c>
      <c r="AN105" s="27">
        <f>IF(L105="",0,IF(ISERROR(AL105+AK105*VLOOKUP(L105,Paramétrage!$C$6:$E$28,3,0))=TRUE,AM105,AL105+AK105*VLOOKUP(L105,Paramétrage!$C$6:$E$28,3,0)))</f>
        <v>0</v>
      </c>
      <c r="AO105" s="50">
        <f>IF(L105="",0,IF(OR(P105="oui",VLOOKUP(L105,Paramétrage!$C$6:$E$28,2,0)=0),0,IF(U105="",0,U105-AJ105)))</f>
        <v>1</v>
      </c>
      <c r="AP105" s="12">
        <f t="shared" ref="AP105:AP112" si="59">Y105-AN105-W105</f>
        <v>40.5</v>
      </c>
    </row>
    <row r="106" spans="1:42">
      <c r="A106" s="623"/>
      <c r="B106" s="620"/>
      <c r="C106" s="585"/>
      <c r="D106" s="587"/>
      <c r="E106" s="588"/>
      <c r="F106" s="446" t="s">
        <v>337</v>
      </c>
      <c r="G106" s="102" t="s">
        <v>16</v>
      </c>
      <c r="H106" s="103" t="s">
        <v>336</v>
      </c>
      <c r="I106" s="131" t="s">
        <v>97</v>
      </c>
      <c r="J106" s="130" t="s">
        <v>98</v>
      </c>
      <c r="K106" s="104">
        <v>1</v>
      </c>
      <c r="L106" s="105" t="s">
        <v>104</v>
      </c>
      <c r="M106" s="122">
        <v>23</v>
      </c>
      <c r="N106" s="119">
        <v>180</v>
      </c>
      <c r="O106" s="127">
        <v>40</v>
      </c>
      <c r="P106" s="111" t="s">
        <v>100</v>
      </c>
      <c r="Q106" s="556"/>
      <c r="R106" s="556"/>
      <c r="S106" s="556"/>
      <c r="T106" s="569"/>
      <c r="U106" s="247">
        <f>IF(OR(O106="",L106=Paramétrage!$C$10,L106=Paramétrage!$C$13,L106=Paramétrage!$C$16,L106=Paramétrage!$C$19,L106=Paramétrage!$C$23,L106=Paramétrage!$C$26,AND(L106&lt;&gt;Paramétrage!$C$9,P106="Mut+ext")),"",ROUNDUP(N106/O106,0))</f>
        <v>5</v>
      </c>
      <c r="V106" s="210">
        <f>IF(L106="",0,IF(OR(P106="Mut+ext",VLOOKUP(L106,Paramétrage!$C$6:$E$28,2,0)=0),0,IF(O106="","saisir capacité",M106*U106*VLOOKUP(L106,Paramétrage!$C$6:$E$28,2,0))))</f>
        <v>115</v>
      </c>
      <c r="W106" s="108"/>
      <c r="X106" s="211">
        <f t="shared" si="56"/>
        <v>115</v>
      </c>
      <c r="Y106" s="248">
        <f>IF(L106="",0,IF(ISERROR(W106+V106*VLOOKUP(L106,Paramétrage!$C$6:$E$28,3,0))=TRUE,X106,W106+V106*VLOOKUP(L106,Paramétrage!$C$6:$E$28,3,0)))</f>
        <v>115</v>
      </c>
      <c r="Z106" s="555"/>
      <c r="AA106" s="556"/>
      <c r="AB106" s="557"/>
      <c r="AC106" s="442"/>
      <c r="AD106" s="109"/>
      <c r="AE106" s="47">
        <f>IF(F106="",0,IF(J106="",0,IF(SUMIF(F105:F112,F106,N105:N112)=0,0,IF(J106="Obligatoire",AF106/N106,IF(K106="",AF106/SUMIF(F105:F112,F106,N105:N112),AF106/(SUMIF(F105:F112,F106,N105:N112)/K106))))))</f>
        <v>23</v>
      </c>
      <c r="AF106" s="24">
        <f t="shared" si="57"/>
        <v>4140</v>
      </c>
      <c r="AH106" s="50">
        <f>IF(SUMIF(F105:F112,F106,N105:N112)=0,0,$M$3*N106/SUMIF(F105:F112,F106,N105:N112))</f>
        <v>0</v>
      </c>
      <c r="AI106" s="12">
        <f t="shared" si="58"/>
        <v>40</v>
      </c>
      <c r="AJ106" s="26">
        <f t="shared" si="53"/>
        <v>0</v>
      </c>
      <c r="AK106" s="27">
        <f>IF(L106="",0,IF(OR(P106="Mut+ext",VLOOKUP(L106,Paramétrage!$C$6:$E$28,2,0)=0),0,IF(O106="","saisir capacité",IF(P106="Mut+ext",0,M106*AJ106*VLOOKUP(L106,Paramétrage!$C$6:$E$28,2,0)))))</f>
        <v>0</v>
      </c>
      <c r="AL106" s="95"/>
      <c r="AM106" s="27">
        <f t="shared" si="54"/>
        <v>0</v>
      </c>
      <c r="AN106" s="27">
        <f>IF(L106="",0,IF(ISERROR(AL106+AK106*VLOOKUP(L106,Paramétrage!$C$6:$E$28,3,0))=TRUE,AM106,AL106+AK106*VLOOKUP(L106,Paramétrage!$C$6:$E$28,3,0)))</f>
        <v>0</v>
      </c>
      <c r="AO106" s="50">
        <f>IF(L106="",0,IF(OR(P106="oui",VLOOKUP(L106,Paramétrage!$C$6:$E$28,2,0)=0),0,IF(U106="",0,U106-AJ106)))</f>
        <v>5</v>
      </c>
      <c r="AP106" s="12">
        <f t="shared" si="59"/>
        <v>115</v>
      </c>
    </row>
    <row r="107" spans="1:42">
      <c r="A107" s="623"/>
      <c r="B107" s="620"/>
      <c r="C107" s="585"/>
      <c r="D107" s="587"/>
      <c r="E107" s="588"/>
      <c r="F107" s="446" t="s">
        <v>384</v>
      </c>
      <c r="G107" s="102" t="s">
        <v>16</v>
      </c>
      <c r="H107" s="103"/>
      <c r="I107" s="131"/>
      <c r="J107" s="130"/>
      <c r="K107" s="104"/>
      <c r="L107" s="105"/>
      <c r="M107" s="122"/>
      <c r="N107" s="119"/>
      <c r="O107" s="127"/>
      <c r="P107" s="111"/>
      <c r="Q107" s="556"/>
      <c r="R107" s="556"/>
      <c r="S107" s="556"/>
      <c r="T107" s="569"/>
      <c r="U107" s="247" t="str">
        <f>IF(OR(O107="",L107=Paramétrage!$C$10,L107=Paramétrage!$C$13,L107=Paramétrage!$C$16,L107=Paramétrage!$C$19,L107=Paramétrage!$C$23,L107=Paramétrage!$C$26,AND(L107&lt;&gt;Paramétrage!$C$9,P107="Mut+ext")),"",ROUNDUP(N107/O107,0))</f>
        <v/>
      </c>
      <c r="V107" s="210">
        <f>IF(L107="",0,IF(OR(P107="Mut+ext",VLOOKUP(L107,Paramétrage!$C$6:$E$28,2,0)=0),0,IF(O107="","saisir capacité",M107*U107*VLOOKUP(L107,Paramétrage!$C$6:$E$28,2,0))))</f>
        <v>0</v>
      </c>
      <c r="W107" s="108"/>
      <c r="X107" s="211">
        <f t="shared" si="56"/>
        <v>0</v>
      </c>
      <c r="Y107" s="248">
        <f>IF(L107="",0,IF(ISERROR(W107+V107*VLOOKUP(L107,Paramétrage!$C$6:$E$28,3,0))=TRUE,X107,W107+V107*VLOOKUP(L107,Paramétrage!$C$6:$E$28,3,0)))</f>
        <v>0</v>
      </c>
      <c r="Z107" s="555"/>
      <c r="AA107" s="556"/>
      <c r="AB107" s="557"/>
      <c r="AC107" s="442"/>
      <c r="AD107" s="109"/>
      <c r="AE107" s="47">
        <f>IF(F107="",0,IF(J107="",0,IF(SUMIF(F105:F112,F107,N105:N112)=0,0,IF(J107="Obligatoire",AF107/N107,IF(K107="",AF107/SUMIF(F105:F112,F107,N105:N112),AF107/(SUMIF(F105:F112,F107,N105:N112)/K107))))))</f>
        <v>0</v>
      </c>
      <c r="AF107" s="24">
        <f t="shared" si="57"/>
        <v>0</v>
      </c>
      <c r="AH107" s="50">
        <f>IF(SUMIF(F105:F112,F107,N105:N112)=0,0,$M$3*N107/SUMIF(F105:F112,F107,N105:N112))</f>
        <v>0</v>
      </c>
      <c r="AI107" s="12">
        <f t="shared" si="58"/>
        <v>0</v>
      </c>
      <c r="AJ107" s="26" t="str">
        <f t="shared" si="53"/>
        <v/>
      </c>
      <c r="AK107" s="27">
        <f>IF(L107="",0,IF(OR(P107="Mut+ext",VLOOKUP(L107,Paramétrage!$C$6:$E$28,2,0)=0),0,IF(O107="","saisir capacité",IF(P107="Mut+ext",0,M107*AJ107*VLOOKUP(L107,Paramétrage!$C$6:$E$28,2,0)))))</f>
        <v>0</v>
      </c>
      <c r="AL107" s="95"/>
      <c r="AM107" s="27">
        <f t="shared" si="54"/>
        <v>0</v>
      </c>
      <c r="AN107" s="27">
        <f>IF(L107="",0,IF(ISERROR(AL107+AK107*VLOOKUP(L107,Paramétrage!$C$6:$E$28,3,0))=TRUE,AM107,AL107+AK107*VLOOKUP(L107,Paramétrage!$C$6:$E$28,3,0)))</f>
        <v>0</v>
      </c>
      <c r="AO107" s="50">
        <f>IF(L107="",0,IF(OR(P107="oui",VLOOKUP(L107,Paramétrage!$C$6:$E$28,2,0)=0),0,IF(U107="",0,U107-AJ107)))</f>
        <v>0</v>
      </c>
      <c r="AP107" s="12">
        <f t="shared" si="59"/>
        <v>0</v>
      </c>
    </row>
    <row r="108" spans="1:42">
      <c r="A108" s="623"/>
      <c r="B108" s="620"/>
      <c r="C108" s="585"/>
      <c r="D108" s="587"/>
      <c r="E108" s="588"/>
      <c r="F108" s="448" t="s">
        <v>385</v>
      </c>
      <c r="G108" s="102" t="s">
        <v>16</v>
      </c>
      <c r="H108" s="103"/>
      <c r="I108" s="131"/>
      <c r="J108" s="130"/>
      <c r="K108" s="104"/>
      <c r="L108" s="105"/>
      <c r="M108" s="122"/>
      <c r="N108" s="119"/>
      <c r="O108" s="127"/>
      <c r="P108" s="111"/>
      <c r="Q108" s="556"/>
      <c r="R108" s="556"/>
      <c r="S108" s="556"/>
      <c r="T108" s="569"/>
      <c r="U108" s="247" t="str">
        <f>IF(OR(O108="",L108=Paramétrage!$C$10,L108=Paramétrage!$C$13,L108=Paramétrage!$C$16,L108=Paramétrage!$C$19,L108=Paramétrage!$C$23,L108=Paramétrage!$C$26,AND(L108&lt;&gt;Paramétrage!$C$9,P108="Mut+ext")),"",ROUNDUP(N108/O108,0))</f>
        <v/>
      </c>
      <c r="V108" s="210">
        <f>IF(L108="",0,IF(OR(P108="Mut+ext",VLOOKUP(L108,Paramétrage!$C$6:$E$28,2,0)=0),0,IF(O108="","saisir capacité",M108*U108*VLOOKUP(L108,Paramétrage!$C$6:$E$28,2,0))))</f>
        <v>0</v>
      </c>
      <c r="W108" s="108"/>
      <c r="X108" s="211">
        <f t="shared" si="56"/>
        <v>0</v>
      </c>
      <c r="Y108" s="248">
        <f>IF(L108="",0,IF(ISERROR(W108+V108*VLOOKUP(L108,Paramétrage!$C$6:$E$28,3,0))=TRUE,X108,W108+V108*VLOOKUP(L108,Paramétrage!$C$6:$E$28,3,0)))</f>
        <v>0</v>
      </c>
      <c r="Z108" s="555"/>
      <c r="AA108" s="556"/>
      <c r="AB108" s="557"/>
      <c r="AC108" s="442"/>
      <c r="AD108" s="109"/>
      <c r="AE108" s="47">
        <f>IF(F108="",0,IF(J108="",0,IF(SUMIF(F105:F112,F108,N105:N112)=0,0,IF(J108="Obligatoire",AF108/N108,IF(K108="",AF108/SUMIF(F105:F112,F108,N105:N112),AF108/(SUMIF(F105:F112,F108,N105:N112)/K108))))))</f>
        <v>0</v>
      </c>
      <c r="AF108" s="24">
        <f t="shared" si="57"/>
        <v>0</v>
      </c>
      <c r="AH108" s="50">
        <f>IF(SUMIF(F105:F112,F108,N105:N112)=0,0,$M$3*N108/SUMIF(F105:F112,F108,N105:N112))</f>
        <v>0</v>
      </c>
      <c r="AI108" s="12">
        <f t="shared" si="58"/>
        <v>0</v>
      </c>
      <c r="AJ108" s="26" t="str">
        <f t="shared" si="53"/>
        <v/>
      </c>
      <c r="AK108" s="27">
        <f>IF(L108="",0,IF(OR(P108="Mut+ext",VLOOKUP(L108,Paramétrage!$C$6:$E$28,2,0)=0),0,IF(O108="","saisir capacité",IF(P108="Mut+ext",0,M108*AJ108*VLOOKUP(L108,Paramétrage!$C$6:$E$28,2,0)))))</f>
        <v>0</v>
      </c>
      <c r="AL108" s="95"/>
      <c r="AM108" s="27">
        <f t="shared" si="54"/>
        <v>0</v>
      </c>
      <c r="AN108" s="27">
        <f>IF(L108="",0,IF(ISERROR(AL108+AK108*VLOOKUP(L108,Paramétrage!$C$6:$E$28,3,0))=TRUE,AM108,AL108+AK108*VLOOKUP(L108,Paramétrage!$C$6:$E$28,3,0)))</f>
        <v>0</v>
      </c>
      <c r="AO108" s="50">
        <f>IF(L108="",0,IF(OR(P108="oui",VLOOKUP(L108,Paramétrage!$C$6:$E$28,2,0)=0),0,IF(U108="",0,U108-AJ108)))</f>
        <v>0</v>
      </c>
      <c r="AP108" s="12">
        <f t="shared" si="59"/>
        <v>0</v>
      </c>
    </row>
    <row r="109" spans="1:42">
      <c r="A109" s="623"/>
      <c r="B109" s="620"/>
      <c r="C109" s="585"/>
      <c r="D109" s="587"/>
      <c r="E109" s="588"/>
      <c r="F109" s="446"/>
      <c r="G109" s="449"/>
      <c r="H109" s="103"/>
      <c r="I109" s="131"/>
      <c r="J109" s="130"/>
      <c r="K109" s="104"/>
      <c r="L109" s="105"/>
      <c r="M109" s="122"/>
      <c r="N109" s="119"/>
      <c r="O109" s="127"/>
      <c r="P109" s="111"/>
      <c r="Q109" s="556"/>
      <c r="R109" s="556"/>
      <c r="S109" s="556"/>
      <c r="T109" s="569"/>
      <c r="U109" s="247" t="str">
        <f>IF(OR(O109="",L109=Paramétrage!$C$10,L109=Paramétrage!$C$13,L109=Paramétrage!$C$16,L109=Paramétrage!$C$19,L109=Paramétrage!$C$23,L109=Paramétrage!$C$26,AND(L109&lt;&gt;Paramétrage!$C$9,P109="Mut+ext")),"",ROUNDUP(N109/O109,0))</f>
        <v/>
      </c>
      <c r="V109" s="210">
        <f>IF(L109="",0,IF(OR(P109="Mut+ext",VLOOKUP(L109,Paramétrage!$C$6:$E$28,2,0)=0),0,IF(O109="","saisir capacité",M109*U109*VLOOKUP(L109,Paramétrage!$C$6:$E$28,2,0))))</f>
        <v>0</v>
      </c>
      <c r="W109" s="108"/>
      <c r="X109" s="211">
        <f t="shared" si="56"/>
        <v>0</v>
      </c>
      <c r="Y109" s="248">
        <f>IF(L109="",0,IF(ISERROR(W109+V109*VLOOKUP(L109,Paramétrage!$C$6:$E$28,3,0))=TRUE,X109,W109+V109*VLOOKUP(L109,Paramétrage!$C$6:$E$28,3,0)))</f>
        <v>0</v>
      </c>
      <c r="Z109" s="555"/>
      <c r="AA109" s="556"/>
      <c r="AB109" s="557"/>
      <c r="AC109" s="442"/>
      <c r="AD109" s="109"/>
      <c r="AE109" s="47">
        <f>IF(F109="",0,IF(J109="",0,IF(SUMIF(F105:F112,F109,N105:N112)=0,0,IF(J109="Obligatoire",AF109/N109,IF(K109="",AF109/SUMIF(F105:F112,F109,N105:N112),AF109/(SUMIF(F105:F112,F109,N105:N112)/K109))))))</f>
        <v>0</v>
      </c>
      <c r="AF109" s="24">
        <f t="shared" si="57"/>
        <v>0</v>
      </c>
      <c r="AH109" s="50">
        <f>IF(SUMIF(F105:F112,F109,N105:N112)=0,0,$M$3*N109/SUMIF(F105:F112,F109,N105:N112))</f>
        <v>0</v>
      </c>
      <c r="AI109" s="12">
        <f t="shared" si="58"/>
        <v>0</v>
      </c>
      <c r="AJ109" s="26" t="str">
        <f t="shared" si="53"/>
        <v/>
      </c>
      <c r="AK109" s="27">
        <f>IF(L109="",0,IF(OR(P109="Mut+ext",VLOOKUP(L109,Paramétrage!$C$6:$E$28,2,0)=0),0,IF(O109="","saisir capacité",IF(P109="Mut+ext",0,M109*AJ109*VLOOKUP(L109,Paramétrage!$C$6:$E$28,2,0)))))</f>
        <v>0</v>
      </c>
      <c r="AL109" s="95"/>
      <c r="AM109" s="27">
        <f t="shared" si="54"/>
        <v>0</v>
      </c>
      <c r="AN109" s="27">
        <f>IF(L109="",0,IF(ISERROR(AL109+AK109*VLOOKUP(L109,Paramétrage!$C$6:$E$28,3,0))=TRUE,AM109,AL109+AK109*VLOOKUP(L109,Paramétrage!$C$6:$E$28,3,0)))</f>
        <v>0</v>
      </c>
      <c r="AO109" s="50">
        <f>IF(L109="",0,IF(OR(P109="oui",VLOOKUP(L109,Paramétrage!$C$6:$E$28,2,0)=0),0,IF(U109="",0,U109-AJ109)))</f>
        <v>0</v>
      </c>
      <c r="AP109" s="12">
        <f t="shared" si="59"/>
        <v>0</v>
      </c>
    </row>
    <row r="110" spans="1:42">
      <c r="A110" s="623"/>
      <c r="B110" s="620"/>
      <c r="C110" s="585"/>
      <c r="D110" s="587"/>
      <c r="E110" s="588"/>
      <c r="F110" s="446"/>
      <c r="G110" s="449"/>
      <c r="H110" s="103"/>
      <c r="I110" s="131"/>
      <c r="J110" s="130"/>
      <c r="K110" s="104"/>
      <c r="L110" s="105"/>
      <c r="M110" s="122"/>
      <c r="N110" s="119"/>
      <c r="O110" s="127"/>
      <c r="P110" s="111"/>
      <c r="Q110" s="556"/>
      <c r="R110" s="556"/>
      <c r="S110" s="556"/>
      <c r="T110" s="569"/>
      <c r="U110" s="247" t="str">
        <f>IF(OR(O110="",L110=Paramétrage!$C$10,L110=Paramétrage!$C$13,L110=Paramétrage!$C$16,L110=Paramétrage!$C$19,L110=Paramétrage!$C$23,L110=Paramétrage!$C$26,AND(L110&lt;&gt;Paramétrage!$C$9,P110="Mut+ext")),"",ROUNDUP(N110/O110,0))</f>
        <v/>
      </c>
      <c r="V110" s="210">
        <f>IF(L110="",0,IF(OR(P110="Mut+ext",VLOOKUP(L110,Paramétrage!$C$6:$E$28,2,0)=0),0,IF(O110="","saisir capacité",M110*U110*VLOOKUP(L110,Paramétrage!$C$6:$E$28,2,0))))</f>
        <v>0</v>
      </c>
      <c r="W110" s="108"/>
      <c r="X110" s="211">
        <f t="shared" si="56"/>
        <v>0</v>
      </c>
      <c r="Y110" s="248">
        <f>IF(L110="",0,IF(ISERROR(W110+V110*VLOOKUP(L110,Paramétrage!$C$6:$E$28,3,0))=TRUE,X110,W110+V110*VLOOKUP(L110,Paramétrage!$C$6:$E$28,3,0)))</f>
        <v>0</v>
      </c>
      <c r="Z110" s="555"/>
      <c r="AA110" s="556"/>
      <c r="AB110" s="557"/>
      <c r="AC110" s="442"/>
      <c r="AD110" s="109"/>
      <c r="AE110" s="47">
        <f>IF(F110="",0,IF(J110="",0,IF(SUMIF(F105:F112,F110,N105:N112)=0,0,IF(J110="Obligatoire",AF110/N110,IF(K110="",AF110/SUMIF(F105:F112,F110,N105:N112),AF110/(SUMIF(F105:F112,F110,N105:N112)/K110))))))</f>
        <v>0</v>
      </c>
      <c r="AF110" s="24">
        <f t="shared" si="57"/>
        <v>0</v>
      </c>
      <c r="AH110" s="50">
        <f>IF(SUMIF(F105:F112,F110,N105:N112)=0,0,$M$3*N110/SUMIF(F105:F112,F110,N105:N112))</f>
        <v>0</v>
      </c>
      <c r="AI110" s="12">
        <f t="shared" si="58"/>
        <v>0</v>
      </c>
      <c r="AJ110" s="26" t="str">
        <f t="shared" si="53"/>
        <v/>
      </c>
      <c r="AK110" s="27">
        <f>IF(L110="",0,IF(OR(P110="Mut+ext",VLOOKUP(L110,Paramétrage!$C$6:$E$28,2,0)=0),0,IF(O110="","saisir capacité",IF(P110="Mut+ext",0,M110*AJ110*VLOOKUP(L110,Paramétrage!$C$6:$E$28,2,0)))))</f>
        <v>0</v>
      </c>
      <c r="AL110" s="95"/>
      <c r="AM110" s="27">
        <f t="shared" si="54"/>
        <v>0</v>
      </c>
      <c r="AN110" s="27">
        <f>IF(L110="",0,IF(ISERROR(AL110+AK110*VLOOKUP(L110,Paramétrage!$C$6:$E$28,3,0))=TRUE,AM110,AL110+AK110*VLOOKUP(L110,Paramétrage!$C$6:$E$28,3,0)))</f>
        <v>0</v>
      </c>
      <c r="AO110" s="50">
        <f>IF(L110="",0,IF(OR(P110="oui",VLOOKUP(L110,Paramétrage!$C$6:$E$28,2,0)=0),0,IF(U110="",0,U110-AJ110)))</f>
        <v>0</v>
      </c>
      <c r="AP110" s="12">
        <f t="shared" si="59"/>
        <v>0</v>
      </c>
    </row>
    <row r="111" spans="1:42">
      <c r="A111" s="623"/>
      <c r="B111" s="620"/>
      <c r="C111" s="585"/>
      <c r="D111" s="587"/>
      <c r="E111" s="588"/>
      <c r="F111" s="446"/>
      <c r="G111" s="449"/>
      <c r="H111" s="103"/>
      <c r="I111" s="131"/>
      <c r="J111" s="130"/>
      <c r="K111" s="104"/>
      <c r="L111" s="105"/>
      <c r="M111" s="122"/>
      <c r="N111" s="119"/>
      <c r="O111" s="127"/>
      <c r="P111" s="111"/>
      <c r="Q111" s="556"/>
      <c r="R111" s="556"/>
      <c r="S111" s="556"/>
      <c r="T111" s="569"/>
      <c r="U111" s="247" t="str">
        <f>IF(OR(O111="",L111=Paramétrage!$C$10,L111=Paramétrage!$C$13,L111=Paramétrage!$C$16,L111=Paramétrage!$C$19,L111=Paramétrage!$C$23,L111=Paramétrage!$C$26,AND(L111&lt;&gt;Paramétrage!$C$9,P111="Mut+ext")),"",ROUNDUP(N111/O111,0))</f>
        <v/>
      </c>
      <c r="V111" s="210">
        <f>IF(L111="",0,IF(OR(P111="Mut+ext",VLOOKUP(L111,Paramétrage!$C$6:$E$28,2,0)=0),0,IF(O111="","saisir capacité",M111*U111*VLOOKUP(L111,Paramétrage!$C$6:$E$28,2,0))))</f>
        <v>0</v>
      </c>
      <c r="W111" s="108"/>
      <c r="X111" s="211">
        <f t="shared" si="56"/>
        <v>0</v>
      </c>
      <c r="Y111" s="248">
        <f>IF(L111="",0,IF(ISERROR(W111+V111*VLOOKUP(L111,Paramétrage!$C$6:$E$28,3,0))=TRUE,X111,W111+V111*VLOOKUP(L111,Paramétrage!$C$6:$E$28,3,0)))</f>
        <v>0</v>
      </c>
      <c r="Z111" s="555"/>
      <c r="AA111" s="556"/>
      <c r="AB111" s="557"/>
      <c r="AC111" s="442"/>
      <c r="AD111" s="109"/>
      <c r="AE111" s="47">
        <f>IF(F111="",0,IF(J111="",0,IF(SUMIF(F105:F112,F111,N105:N112)=0,0,IF(J111="Obligatoire",AF111/N111,IF(K111="",AF111/SUMIF(F105:F112,F111,N105:N112),AF111/(SUMIF(F105:F112,F111,N105:N112)/K111))))))</f>
        <v>0</v>
      </c>
      <c r="AF111" s="24">
        <f t="shared" si="57"/>
        <v>0</v>
      </c>
      <c r="AH111" s="50">
        <f>IF(SUMIF(F105:F112,F111,N105:N112)=0,0,$M$3*N111/SUMIF(F105:F112,F111,N105:N112))</f>
        <v>0</v>
      </c>
      <c r="AI111" s="12">
        <f t="shared" si="58"/>
        <v>0</v>
      </c>
      <c r="AJ111" s="26" t="str">
        <f t="shared" si="53"/>
        <v/>
      </c>
      <c r="AK111" s="27">
        <f>IF(L111="",0,IF(OR(P111="Mut+ext",VLOOKUP(L111,Paramétrage!$C$6:$E$28,2,0)=0),0,IF(O111="","saisir capacité",IF(P111="Mut+ext",0,M111*AJ111*VLOOKUP(L111,Paramétrage!$C$6:$E$28,2,0)))))</f>
        <v>0</v>
      </c>
      <c r="AL111" s="95"/>
      <c r="AM111" s="27">
        <f t="shared" si="54"/>
        <v>0</v>
      </c>
      <c r="AN111" s="27">
        <f>IF(L111="",0,IF(ISERROR(AL111+AK111*VLOOKUP(L111,Paramétrage!$C$6:$E$28,3,0))=TRUE,AM111,AL111+AK111*VLOOKUP(L111,Paramétrage!$C$6:$E$28,3,0)))</f>
        <v>0</v>
      </c>
      <c r="AO111" s="50">
        <f>IF(L111="",0,IF(OR(P111="oui",VLOOKUP(L111,Paramétrage!$C$6:$E$28,2,0)=0),0,IF(U111="",0,U111-AJ111)))</f>
        <v>0</v>
      </c>
      <c r="AP111" s="12">
        <f t="shared" si="59"/>
        <v>0</v>
      </c>
    </row>
    <row r="112" spans="1:42">
      <c r="A112" s="623"/>
      <c r="B112" s="620"/>
      <c r="C112" s="585"/>
      <c r="D112" s="587"/>
      <c r="E112" s="589"/>
      <c r="F112" s="446"/>
      <c r="G112" s="449"/>
      <c r="H112" s="103"/>
      <c r="I112" s="131"/>
      <c r="J112" s="130"/>
      <c r="K112" s="104"/>
      <c r="L112" s="105"/>
      <c r="M112" s="122"/>
      <c r="N112" s="119"/>
      <c r="O112" s="127"/>
      <c r="P112" s="111"/>
      <c r="Q112" s="556"/>
      <c r="R112" s="556"/>
      <c r="S112" s="556"/>
      <c r="T112" s="569"/>
      <c r="U112" s="247" t="str">
        <f>IF(OR(O112="",L112=Paramétrage!$C$10,L112=Paramétrage!$C$13,L112=Paramétrage!$C$16,L112=Paramétrage!$C$19,L112=Paramétrage!$C$23,L112=Paramétrage!$C$26,AND(L112&lt;&gt;Paramétrage!$C$9,P112="Mut+ext")),"",ROUNDUP(N112/O112,0))</f>
        <v/>
      </c>
      <c r="V112" s="210">
        <f>IF(L112="",0,IF(OR(P112="Mut+ext",VLOOKUP(L112,Paramétrage!$C$6:$E$28,2,0)=0),0,IF(O112="","saisir capacité",M112*U112*VLOOKUP(L112,Paramétrage!$C$6:$E$28,2,0))))</f>
        <v>0</v>
      </c>
      <c r="W112" s="108"/>
      <c r="X112" s="211">
        <f t="shared" si="56"/>
        <v>0</v>
      </c>
      <c r="Y112" s="248">
        <f>IF(L112="",0,IF(ISERROR(W112+V112*VLOOKUP(L112,Paramétrage!$C$6:$E$28,3,0))=TRUE,X112,W112+V112*VLOOKUP(L112,Paramétrage!$C$6:$E$28,3,0)))</f>
        <v>0</v>
      </c>
      <c r="Z112" s="555"/>
      <c r="AA112" s="556"/>
      <c r="AB112" s="557"/>
      <c r="AC112" s="442"/>
      <c r="AD112" s="109"/>
      <c r="AE112" s="47">
        <f>IF(F112="",0,IF(J112="",0,IF(SUMIF(F105:F112,F112,N105:N112)=0,0,IF(J112="Obligatoire",AF112/N112,IF(K112="",AF112/SUMIF(F105:F112,F112,N105:N112),AF112/(SUMIF(F105:F112,F112,N105:N112)/K112))))))</f>
        <v>0</v>
      </c>
      <c r="AF112" s="24">
        <f t="shared" si="57"/>
        <v>0</v>
      </c>
      <c r="AH112" s="50">
        <f>IF(SUMIF(F105:F112,F112,N105:N112)=0,0,$M$3*N112/SUMIF(F105:F112,F112,N105:N112))</f>
        <v>0</v>
      </c>
      <c r="AI112" s="12">
        <f t="shared" si="58"/>
        <v>0</v>
      </c>
      <c r="AJ112" s="26" t="str">
        <f t="shared" si="53"/>
        <v/>
      </c>
      <c r="AK112" s="27">
        <f>IF(L112="",0,IF(OR(P112="Mut+ext",VLOOKUP(L112,Paramétrage!$C$6:$E$28,2,0)=0),0,IF(O112="","saisir capacité",IF(P112="Mut+ext",0,M112*AJ112*VLOOKUP(L112,Paramétrage!$C$6:$E$28,2,0)))))</f>
        <v>0</v>
      </c>
      <c r="AL112" s="95"/>
      <c r="AM112" s="27">
        <f t="shared" si="54"/>
        <v>0</v>
      </c>
      <c r="AN112" s="27">
        <f>IF(L112="",0,IF(ISERROR(AL112+AK112*VLOOKUP(L112,Paramétrage!$C$6:$E$28,3,0))=TRUE,AM112,AL112+AK112*VLOOKUP(L112,Paramétrage!$C$6:$E$28,3,0)))</f>
        <v>0</v>
      </c>
      <c r="AO112" s="50">
        <f>IF(L112="",0,IF(OR(P112="oui",VLOOKUP(L112,Paramétrage!$C$6:$E$28,2,0)=0),0,IF(U112="",0,U112-AJ112)))</f>
        <v>0</v>
      </c>
      <c r="AP112" s="12">
        <f t="shared" si="59"/>
        <v>0</v>
      </c>
    </row>
    <row r="113" spans="1:42">
      <c r="A113" s="623"/>
      <c r="B113" s="621"/>
      <c r="C113" s="585"/>
      <c r="D113" s="191"/>
      <c r="E113" s="191"/>
      <c r="F113" s="192"/>
      <c r="G113" s="193"/>
      <c r="H113" s="194"/>
      <c r="I113" s="195"/>
      <c r="J113" s="194"/>
      <c r="K113" s="196"/>
      <c r="L113" s="197"/>
      <c r="M113" s="198">
        <f>AE113</f>
        <v>50</v>
      </c>
      <c r="N113" s="199"/>
      <c r="O113" s="199"/>
      <c r="P113" s="200"/>
      <c r="Q113" s="201"/>
      <c r="R113" s="201"/>
      <c r="S113" s="201"/>
      <c r="T113" s="202"/>
      <c r="U113" s="203"/>
      <c r="V113" s="204">
        <f>SUM(V105:V112)</f>
        <v>142</v>
      </c>
      <c r="W113" s="197">
        <f>SUM(W105:W112)</f>
        <v>0</v>
      </c>
      <c r="X113" s="205">
        <f t="shared" ref="X113:X131" si="60">V113+W113</f>
        <v>142</v>
      </c>
      <c r="Y113" s="206">
        <f>SUM(Y105:Y112)</f>
        <v>155.5</v>
      </c>
      <c r="Z113" s="207"/>
      <c r="AA113" s="207"/>
      <c r="AB113" s="208"/>
      <c r="AC113" s="209"/>
      <c r="AD113" s="202"/>
      <c r="AE113" s="46">
        <f>SUM(AE105:AE112)</f>
        <v>50</v>
      </c>
      <c r="AF113" s="44">
        <f>SUM(AF105:AF112)</f>
        <v>9000</v>
      </c>
    </row>
    <row r="114" spans="1:42" ht="15" customHeight="1">
      <c r="A114" s="623"/>
      <c r="B114" s="616" t="s">
        <v>124</v>
      </c>
      <c r="C114" s="585" t="s">
        <v>338</v>
      </c>
      <c r="D114" s="587" t="s">
        <v>161</v>
      </c>
      <c r="E114" s="588">
        <v>6</v>
      </c>
      <c r="F114" s="447" t="s">
        <v>339</v>
      </c>
      <c r="G114" s="431" t="s">
        <v>19</v>
      </c>
      <c r="H114" s="432" t="s">
        <v>393</v>
      </c>
      <c r="I114" s="131"/>
      <c r="J114" s="130" t="s">
        <v>164</v>
      </c>
      <c r="K114" s="104">
        <v>2</v>
      </c>
      <c r="L114" s="105"/>
      <c r="M114" s="122"/>
      <c r="N114" s="119"/>
      <c r="O114" s="127"/>
      <c r="P114" s="111"/>
      <c r="Q114" s="556"/>
      <c r="R114" s="556"/>
      <c r="S114" s="556"/>
      <c r="T114" s="569"/>
      <c r="U114" s="281" t="str">
        <f>IF(OR(O114="",L114=Paramétrage!$C$10,L114=Paramétrage!$C$13,L114=Paramétrage!$C$16,L114=Paramétrage!$C$19,L114=Paramétrage!$C$23,L114=Paramétrage!$C$26,AND(L114&lt;&gt;Paramétrage!$C$9,P114="Mut+ext")),"",ROUNDUP(N114/O114,0))</f>
        <v/>
      </c>
      <c r="V114" s="282">
        <f>IF(L114="",0,IF(OR(P114="Mut+ext",VLOOKUP(L114,Paramétrage!$C$6:$E$28,2,0)=0),0,IF(O114="","saisir capacité",M114*U114*VLOOKUP(L114,Paramétrage!$C$6:$E$28,2,0))))</f>
        <v>0</v>
      </c>
      <c r="W114" s="108"/>
      <c r="X114" s="283">
        <f t="shared" ref="X114:X121" si="61">IF(ISERROR(V114+W114)=TRUE,V114,V114+W114)</f>
        <v>0</v>
      </c>
      <c r="Y114" s="284">
        <f>IF(L114="",0,IF(ISERROR(W114+V114*VLOOKUP(L114,Paramétrage!$C$6:$E$28,3,0))=TRUE,X114,W114+V114*VLOOKUP(L114,Paramétrage!$C$6:$E$28,3,0)))</f>
        <v>0</v>
      </c>
      <c r="Z114" s="555"/>
      <c r="AA114" s="556"/>
      <c r="AB114" s="557"/>
      <c r="AC114" s="442"/>
      <c r="AD114" s="110"/>
      <c r="AE114" s="47">
        <f>IF(F114="",0,IF(J114="",0,IF(SUMIF(F114:F121,F114,N114:N121)=0,0,IF(J114="Obligatoire",AF114/N114,IF(K114="",AF114/SUMIF(F114:F121,F114,N114:N121),AF114/(SUMIF(F114:F121,F114,N114:N121)/K114))))))</f>
        <v>0</v>
      </c>
      <c r="AF114" s="43">
        <f t="shared" ref="AF114:AF121" si="62">M114*N114</f>
        <v>0</v>
      </c>
      <c r="AH114" s="50">
        <f>IF(SUMIF(F114:F121,F114,N114:N121)=0,0,$M$3*N114/SUMIF(F114:F121,F114,N114:N121))</f>
        <v>0</v>
      </c>
      <c r="AI114" s="12">
        <f t="shared" ref="AI114:AI121" si="63">O114</f>
        <v>0</v>
      </c>
      <c r="AJ114" s="26" t="str">
        <f t="shared" ref="AJ114:AJ121" si="64">IF(AI114=0,"",ROUNDUP(AH114/AI114,0))</f>
        <v/>
      </c>
      <c r="AK114" s="27">
        <f>IF(L114="",0,IF(OR(P114="Mut+ext",VLOOKUP(L114,Paramétrage!$C$6:$E$28,2,0)=0),0,IF(O114="","saisir capacité",IF(P114="Mut+ext",0,M114*AJ114*VLOOKUP(L114,Paramétrage!$C$6:$E$28,2,0)))))</f>
        <v>0</v>
      </c>
      <c r="AL114" s="95"/>
      <c r="AM114" s="27">
        <f t="shared" ref="AM114:AM121" si="65">IF(ISERROR(AK114+AL114)=TRUE,AK114,AK114+AL114)</f>
        <v>0</v>
      </c>
      <c r="AN114" s="27">
        <f>IF(L114="",0,IF(ISERROR(AL114+AK114*VLOOKUP(L114,Paramétrage!$C$6:$E$28,3,0))=TRUE,AM114,AL114+AK114*VLOOKUP(L114,Paramétrage!$C$6:$E$28,3,0)))</f>
        <v>0</v>
      </c>
      <c r="AO114" s="50">
        <f>IF(L114="",0,IF(OR(P114="oui",VLOOKUP(L114,Paramétrage!$C$6:$E$28,2,0)=0),0,IF(U114="",0,U114-AJ114)))</f>
        <v>0</v>
      </c>
      <c r="AP114" s="12">
        <f t="shared" ref="AP114:AP121" si="66">Y114-AN114-W114</f>
        <v>0</v>
      </c>
    </row>
    <row r="115" spans="1:42" ht="15" customHeight="1">
      <c r="A115" s="623"/>
      <c r="B115" s="616"/>
      <c r="C115" s="585"/>
      <c r="D115" s="587"/>
      <c r="E115" s="588"/>
      <c r="F115" s="446" t="s">
        <v>339</v>
      </c>
      <c r="G115" s="102" t="s">
        <v>27</v>
      </c>
      <c r="H115" s="103" t="s">
        <v>165</v>
      </c>
      <c r="I115" s="131"/>
      <c r="J115" s="130" t="s">
        <v>164</v>
      </c>
      <c r="K115" s="104">
        <v>2</v>
      </c>
      <c r="L115" s="105" t="s">
        <v>129</v>
      </c>
      <c r="M115" s="122">
        <v>25</v>
      </c>
      <c r="N115" s="119"/>
      <c r="O115" s="127">
        <v>40</v>
      </c>
      <c r="P115" s="111" t="s">
        <v>116</v>
      </c>
      <c r="Q115" s="556" t="s">
        <v>130</v>
      </c>
      <c r="R115" s="556"/>
      <c r="S115" s="556"/>
      <c r="T115" s="569"/>
      <c r="U115" s="281">
        <f>IF(OR(O115="",L115=Paramétrage!$C$10,L115=Paramétrage!$C$13,L115=Paramétrage!$C$16,L115=Paramétrage!$C$19,L115=Paramétrage!$C$23,L115=Paramétrage!$C$26,AND(L115&lt;&gt;Paramétrage!$C$9,P115="Mut+ext")),"",ROUNDUP(N115/O115,0))</f>
        <v>0</v>
      </c>
      <c r="V115" s="282">
        <f>IF(L115="",0,IF(OR(P115="Mut+ext",VLOOKUP(L115,Paramétrage!$C$6:$E$28,2,0)=0),0,IF(O115="","saisir capacité",M115*U115*VLOOKUP(L115,Paramétrage!$C$6:$E$28,2,0))))</f>
        <v>0</v>
      </c>
      <c r="W115" s="108"/>
      <c r="X115" s="283">
        <f t="shared" si="61"/>
        <v>0</v>
      </c>
      <c r="Y115" s="284">
        <f>IF(L115="",0,IF(ISERROR(W115+V115*VLOOKUP(L115,Paramétrage!$C$6:$E$28,3,0))=TRUE,X115,W115+V115*VLOOKUP(L115,Paramétrage!$C$6:$E$28,3,0)))</f>
        <v>0</v>
      </c>
      <c r="Z115" s="555"/>
      <c r="AA115" s="556"/>
      <c r="AB115" s="557"/>
      <c r="AC115" s="442"/>
      <c r="AD115" s="109"/>
      <c r="AE115" s="47">
        <f>IF(F115="",0,IF(J115="",0,IF(SUMIF(F114:F121,F115,N114:N121)=0,0,IF(J115="Obligatoire",AF115/N115,IF(K115="",AF115/SUMIF(F114:F121,F115,N114:N121),AF115/(SUMIF(F114:F121,F115,N114:N121)/K115))))))</f>
        <v>0</v>
      </c>
      <c r="AF115" s="24">
        <f t="shared" si="62"/>
        <v>0</v>
      </c>
      <c r="AH115" s="50">
        <f>IF(SUMIF(F114:F121,F115,N114:N121)=0,0,$M$3*N115/SUMIF(F114:F121,F115,N114:N121))</f>
        <v>0</v>
      </c>
      <c r="AI115" s="12">
        <f t="shared" si="63"/>
        <v>40</v>
      </c>
      <c r="AJ115" s="26">
        <f t="shared" si="64"/>
        <v>0</v>
      </c>
      <c r="AK115" s="27">
        <f>IF(L115="",0,IF(OR(P115="Mut+ext",VLOOKUP(L115,Paramétrage!$C$6:$E$28,2,0)=0),0,IF(O115="","saisir capacité",IF(P115="Mut+ext",0,M115*AJ115*VLOOKUP(L115,Paramétrage!$C$6:$E$28,2,0)))))</f>
        <v>0</v>
      </c>
      <c r="AL115" s="95"/>
      <c r="AM115" s="27">
        <f t="shared" si="65"/>
        <v>0</v>
      </c>
      <c r="AN115" s="27">
        <f>IF(L115="",0,IF(ISERROR(AL115+AK115*VLOOKUP(L115,Paramétrage!$C$6:$E$28,3,0))=TRUE,AM115,AL115+AK115*VLOOKUP(L115,Paramétrage!$C$6:$E$28,3,0)))</f>
        <v>0</v>
      </c>
      <c r="AO115" s="50">
        <f>IF(L115="",0,IF(OR(P115="oui",VLOOKUP(L115,Paramétrage!$C$6:$E$28,2,0)=0),0,IF(U115="",0,U115-AJ115)))</f>
        <v>0</v>
      </c>
      <c r="AP115" s="12">
        <f t="shared" si="66"/>
        <v>0</v>
      </c>
    </row>
    <row r="116" spans="1:42" ht="15" customHeight="1">
      <c r="A116" s="623"/>
      <c r="B116" s="616"/>
      <c r="C116" s="585"/>
      <c r="D116" s="587"/>
      <c r="E116" s="588"/>
      <c r="F116" s="446" t="s">
        <v>339</v>
      </c>
      <c r="G116" s="102" t="s">
        <v>23</v>
      </c>
      <c r="H116" s="103" t="s">
        <v>166</v>
      </c>
      <c r="I116" s="131"/>
      <c r="J116" s="130" t="s">
        <v>164</v>
      </c>
      <c r="K116" s="104">
        <v>2</v>
      </c>
      <c r="L116" s="105" t="s">
        <v>129</v>
      </c>
      <c r="M116" s="122">
        <v>25</v>
      </c>
      <c r="N116" s="119"/>
      <c r="O116" s="127">
        <v>24</v>
      </c>
      <c r="P116" s="111" t="s">
        <v>116</v>
      </c>
      <c r="Q116" s="556" t="s">
        <v>130</v>
      </c>
      <c r="R116" s="556"/>
      <c r="S116" s="556"/>
      <c r="T116" s="569"/>
      <c r="U116" s="281">
        <f>IF(OR(O116="",L116=Paramétrage!$C$10,L116=Paramétrage!$C$13,L116=Paramétrage!$C$16,L116=Paramétrage!$C$19,L116=Paramétrage!$C$23,L116=Paramétrage!$C$26,AND(L116&lt;&gt;Paramétrage!$C$9,P116="Mut+ext")),"",ROUNDUP(N116/O116,0))</f>
        <v>0</v>
      </c>
      <c r="V116" s="282">
        <f>IF(L116="",0,IF(OR(P116="Mut+ext",VLOOKUP(L116,Paramétrage!$C$6:$E$28,2,0)=0),0,IF(O116="","saisir capacité",M116*U116*VLOOKUP(L116,Paramétrage!$C$6:$E$28,2,0))))</f>
        <v>0</v>
      </c>
      <c r="W116" s="108"/>
      <c r="X116" s="283">
        <f t="shared" si="61"/>
        <v>0</v>
      </c>
      <c r="Y116" s="284">
        <f>IF(L116="",0,IF(ISERROR(W116+V116*VLOOKUP(L116,Paramétrage!$C$6:$E$28,3,0))=TRUE,X116,W116+V116*VLOOKUP(L116,Paramétrage!$C$6:$E$28,3,0)))</f>
        <v>0</v>
      </c>
      <c r="Z116" s="555"/>
      <c r="AA116" s="556"/>
      <c r="AB116" s="557"/>
      <c r="AC116" s="442"/>
      <c r="AD116" s="109"/>
      <c r="AE116" s="47">
        <f>IF(F116="",0,IF(J116="",0,IF(SUMIF(F114:F121,F116,N114:N121)=0,0,IF(J116="Obligatoire",AF116/N116,IF(K116="",AF116/SUMIF(F114:F121,F116,N114:N121),AF116/(SUMIF(F114:F121,F116,N114:N121)/K116))))))</f>
        <v>0</v>
      </c>
      <c r="AF116" s="24">
        <f t="shared" si="62"/>
        <v>0</v>
      </c>
      <c r="AH116" s="50">
        <f>IF(SUMIF(F114:F121,F116,N114:N121)=0,0,$M$3*N116/SUMIF(F114:F121,F116,N114:N121))</f>
        <v>0</v>
      </c>
      <c r="AI116" s="12">
        <f t="shared" si="63"/>
        <v>24</v>
      </c>
      <c r="AJ116" s="26">
        <f t="shared" si="64"/>
        <v>0</v>
      </c>
      <c r="AK116" s="27">
        <f>IF(L116="",0,IF(OR(P116="Mut+ext",VLOOKUP(L116,Paramétrage!$C$6:$E$28,2,0)=0),0,IF(O116="","saisir capacité",IF(P116="Mut+ext",0,M116*AJ116*VLOOKUP(L116,Paramétrage!$C$6:$E$28,2,0)))))</f>
        <v>0</v>
      </c>
      <c r="AL116" s="95"/>
      <c r="AM116" s="27">
        <f t="shared" si="65"/>
        <v>0</v>
      </c>
      <c r="AN116" s="27">
        <f>IF(L116="",0,IF(ISERROR(AL116+AK116*VLOOKUP(L116,Paramétrage!$C$6:$E$28,3,0))=TRUE,AM116,AL116+AK116*VLOOKUP(L116,Paramétrage!$C$6:$E$28,3,0)))</f>
        <v>0</v>
      </c>
      <c r="AO116" s="50">
        <f>IF(L116="",0,IF(OR(P116="oui",VLOOKUP(L116,Paramétrage!$C$6:$E$28,2,0)=0),0,IF(U116="",0,U116-AJ116)))</f>
        <v>0</v>
      </c>
      <c r="AP116" s="12">
        <f t="shared" si="66"/>
        <v>0</v>
      </c>
    </row>
    <row r="117" spans="1:42" ht="15" customHeight="1">
      <c r="A117" s="623"/>
      <c r="B117" s="616"/>
      <c r="C117" s="585"/>
      <c r="D117" s="587"/>
      <c r="E117" s="588"/>
      <c r="F117" s="448" t="s">
        <v>339</v>
      </c>
      <c r="G117" s="102" t="s">
        <v>28</v>
      </c>
      <c r="H117" s="103" t="s">
        <v>167</v>
      </c>
      <c r="I117" s="131"/>
      <c r="J117" s="130" t="s">
        <v>164</v>
      </c>
      <c r="K117" s="104">
        <v>2</v>
      </c>
      <c r="L117" s="105" t="s">
        <v>129</v>
      </c>
      <c r="M117" s="122">
        <v>25</v>
      </c>
      <c r="N117" s="119"/>
      <c r="O117" s="127">
        <v>40</v>
      </c>
      <c r="P117" s="111" t="s">
        <v>116</v>
      </c>
      <c r="Q117" s="556" t="s">
        <v>130</v>
      </c>
      <c r="R117" s="556"/>
      <c r="S117" s="556"/>
      <c r="T117" s="569"/>
      <c r="U117" s="281">
        <f>IF(OR(O117="",L117=Paramétrage!$C$10,L117=Paramétrage!$C$13,L117=Paramétrage!$C$16,L117=Paramétrage!$C$19,L117=Paramétrage!$C$23,L117=Paramétrage!$C$26,AND(L117&lt;&gt;Paramétrage!$C$9,P117="Mut+ext")),"",ROUNDUP(N117/O117,0))</f>
        <v>0</v>
      </c>
      <c r="V117" s="282">
        <f>IF(L117="",0,IF(OR(P117="Mut+ext",VLOOKUP(L117,Paramétrage!$C$6:$E$28,2,0)=0),0,IF(O117="","saisir capacité",M117*U117*VLOOKUP(L117,Paramétrage!$C$6:$E$28,2,0))))</f>
        <v>0</v>
      </c>
      <c r="W117" s="108"/>
      <c r="X117" s="283">
        <f t="shared" si="61"/>
        <v>0</v>
      </c>
      <c r="Y117" s="284">
        <f>IF(L117="",0,IF(ISERROR(W117+V117*VLOOKUP(L117,Paramétrage!$C$6:$E$28,3,0))=TRUE,X117,W117+V117*VLOOKUP(L117,Paramétrage!$C$6:$E$28,3,0)))</f>
        <v>0</v>
      </c>
      <c r="Z117" s="555"/>
      <c r="AA117" s="556"/>
      <c r="AB117" s="557"/>
      <c r="AC117" s="442"/>
      <c r="AD117" s="109"/>
      <c r="AE117" s="47">
        <f>IF(F117="",0,IF(J117="",0,IF(SUMIF(F114:F121,F117,N114:N121)=0,0,IF(J117="Obligatoire",AF117/N117,IF(K117="",AF117/SUMIF(F114:F121,F117,N114:N121),AF117/(SUMIF(F114:F121,F117,N114:N121)/K117))))))</f>
        <v>0</v>
      </c>
      <c r="AF117" s="24">
        <f t="shared" si="62"/>
        <v>0</v>
      </c>
      <c r="AH117" s="50">
        <f>IF(SUMIF(F114:F121,F117,N114:N121)=0,0,$M$3*N117/SUMIF(F114:F121,F117,N114:N121))</f>
        <v>0</v>
      </c>
      <c r="AI117" s="12">
        <f t="shared" si="63"/>
        <v>40</v>
      </c>
      <c r="AJ117" s="26">
        <f t="shared" si="64"/>
        <v>0</v>
      </c>
      <c r="AK117" s="27">
        <f>IF(L117="",0,IF(OR(P117="Mut+ext",VLOOKUP(L117,Paramétrage!$C$6:$E$28,2,0)=0),0,IF(O117="","saisir capacité",IF(P117="Mut+ext",0,M117*AJ117*VLOOKUP(L117,Paramétrage!$C$6:$E$28,2,0)))))</f>
        <v>0</v>
      </c>
      <c r="AL117" s="95"/>
      <c r="AM117" s="27">
        <f t="shared" si="65"/>
        <v>0</v>
      </c>
      <c r="AN117" s="27">
        <f>IF(L117="",0,IF(ISERROR(AL117+AK117*VLOOKUP(L117,Paramétrage!$C$6:$E$28,3,0))=TRUE,AM117,AL117+AK117*VLOOKUP(L117,Paramétrage!$C$6:$E$28,3,0)))</f>
        <v>0</v>
      </c>
      <c r="AO117" s="50">
        <f>IF(L117="",0,IF(OR(P117="oui",VLOOKUP(L117,Paramétrage!$C$6:$E$28,2,0)=0),0,IF(U117="",0,U117-AJ117)))</f>
        <v>0</v>
      </c>
      <c r="AP117" s="12">
        <f t="shared" si="66"/>
        <v>0</v>
      </c>
    </row>
    <row r="118" spans="1:42" ht="15" customHeight="1">
      <c r="A118" s="623"/>
      <c r="B118" s="616"/>
      <c r="C118" s="585"/>
      <c r="D118" s="587"/>
      <c r="E118" s="588"/>
      <c r="F118" s="446" t="s">
        <v>339</v>
      </c>
      <c r="G118" s="148" t="s">
        <v>27</v>
      </c>
      <c r="H118" s="103" t="s">
        <v>168</v>
      </c>
      <c r="I118" s="131"/>
      <c r="J118" s="130" t="s">
        <v>164</v>
      </c>
      <c r="K118" s="104">
        <v>2</v>
      </c>
      <c r="L118" s="105" t="s">
        <v>129</v>
      </c>
      <c r="M118" s="122">
        <v>25</v>
      </c>
      <c r="N118" s="119"/>
      <c r="O118" s="127">
        <v>40</v>
      </c>
      <c r="P118" s="111" t="s">
        <v>116</v>
      </c>
      <c r="Q118" s="556" t="s">
        <v>130</v>
      </c>
      <c r="R118" s="556"/>
      <c r="S118" s="556"/>
      <c r="T118" s="569"/>
      <c r="U118" s="281">
        <f>IF(OR(O118="",L118=Paramétrage!$C$10,L118=Paramétrage!$C$13,L118=Paramétrage!$C$16,L118=Paramétrage!$C$19,L118=Paramétrage!$C$23,L118=Paramétrage!$C$26,AND(L118&lt;&gt;Paramétrage!$C$9,P118="Mut+ext")),"",ROUNDUP(N118/O118,0))</f>
        <v>0</v>
      </c>
      <c r="V118" s="282">
        <f>IF(L118="",0,IF(OR(P118="Mut+ext",VLOOKUP(L118,Paramétrage!$C$6:$E$28,2,0)=0),0,IF(O118="","saisir capacité",M118*U118*VLOOKUP(L118,Paramétrage!$C$6:$E$28,2,0))))</f>
        <v>0</v>
      </c>
      <c r="W118" s="108"/>
      <c r="X118" s="283">
        <f t="shared" si="61"/>
        <v>0</v>
      </c>
      <c r="Y118" s="284">
        <f>IF(L118="",0,IF(ISERROR(W118+V118*VLOOKUP(L118,Paramétrage!$C$6:$E$28,3,0))=TRUE,X118,W118+V118*VLOOKUP(L118,Paramétrage!$C$6:$E$28,3,0)))</f>
        <v>0</v>
      </c>
      <c r="Z118" s="555"/>
      <c r="AA118" s="556"/>
      <c r="AB118" s="557"/>
      <c r="AC118" s="442"/>
      <c r="AD118" s="109"/>
      <c r="AE118" s="47">
        <f>IF(F118="",0,IF(J118="",0,IF(SUMIF(F114:F121,F118,N114:N121)=0,0,IF(J118="Obligatoire",AF118/N118,IF(K118="",AF118/SUMIF(F114:F121,F118,N114:N121),AF118/(SUMIF(F114:F121,F118,N114:N121)/K118))))))</f>
        <v>0</v>
      </c>
      <c r="AF118" s="24">
        <f t="shared" si="62"/>
        <v>0</v>
      </c>
      <c r="AH118" s="50">
        <f>IF(SUMIF(F114:F121,F118,N114:N121)=0,0,$M$3*N118/SUMIF(F114:F121,F118,N114:N121))</f>
        <v>0</v>
      </c>
      <c r="AI118" s="12">
        <f t="shared" si="63"/>
        <v>40</v>
      </c>
      <c r="AJ118" s="26">
        <f t="shared" si="64"/>
        <v>0</v>
      </c>
      <c r="AK118" s="27">
        <f>IF(L118="",0,IF(OR(P118="Mut+ext",VLOOKUP(L118,Paramétrage!$C$6:$E$28,2,0)=0),0,IF(O118="","saisir capacité",IF(P118="Mut+ext",0,M118*AJ118*VLOOKUP(L118,Paramétrage!$C$6:$E$28,2,0)))))</f>
        <v>0</v>
      </c>
      <c r="AL118" s="95"/>
      <c r="AM118" s="27">
        <f t="shared" si="65"/>
        <v>0</v>
      </c>
      <c r="AN118" s="27">
        <f>IF(L118="",0,IF(ISERROR(AL118+AK118*VLOOKUP(L118,Paramétrage!$C$6:$E$28,3,0))=TRUE,AM118,AL118+AK118*VLOOKUP(L118,Paramétrage!$C$6:$E$28,3,0)))</f>
        <v>0</v>
      </c>
      <c r="AO118" s="50">
        <f>IF(L118="",0,IF(OR(P118="oui",VLOOKUP(L118,Paramétrage!$C$6:$E$28,2,0)=0),0,IF(U118="",0,U118-AJ118)))</f>
        <v>0</v>
      </c>
      <c r="AP118" s="12">
        <f t="shared" si="66"/>
        <v>0</v>
      </c>
    </row>
    <row r="119" spans="1:42" ht="15" customHeight="1">
      <c r="A119" s="623"/>
      <c r="B119" s="616"/>
      <c r="C119" s="585"/>
      <c r="D119" s="587"/>
      <c r="E119" s="588"/>
      <c r="F119" s="446"/>
      <c r="G119" s="148"/>
      <c r="H119" s="103"/>
      <c r="I119" s="131"/>
      <c r="J119" s="130"/>
      <c r="K119" s="104"/>
      <c r="L119" s="105"/>
      <c r="M119" s="122"/>
      <c r="N119" s="119"/>
      <c r="O119" s="127"/>
      <c r="P119" s="111"/>
      <c r="Q119" s="556"/>
      <c r="R119" s="556"/>
      <c r="S119" s="556"/>
      <c r="T119" s="569"/>
      <c r="U119" s="281" t="str">
        <f>IF(OR(O119="",L119=Paramétrage!$C$10,L119=Paramétrage!$C$13,L119=Paramétrage!$C$16,L119=Paramétrage!$C$19,L119=Paramétrage!$C$23,L119=Paramétrage!$C$26,AND(L119&lt;&gt;Paramétrage!$C$9,P119="Mut+ext")),"",ROUNDUP(N119/O119,0))</f>
        <v/>
      </c>
      <c r="V119" s="282">
        <f>IF(L119="",0,IF(OR(P119="Mut+ext",VLOOKUP(L119,Paramétrage!$C$6:$E$28,2,0)=0),0,IF(O119="","saisir capacité",M119*U119*VLOOKUP(L119,Paramétrage!$C$6:$E$28,2,0))))</f>
        <v>0</v>
      </c>
      <c r="W119" s="108"/>
      <c r="X119" s="283">
        <f t="shared" si="61"/>
        <v>0</v>
      </c>
      <c r="Y119" s="284">
        <f>IF(L119="",0,IF(ISERROR(W119+V119*VLOOKUP(L119,Paramétrage!$C$6:$E$28,3,0))=TRUE,X119,W119+V119*VLOOKUP(L119,Paramétrage!$C$6:$E$28,3,0)))</f>
        <v>0</v>
      </c>
      <c r="Z119" s="555"/>
      <c r="AA119" s="556"/>
      <c r="AB119" s="557"/>
      <c r="AC119" s="442"/>
      <c r="AD119" s="109"/>
      <c r="AE119" s="47">
        <f>IF(F119="",0,IF(J119="",0,IF(SUMIF(F114:F121,F119,N114:N121)=0,0,IF(J119="Obligatoire",AF119/N119,IF(K119="",AF119/SUMIF(F114:F121,F119,N114:N121),AF119/(SUMIF(F114:F121,F119,N114:N121)/K119))))))</f>
        <v>0</v>
      </c>
      <c r="AF119" s="24">
        <f t="shared" si="62"/>
        <v>0</v>
      </c>
      <c r="AH119" s="50">
        <f>IF(SUMIF(F114:F121,F119,N114:N121)=0,0,$M$3*N119/SUMIF(F114:F121,F119,N114:N121))</f>
        <v>0</v>
      </c>
      <c r="AI119" s="12">
        <f t="shared" si="63"/>
        <v>0</v>
      </c>
      <c r="AJ119" s="26" t="str">
        <f t="shared" si="64"/>
        <v/>
      </c>
      <c r="AK119" s="27">
        <f>IF(L119="",0,IF(OR(P119="Mut+ext",VLOOKUP(L119,Paramétrage!$C$6:$E$28,2,0)=0),0,IF(O119="","saisir capacité",IF(P119="Mut+ext",0,M119*AJ119*VLOOKUP(L119,Paramétrage!$C$6:$E$28,2,0)))))</f>
        <v>0</v>
      </c>
      <c r="AL119" s="95"/>
      <c r="AM119" s="27">
        <f t="shared" si="65"/>
        <v>0</v>
      </c>
      <c r="AN119" s="27">
        <f>IF(L119="",0,IF(ISERROR(AL119+AK119*VLOOKUP(L119,Paramétrage!$C$6:$E$28,3,0))=TRUE,AM119,AL119+AK119*VLOOKUP(L119,Paramétrage!$C$6:$E$28,3,0)))</f>
        <v>0</v>
      </c>
      <c r="AO119" s="50">
        <f>IF(L119="",0,IF(OR(P119="oui",VLOOKUP(L119,Paramétrage!$C$6:$E$28,2,0)=0),0,IF(U119="",0,U119-AJ119)))</f>
        <v>0</v>
      </c>
      <c r="AP119" s="12">
        <f t="shared" si="66"/>
        <v>0</v>
      </c>
    </row>
    <row r="120" spans="1:42" ht="15" customHeight="1">
      <c r="A120" s="623"/>
      <c r="B120" s="616"/>
      <c r="C120" s="585"/>
      <c r="D120" s="587"/>
      <c r="E120" s="588"/>
      <c r="F120" s="446"/>
      <c r="G120" s="148"/>
      <c r="H120" s="103"/>
      <c r="I120" s="131"/>
      <c r="J120" s="130"/>
      <c r="K120" s="104"/>
      <c r="L120" s="105"/>
      <c r="M120" s="122"/>
      <c r="N120" s="119"/>
      <c r="O120" s="127"/>
      <c r="P120" s="111"/>
      <c r="Q120" s="556"/>
      <c r="R120" s="556"/>
      <c r="S120" s="556"/>
      <c r="T120" s="569"/>
      <c r="U120" s="281" t="str">
        <f>IF(OR(O120="",L120=Paramétrage!$C$10,L120=Paramétrage!$C$13,L120=Paramétrage!$C$16,L120=Paramétrage!$C$19,L120=Paramétrage!$C$23,L120=Paramétrage!$C$26,AND(L120&lt;&gt;Paramétrage!$C$9,P120="Mut+ext")),"",ROUNDUP(N120/O120,0))</f>
        <v/>
      </c>
      <c r="V120" s="282">
        <f>IF(L120="",0,IF(OR(P120="Mut+ext",VLOOKUP(L120,Paramétrage!$C$6:$E$28,2,0)=0),0,IF(O120="","saisir capacité",M120*U120*VLOOKUP(L120,Paramétrage!$C$6:$E$28,2,0))))</f>
        <v>0</v>
      </c>
      <c r="W120" s="108"/>
      <c r="X120" s="283">
        <f t="shared" si="61"/>
        <v>0</v>
      </c>
      <c r="Y120" s="284">
        <f>IF(L120="",0,IF(ISERROR(W120+V120*VLOOKUP(L120,Paramétrage!$C$6:$E$28,3,0))=TRUE,X120,W120+V120*VLOOKUP(L120,Paramétrage!$C$6:$E$28,3,0)))</f>
        <v>0</v>
      </c>
      <c r="Z120" s="555"/>
      <c r="AA120" s="556"/>
      <c r="AB120" s="557"/>
      <c r="AC120" s="442"/>
      <c r="AD120" s="109"/>
      <c r="AE120" s="47">
        <f>IF(F120="",0,IF(J120="",0,IF(SUMIF(F114:F121,F120,N114:N121)=0,0,IF(J120="Obligatoire",AF120/N120,IF(K120="",AF120/SUMIF(F114:F121,F120,N114:N121),AF120/(SUMIF(F114:F121,F120,N114:N121)/K120))))))</f>
        <v>0</v>
      </c>
      <c r="AF120" s="24">
        <f t="shared" si="62"/>
        <v>0</v>
      </c>
      <c r="AH120" s="50">
        <f>IF(SUMIF(F114:F121,F120,N114:N121)=0,0,$M$3*N120/SUMIF(F114:F121,F120,N114:N121))</f>
        <v>0</v>
      </c>
      <c r="AI120" s="12">
        <f t="shared" si="63"/>
        <v>0</v>
      </c>
      <c r="AJ120" s="26" t="str">
        <f t="shared" si="64"/>
        <v/>
      </c>
      <c r="AK120" s="27">
        <f>IF(L120="",0,IF(OR(P120="Mut+ext",VLOOKUP(L120,Paramétrage!$C$6:$E$28,2,0)=0),0,IF(O120="","saisir capacité",IF(P120="Mut+ext",0,M120*AJ120*VLOOKUP(L120,Paramétrage!$C$6:$E$28,2,0)))))</f>
        <v>0</v>
      </c>
      <c r="AL120" s="95"/>
      <c r="AM120" s="27">
        <f t="shared" si="65"/>
        <v>0</v>
      </c>
      <c r="AN120" s="27">
        <f>IF(L120="",0,IF(ISERROR(AL120+AK120*VLOOKUP(L120,Paramétrage!$C$6:$E$28,3,0))=TRUE,AM120,AL120+AK120*VLOOKUP(L120,Paramétrage!$C$6:$E$28,3,0)))</f>
        <v>0</v>
      </c>
      <c r="AO120" s="50">
        <f>IF(L120="",0,IF(OR(P120="oui",VLOOKUP(L120,Paramétrage!$C$6:$E$28,2,0)=0),0,IF(U120="",0,U120-AJ120)))</f>
        <v>0</v>
      </c>
      <c r="AP120" s="12">
        <f t="shared" si="66"/>
        <v>0</v>
      </c>
    </row>
    <row r="121" spans="1:42" ht="15" customHeight="1">
      <c r="A121" s="623"/>
      <c r="B121" s="616"/>
      <c r="C121" s="585"/>
      <c r="D121" s="587"/>
      <c r="E121" s="589"/>
      <c r="F121" s="446"/>
      <c r="G121" s="148"/>
      <c r="H121" s="103"/>
      <c r="I121" s="131"/>
      <c r="J121" s="130"/>
      <c r="K121" s="104"/>
      <c r="L121" s="105"/>
      <c r="M121" s="122"/>
      <c r="N121" s="119"/>
      <c r="O121" s="127"/>
      <c r="P121" s="111"/>
      <c r="Q121" s="556"/>
      <c r="R121" s="556"/>
      <c r="S121" s="556"/>
      <c r="T121" s="569"/>
      <c r="U121" s="281" t="str">
        <f>IF(OR(O121="",L121=Paramétrage!$C$10,L121=Paramétrage!$C$13,L121=Paramétrage!$C$16,L121=Paramétrage!$C$19,L121=Paramétrage!$C$23,L121=Paramétrage!$C$26,AND(L121&lt;&gt;Paramétrage!$C$9,P121="Mut+ext")),"",ROUNDUP(N121/O121,0))</f>
        <v/>
      </c>
      <c r="V121" s="282">
        <f>IF(L121="",0,IF(OR(P121="Mut+ext",VLOOKUP(L121,Paramétrage!$C$6:$E$28,2,0)=0),0,IF(O121="","saisir capacité",M121*U121*VLOOKUP(L121,Paramétrage!$C$6:$E$28,2,0))))</f>
        <v>0</v>
      </c>
      <c r="W121" s="108"/>
      <c r="X121" s="283">
        <f t="shared" si="61"/>
        <v>0</v>
      </c>
      <c r="Y121" s="284">
        <f>IF(L121="",0,IF(ISERROR(W121+V121*VLOOKUP(L121,Paramétrage!$C$6:$E$28,3,0))=TRUE,X121,W121+V121*VLOOKUP(L121,Paramétrage!$C$6:$E$28,3,0)))</f>
        <v>0</v>
      </c>
      <c r="Z121" s="555"/>
      <c r="AA121" s="556"/>
      <c r="AB121" s="557"/>
      <c r="AC121" s="442"/>
      <c r="AD121" s="109"/>
      <c r="AE121" s="47">
        <f>IF(F121="",0,IF(J121="",0,IF(SUMIF(F114:F121,F121,N114:N121)=0,0,IF(J121="Obligatoire",AF121/N121,IF(K121="",AF121/SUMIF(F114:F121,F121,N114:N121),AF121/(SUMIF(F114:F121,F121,N114:N121)/K121))))))</f>
        <v>0</v>
      </c>
      <c r="AF121" s="24">
        <f t="shared" si="62"/>
        <v>0</v>
      </c>
      <c r="AH121" s="50">
        <f>IF(SUMIF(F114:F121,F121,N114:N121)=0,0,$M$3*N121/SUMIF(F114:F121,F121,N114:N121))</f>
        <v>0</v>
      </c>
      <c r="AI121" s="12">
        <f t="shared" si="63"/>
        <v>0</v>
      </c>
      <c r="AJ121" s="26" t="str">
        <f t="shared" si="64"/>
        <v/>
      </c>
      <c r="AK121" s="27">
        <f>IF(L121="",0,IF(OR(P121="Mut+ext",VLOOKUP(L121,Paramétrage!$C$6:$E$28,2,0)=0),0,IF(O121="","saisir capacité",IF(P121="Mut+ext",0,M121*AJ121*VLOOKUP(L121,Paramétrage!$C$6:$E$28,2,0)))))</f>
        <v>0</v>
      </c>
      <c r="AL121" s="95"/>
      <c r="AM121" s="27">
        <f t="shared" si="65"/>
        <v>0</v>
      </c>
      <c r="AN121" s="27">
        <f>IF(L121="",0,IF(ISERROR(AL121+AK121*VLOOKUP(L121,Paramétrage!$C$6:$E$28,3,0))=TRUE,AM121,AL121+AK121*VLOOKUP(L121,Paramétrage!$C$6:$E$28,3,0)))</f>
        <v>0</v>
      </c>
      <c r="AO121" s="50">
        <f>IF(L121="",0,IF(OR(P121="oui",VLOOKUP(L121,Paramétrage!$C$6:$E$28,2,0)=0),0,IF(U121="",0,U121-AJ121)))</f>
        <v>0</v>
      </c>
      <c r="AP121" s="12">
        <f t="shared" si="66"/>
        <v>0</v>
      </c>
    </row>
    <row r="122" spans="1:42" ht="15" customHeight="1">
      <c r="A122" s="623"/>
      <c r="B122" s="616"/>
      <c r="C122" s="585"/>
      <c r="D122" s="285"/>
      <c r="E122" s="285"/>
      <c r="F122" s="286"/>
      <c r="G122" s="287"/>
      <c r="H122" s="288"/>
      <c r="I122" s="289"/>
      <c r="J122" s="288"/>
      <c r="K122" s="290"/>
      <c r="L122" s="291"/>
      <c r="M122" s="292">
        <f>AE122</f>
        <v>0</v>
      </c>
      <c r="N122" s="293">
        <f>SUM(N114:N121)</f>
        <v>0</v>
      </c>
      <c r="O122" s="293"/>
      <c r="P122" s="294"/>
      <c r="Q122" s="295"/>
      <c r="R122" s="295"/>
      <c r="S122" s="295"/>
      <c r="T122" s="296"/>
      <c r="U122" s="297"/>
      <c r="V122" s="298">
        <f>SUM(V114:V121)</f>
        <v>0</v>
      </c>
      <c r="W122" s="291">
        <f>SUM(W114:W121)</f>
        <v>0</v>
      </c>
      <c r="X122" s="299">
        <f t="shared" si="60"/>
        <v>0</v>
      </c>
      <c r="Y122" s="300">
        <f>SUM(Y114:Y121)</f>
        <v>0</v>
      </c>
      <c r="Z122" s="301"/>
      <c r="AA122" s="301"/>
      <c r="AB122" s="302"/>
      <c r="AC122" s="303"/>
      <c r="AD122" s="296"/>
      <c r="AE122" s="46">
        <f>SUM(AE114:AE121)</f>
        <v>0</v>
      </c>
      <c r="AF122" s="44">
        <f>SUM(AF114:AF121)</f>
        <v>0</v>
      </c>
    </row>
    <row r="123" spans="1:42" ht="15" customHeight="1">
      <c r="A123" s="623"/>
      <c r="B123" s="616"/>
      <c r="C123" s="585" t="s">
        <v>350</v>
      </c>
      <c r="D123" s="587" t="s">
        <v>224</v>
      </c>
      <c r="E123" s="588">
        <v>0</v>
      </c>
      <c r="F123" s="447"/>
      <c r="G123" s="112"/>
      <c r="H123" s="103"/>
      <c r="I123" s="131"/>
      <c r="J123" s="130"/>
      <c r="K123" s="104"/>
      <c r="L123" s="105"/>
      <c r="M123" s="122"/>
      <c r="N123" s="119"/>
      <c r="O123" s="127"/>
      <c r="P123" s="111"/>
      <c r="Q123" s="556"/>
      <c r="R123" s="556"/>
      <c r="S123" s="556"/>
      <c r="T123" s="569"/>
      <c r="U123" s="281" t="str">
        <f>IF(OR(O123="",L123=Paramétrage!$C$10,L123=Paramétrage!$C$13,L123=Paramétrage!$C$16,L123=Paramétrage!$C$19,L123=Paramétrage!$C$23,L123=Paramétrage!$C$26,AND(L123&lt;&gt;Paramétrage!$C$9,P123="Mut+ext")),"",ROUNDUP(N123/O123,0))</f>
        <v/>
      </c>
      <c r="V123" s="282">
        <f>IF(L123="",0,IF(OR(P123="Mut+ext",VLOOKUP(L123,Paramétrage!$C$6:$E$28,2,0)=0),0,IF(O123="","saisir capacité",M123*U123*VLOOKUP(L123,Paramétrage!$C$6:$E$28,2,0))))</f>
        <v>0</v>
      </c>
      <c r="W123" s="108"/>
      <c r="X123" s="283">
        <f t="shared" ref="X123:X130" si="67">IF(ISERROR(V123+W123)=TRUE,V123,V123+W123)</f>
        <v>0</v>
      </c>
      <c r="Y123" s="284">
        <f>IF(L123="",0,IF(ISERROR(W123+V123*VLOOKUP(L123,Paramétrage!$C$6:$E$28,3,0))=TRUE,X123,W123+V123*VLOOKUP(L123,Paramétrage!$C$6:$E$28,3,0)))</f>
        <v>0</v>
      </c>
      <c r="Z123" s="555"/>
      <c r="AA123" s="556"/>
      <c r="AB123" s="557"/>
      <c r="AC123" s="442"/>
      <c r="AD123" s="110"/>
      <c r="AE123" s="47">
        <f>IF(F123="",0,IF(J123="",0,IF(SUMIF(F123:F130,F123,N123:N130)=0,0,IF(J123="Obligatoire",AF123/N123,IF(K123="",AF123/SUMIF(F123:F130,F123,N123:N130),AF123/(SUMIF(F123:F130,F123,N123:N130)/K123))))))</f>
        <v>0</v>
      </c>
      <c r="AF123" s="43">
        <f t="shared" ref="AF123:AF130" si="68">M123*N123</f>
        <v>0</v>
      </c>
      <c r="AH123" s="50">
        <f>IF(SUMIF(F123:F130,F123,N123:N130)=0,0,$M$3*N123/SUMIF(F123:F130,F123,N123:N130))</f>
        <v>0</v>
      </c>
      <c r="AI123" s="12">
        <f t="shared" ref="AI123:AI130" si="69">O123</f>
        <v>0</v>
      </c>
      <c r="AJ123" s="26" t="str">
        <f t="shared" ref="AJ123:AJ130" si="70">IF(AI123=0,"",ROUNDUP(AH123/AI123,0))</f>
        <v/>
      </c>
      <c r="AK123" s="27">
        <f>IF(L123="",0,IF(OR(P123="Mut+ext",VLOOKUP(L123,Paramétrage!$C$6:$E$28,2,0)=0),0,IF(O123="","saisir capacité",IF(P123="Mut+ext",0,M123*AJ123*VLOOKUP(L123,Paramétrage!$C$6:$E$28,2,0)))))</f>
        <v>0</v>
      </c>
      <c r="AL123" s="95"/>
      <c r="AM123" s="27">
        <f t="shared" ref="AM123:AM130" si="71">IF(ISERROR(AK123+AL123)=TRUE,AK123,AK123+AL123)</f>
        <v>0</v>
      </c>
      <c r="AN123" s="27">
        <f>IF(L123="",0,IF(ISERROR(AL123+AK123*VLOOKUP(L123,Paramétrage!$C$6:$E$28,3,0))=TRUE,AM123,AL123+AK123*VLOOKUP(L123,Paramétrage!$C$6:$E$28,3,0)))</f>
        <v>0</v>
      </c>
      <c r="AO123" s="50">
        <f>IF(L123="",0,IF(OR(P123="oui",VLOOKUP(L123,Paramétrage!$C$6:$E$28,2,0)=0),0,IF(U123="",0,U123-AJ123)))</f>
        <v>0</v>
      </c>
      <c r="AP123" s="12">
        <f t="shared" ref="AP123:AP130" si="72">Y123-AN123-W123</f>
        <v>0</v>
      </c>
    </row>
    <row r="124" spans="1:42" ht="15" customHeight="1">
      <c r="A124" s="623"/>
      <c r="B124" s="616"/>
      <c r="C124" s="585"/>
      <c r="D124" s="587"/>
      <c r="E124" s="588"/>
      <c r="F124" s="446"/>
      <c r="G124" s="102"/>
      <c r="H124" s="103"/>
      <c r="I124" s="131"/>
      <c r="J124" s="130"/>
      <c r="K124" s="104"/>
      <c r="L124" s="105"/>
      <c r="M124" s="122"/>
      <c r="N124" s="119"/>
      <c r="O124" s="127"/>
      <c r="P124" s="111"/>
      <c r="Q124" s="556"/>
      <c r="R124" s="556"/>
      <c r="S124" s="556"/>
      <c r="T124" s="569"/>
      <c r="U124" s="281" t="str">
        <f>IF(OR(O124="",L124=Paramétrage!$C$10,L124=Paramétrage!$C$13,L124=Paramétrage!$C$16,L124=Paramétrage!$C$19,L124=Paramétrage!$C$23,L124=Paramétrage!$C$26,AND(L124&lt;&gt;Paramétrage!$C$9,P124="Mut+ext")),"",ROUNDUP(N124/O124,0))</f>
        <v/>
      </c>
      <c r="V124" s="282">
        <f>IF(L124="",0,IF(OR(P124="Mut+ext",VLOOKUP(L124,Paramétrage!$C$6:$E$28,2,0)=0),0,IF(O124="","saisir capacité",M124*U124*VLOOKUP(L124,Paramétrage!$C$6:$E$28,2,0))))</f>
        <v>0</v>
      </c>
      <c r="W124" s="108"/>
      <c r="X124" s="283">
        <f t="shared" si="67"/>
        <v>0</v>
      </c>
      <c r="Y124" s="284">
        <f>IF(L124="",0,IF(ISERROR(W124+V124*VLOOKUP(L124,Paramétrage!$C$6:$E$28,3,0))=TRUE,X124,W124+V124*VLOOKUP(L124,Paramétrage!$C$6:$E$28,3,0)))</f>
        <v>0</v>
      </c>
      <c r="Z124" s="555"/>
      <c r="AA124" s="556"/>
      <c r="AB124" s="557"/>
      <c r="AC124" s="442"/>
      <c r="AD124" s="109"/>
      <c r="AE124" s="47">
        <f>IF(F124="",0,IF(J124="",0,IF(SUMIF(F123:F130,F124,N123:N130)=0,0,IF(J124="Obligatoire",AF124/N124,IF(K124="",AF124/SUMIF(F123:F130,F124,N123:N130),AF124/(SUMIF(F123:F130,F124,N123:N130)/K124))))))</f>
        <v>0</v>
      </c>
      <c r="AF124" s="24">
        <f t="shared" si="68"/>
        <v>0</v>
      </c>
      <c r="AH124" s="50">
        <f>IF(SUMIF(F123:F130,F124,N123:N130)=0,0,$M$3*N124/SUMIF(F123:F130,F124,N123:N130))</f>
        <v>0</v>
      </c>
      <c r="AI124" s="12">
        <f t="shared" si="69"/>
        <v>0</v>
      </c>
      <c r="AJ124" s="26" t="str">
        <f t="shared" si="70"/>
        <v/>
      </c>
      <c r="AK124" s="27">
        <f>IF(L124="",0,IF(OR(P124="Mut+ext",VLOOKUP(L124,Paramétrage!$C$6:$E$28,2,0)=0),0,IF(O124="","saisir capacité",IF(P124="Mut+ext",0,M124*AJ124*VLOOKUP(L124,Paramétrage!$C$6:$E$28,2,0)))))</f>
        <v>0</v>
      </c>
      <c r="AL124" s="95"/>
      <c r="AM124" s="27">
        <f t="shared" si="71"/>
        <v>0</v>
      </c>
      <c r="AN124" s="27">
        <f>IF(L124="",0,IF(ISERROR(AL124+AK124*VLOOKUP(L124,Paramétrage!$C$6:$E$28,3,0))=TRUE,AM124,AL124+AK124*VLOOKUP(L124,Paramétrage!$C$6:$E$28,3,0)))</f>
        <v>0</v>
      </c>
      <c r="AO124" s="50">
        <f>IF(L124="",0,IF(OR(P124="oui",VLOOKUP(L124,Paramétrage!$C$6:$E$28,2,0)=0),0,IF(U124="",0,U124-AJ124)))</f>
        <v>0</v>
      </c>
      <c r="AP124" s="12">
        <f t="shared" si="72"/>
        <v>0</v>
      </c>
    </row>
    <row r="125" spans="1:42" ht="15" customHeight="1">
      <c r="A125" s="623"/>
      <c r="B125" s="616"/>
      <c r="C125" s="585"/>
      <c r="D125" s="587"/>
      <c r="E125" s="588"/>
      <c r="F125" s="446"/>
      <c r="G125" s="102"/>
      <c r="H125" s="103"/>
      <c r="I125" s="131"/>
      <c r="J125" s="130"/>
      <c r="K125" s="104"/>
      <c r="L125" s="105"/>
      <c r="M125" s="122"/>
      <c r="N125" s="119"/>
      <c r="O125" s="127"/>
      <c r="P125" s="111"/>
      <c r="Q125" s="556"/>
      <c r="R125" s="556"/>
      <c r="S125" s="556"/>
      <c r="T125" s="569"/>
      <c r="U125" s="281" t="str">
        <f>IF(OR(O125="",L125=Paramétrage!$C$10,L125=Paramétrage!$C$13,L125=Paramétrage!$C$16,L125=Paramétrage!$C$19,L125=Paramétrage!$C$23,L125=Paramétrage!$C$26,AND(L125&lt;&gt;Paramétrage!$C$9,P125="Mut+ext")),"",ROUNDUP(N125/O125,0))</f>
        <v/>
      </c>
      <c r="V125" s="282">
        <f>IF(L125="",0,IF(OR(P125="Mut+ext",VLOOKUP(L125,Paramétrage!$C$6:$E$28,2,0)=0),0,IF(O125="","saisir capacité",M125*U125*VLOOKUP(L125,Paramétrage!$C$6:$E$28,2,0))))</f>
        <v>0</v>
      </c>
      <c r="W125" s="108"/>
      <c r="X125" s="283">
        <f t="shared" si="67"/>
        <v>0</v>
      </c>
      <c r="Y125" s="284">
        <f>IF(L125="",0,IF(ISERROR(W125+V125*VLOOKUP(L125,Paramétrage!$C$6:$E$28,3,0))=TRUE,X125,W125+V125*VLOOKUP(L125,Paramétrage!$C$6:$E$28,3,0)))</f>
        <v>0</v>
      </c>
      <c r="Z125" s="555"/>
      <c r="AA125" s="556"/>
      <c r="AB125" s="557"/>
      <c r="AC125" s="442"/>
      <c r="AD125" s="109"/>
      <c r="AE125" s="47">
        <f>IF(F125="",0,IF(J125="",0,IF(SUMIF(F123:F130,F125,N123:N130)=0,0,IF(J125="Obligatoire",AF125/N125,IF(K125="",AF125/SUMIF(F123:F130,F125,N123:N130),AF125/(SUMIF(F123:F130,F125,N123:N130)/K125))))))</f>
        <v>0</v>
      </c>
      <c r="AF125" s="24">
        <f t="shared" si="68"/>
        <v>0</v>
      </c>
      <c r="AH125" s="50">
        <f>IF(SUMIF(F123:F130,F125,N123:N130)=0,0,$M$3*N125/SUMIF(F123:F130,F125,N123:N130))</f>
        <v>0</v>
      </c>
      <c r="AI125" s="12">
        <f t="shared" si="69"/>
        <v>0</v>
      </c>
      <c r="AJ125" s="26" t="str">
        <f t="shared" si="70"/>
        <v/>
      </c>
      <c r="AK125" s="27">
        <f>IF(L125="",0,IF(OR(P125="Mut+ext",VLOOKUP(L125,Paramétrage!$C$6:$E$28,2,0)=0),0,IF(O125="","saisir capacité",IF(P125="Mut+ext",0,M125*AJ125*VLOOKUP(L125,Paramétrage!$C$6:$E$28,2,0)))))</f>
        <v>0</v>
      </c>
      <c r="AL125" s="95"/>
      <c r="AM125" s="27">
        <f t="shared" si="71"/>
        <v>0</v>
      </c>
      <c r="AN125" s="27">
        <f>IF(L125="",0,IF(ISERROR(AL125+AK125*VLOOKUP(L125,Paramétrage!$C$6:$E$28,3,0))=TRUE,AM125,AL125+AK125*VLOOKUP(L125,Paramétrage!$C$6:$E$28,3,0)))</f>
        <v>0</v>
      </c>
      <c r="AO125" s="50">
        <f>IF(L125="",0,IF(OR(P125="oui",VLOOKUP(L125,Paramétrage!$C$6:$E$28,2,0)=0),0,IF(U125="",0,U125-AJ125)))</f>
        <v>0</v>
      </c>
      <c r="AP125" s="12">
        <f t="shared" si="72"/>
        <v>0</v>
      </c>
    </row>
    <row r="126" spans="1:42" ht="15" customHeight="1">
      <c r="A126" s="623"/>
      <c r="B126" s="616"/>
      <c r="C126" s="585"/>
      <c r="D126" s="587"/>
      <c r="E126" s="588"/>
      <c r="F126" s="448"/>
      <c r="G126" s="102"/>
      <c r="H126" s="103"/>
      <c r="I126" s="131"/>
      <c r="J126" s="130"/>
      <c r="K126" s="104"/>
      <c r="L126" s="105"/>
      <c r="M126" s="122"/>
      <c r="N126" s="119"/>
      <c r="O126" s="127"/>
      <c r="P126" s="111"/>
      <c r="Q126" s="556"/>
      <c r="R126" s="556"/>
      <c r="S126" s="556"/>
      <c r="T126" s="569"/>
      <c r="U126" s="281" t="str">
        <f>IF(OR(O126="",L126=Paramétrage!$C$10,L126=Paramétrage!$C$13,L126=Paramétrage!$C$16,L126=Paramétrage!$C$19,L126=Paramétrage!$C$23,L126=Paramétrage!$C$26,AND(L126&lt;&gt;Paramétrage!$C$9,P126="Mut+ext")),"",ROUNDUP(N126/O126,0))</f>
        <v/>
      </c>
      <c r="V126" s="282">
        <f>IF(L126="",0,IF(OR(P126="Mut+ext",VLOOKUP(L126,Paramétrage!$C$6:$E$28,2,0)=0),0,IF(O126="","saisir capacité",M126*U126*VLOOKUP(L126,Paramétrage!$C$6:$E$28,2,0))))</f>
        <v>0</v>
      </c>
      <c r="W126" s="108"/>
      <c r="X126" s="283">
        <f t="shared" si="67"/>
        <v>0</v>
      </c>
      <c r="Y126" s="284">
        <f>IF(L126="",0,IF(ISERROR(W126+V126*VLOOKUP(L126,Paramétrage!$C$6:$E$28,3,0))=TRUE,X126,W126+V126*VLOOKUP(L126,Paramétrage!$C$6:$E$28,3,0)))</f>
        <v>0</v>
      </c>
      <c r="Z126" s="555"/>
      <c r="AA126" s="556"/>
      <c r="AB126" s="557"/>
      <c r="AC126" s="442"/>
      <c r="AD126" s="109"/>
      <c r="AE126" s="47">
        <f>IF(F126="",0,IF(J126="",0,IF(SUMIF(F123:F130,F126,N123:N130)=0,0,IF(J126="Obligatoire",AF126/N126,IF(K126="",AF126/SUMIF(F123:F130,F126,N123:N130),AF126/(SUMIF(F123:F130,F126,N123:N130)/K126))))))</f>
        <v>0</v>
      </c>
      <c r="AF126" s="24">
        <f t="shared" si="68"/>
        <v>0</v>
      </c>
      <c r="AH126" s="50">
        <f>IF(SUMIF(F123:F130,F126,N123:N130)=0,0,$M$3*N126/SUMIF(F123:F130,F126,N123:N130))</f>
        <v>0</v>
      </c>
      <c r="AI126" s="12">
        <f t="shared" si="69"/>
        <v>0</v>
      </c>
      <c r="AJ126" s="26" t="str">
        <f t="shared" si="70"/>
        <v/>
      </c>
      <c r="AK126" s="27">
        <f>IF(L126="",0,IF(OR(P126="Mut+ext",VLOOKUP(L126,Paramétrage!$C$6:$E$28,2,0)=0),0,IF(O126="","saisir capacité",IF(P126="Mut+ext",0,M126*AJ126*VLOOKUP(L126,Paramétrage!$C$6:$E$28,2,0)))))</f>
        <v>0</v>
      </c>
      <c r="AL126" s="95"/>
      <c r="AM126" s="27">
        <f t="shared" si="71"/>
        <v>0</v>
      </c>
      <c r="AN126" s="27">
        <f>IF(L126="",0,IF(ISERROR(AL126+AK126*VLOOKUP(L126,Paramétrage!$C$6:$E$28,3,0))=TRUE,AM126,AL126+AK126*VLOOKUP(L126,Paramétrage!$C$6:$E$28,3,0)))</f>
        <v>0</v>
      </c>
      <c r="AO126" s="50">
        <f>IF(L126="",0,IF(OR(P126="oui",VLOOKUP(L126,Paramétrage!$C$6:$E$28,2,0)=0),0,IF(U126="",0,U126-AJ126)))</f>
        <v>0</v>
      </c>
      <c r="AP126" s="12">
        <f t="shared" si="72"/>
        <v>0</v>
      </c>
    </row>
    <row r="127" spans="1:42" ht="15" customHeight="1">
      <c r="A127" s="623"/>
      <c r="B127" s="616"/>
      <c r="C127" s="585"/>
      <c r="D127" s="587"/>
      <c r="E127" s="588"/>
      <c r="F127" s="446"/>
      <c r="G127" s="449"/>
      <c r="H127" s="103"/>
      <c r="I127" s="131"/>
      <c r="J127" s="130"/>
      <c r="K127" s="104"/>
      <c r="L127" s="105"/>
      <c r="M127" s="122"/>
      <c r="N127" s="119"/>
      <c r="O127" s="127"/>
      <c r="P127" s="111"/>
      <c r="Q127" s="556"/>
      <c r="R127" s="556"/>
      <c r="S127" s="556"/>
      <c r="T127" s="569"/>
      <c r="U127" s="281" t="str">
        <f>IF(OR(O127="",L127=Paramétrage!$C$10,L127=Paramétrage!$C$13,L127=Paramétrage!$C$16,L127=Paramétrage!$C$19,L127=Paramétrage!$C$23,L127=Paramétrage!$C$26,AND(L127&lt;&gt;Paramétrage!$C$9,P127="Mut+ext")),"",ROUNDUP(N127/O127,0))</f>
        <v/>
      </c>
      <c r="V127" s="282">
        <f>IF(L127="",0,IF(OR(P127="Mut+ext",VLOOKUP(L127,Paramétrage!$C$6:$E$28,2,0)=0),0,IF(O127="","saisir capacité",M127*U127*VLOOKUP(L127,Paramétrage!$C$6:$E$28,2,0))))</f>
        <v>0</v>
      </c>
      <c r="W127" s="108"/>
      <c r="X127" s="283">
        <f t="shared" si="67"/>
        <v>0</v>
      </c>
      <c r="Y127" s="284">
        <f>IF(L127="",0,IF(ISERROR(W127+V127*VLOOKUP(L127,Paramétrage!$C$6:$E$28,3,0))=TRUE,X127,W127+V127*VLOOKUP(L127,Paramétrage!$C$6:$E$28,3,0)))</f>
        <v>0</v>
      </c>
      <c r="Z127" s="555"/>
      <c r="AA127" s="556"/>
      <c r="AB127" s="557"/>
      <c r="AC127" s="442"/>
      <c r="AD127" s="109"/>
      <c r="AE127" s="47">
        <f>IF(F127="",0,IF(J127="",0,IF(SUMIF(F123:F130,F127,N123:N130)=0,0,IF(J127="Obligatoire",AF127/N127,IF(K127="",AF127/SUMIF(F123:F130,F127,N123:N130),AF127/(SUMIF(F123:F130,F127,N123:N130)/K127))))))</f>
        <v>0</v>
      </c>
      <c r="AF127" s="24">
        <f t="shared" si="68"/>
        <v>0</v>
      </c>
      <c r="AH127" s="50">
        <f>IF(SUMIF(F123:F130,F127,N123:N130)=0,0,$M$3*N127/SUMIF(F123:F130,F127,N123:N130))</f>
        <v>0</v>
      </c>
      <c r="AI127" s="12">
        <f t="shared" si="69"/>
        <v>0</v>
      </c>
      <c r="AJ127" s="26" t="str">
        <f t="shared" si="70"/>
        <v/>
      </c>
      <c r="AK127" s="27">
        <f>IF(L127="",0,IF(OR(P127="Mut+ext",VLOOKUP(L127,Paramétrage!$C$6:$E$28,2,0)=0),0,IF(O127="","saisir capacité",IF(P127="Mut+ext",0,M127*AJ127*VLOOKUP(L127,Paramétrage!$C$6:$E$28,2,0)))))</f>
        <v>0</v>
      </c>
      <c r="AL127" s="95"/>
      <c r="AM127" s="27">
        <f t="shared" si="71"/>
        <v>0</v>
      </c>
      <c r="AN127" s="27">
        <f>IF(L127="",0,IF(ISERROR(AL127+AK127*VLOOKUP(L127,Paramétrage!$C$6:$E$28,3,0))=TRUE,AM127,AL127+AK127*VLOOKUP(L127,Paramétrage!$C$6:$E$28,3,0)))</f>
        <v>0</v>
      </c>
      <c r="AO127" s="50">
        <f>IF(L127="",0,IF(OR(P127="oui",VLOOKUP(L127,Paramétrage!$C$6:$E$28,2,0)=0),0,IF(U127="",0,U127-AJ127)))</f>
        <v>0</v>
      </c>
      <c r="AP127" s="12">
        <f t="shared" si="72"/>
        <v>0</v>
      </c>
    </row>
    <row r="128" spans="1:42" ht="15" customHeight="1">
      <c r="A128" s="623"/>
      <c r="B128" s="616"/>
      <c r="C128" s="585"/>
      <c r="D128" s="587"/>
      <c r="E128" s="588"/>
      <c r="F128" s="446"/>
      <c r="G128" s="449"/>
      <c r="H128" s="103"/>
      <c r="I128" s="131"/>
      <c r="J128" s="130"/>
      <c r="K128" s="104"/>
      <c r="L128" s="105"/>
      <c r="M128" s="122"/>
      <c r="N128" s="119"/>
      <c r="O128" s="127"/>
      <c r="P128" s="111"/>
      <c r="Q128" s="556"/>
      <c r="R128" s="556"/>
      <c r="S128" s="556"/>
      <c r="T128" s="569"/>
      <c r="U128" s="281" t="str">
        <f>IF(OR(O128="",L128=Paramétrage!$C$10,L128=Paramétrage!$C$13,L128=Paramétrage!$C$16,L128=Paramétrage!$C$19,L128=Paramétrage!$C$23,L128=Paramétrage!$C$26,AND(L128&lt;&gt;Paramétrage!$C$9,P128="Mut+ext")),"",ROUNDUP(N128/O128,0))</f>
        <v/>
      </c>
      <c r="V128" s="282">
        <f>IF(L128="",0,IF(OR(P128="Mut+ext",VLOOKUP(L128,Paramétrage!$C$6:$E$28,2,0)=0),0,IF(O128="","saisir capacité",M128*U128*VLOOKUP(L128,Paramétrage!$C$6:$E$28,2,0))))</f>
        <v>0</v>
      </c>
      <c r="W128" s="108"/>
      <c r="X128" s="283">
        <f t="shared" si="67"/>
        <v>0</v>
      </c>
      <c r="Y128" s="284">
        <f>IF(L128="",0,IF(ISERROR(W128+V128*VLOOKUP(L128,Paramétrage!$C$6:$E$28,3,0))=TRUE,X128,W128+V128*VLOOKUP(L128,Paramétrage!$C$6:$E$28,3,0)))</f>
        <v>0</v>
      </c>
      <c r="Z128" s="555"/>
      <c r="AA128" s="556"/>
      <c r="AB128" s="557"/>
      <c r="AC128" s="442"/>
      <c r="AD128" s="109"/>
      <c r="AE128" s="47">
        <f>IF(F128="",0,IF(J128="",0,IF(SUMIF(F123:F130,F128,N123:N130)=0,0,IF(J128="Obligatoire",AF128/N128,IF(K128="",AF128/SUMIF(F123:F130,F128,N123:N130),AF128/(SUMIF(F123:F130,F128,N123:N130)/K128))))))</f>
        <v>0</v>
      </c>
      <c r="AF128" s="24">
        <f t="shared" si="68"/>
        <v>0</v>
      </c>
      <c r="AH128" s="50">
        <f>IF(SUMIF(F123:F130,F128,N123:N130)=0,0,$M$3*N128/SUMIF(F123:F130,F128,N123:N130))</f>
        <v>0</v>
      </c>
      <c r="AI128" s="12">
        <f t="shared" si="69"/>
        <v>0</v>
      </c>
      <c r="AJ128" s="26" t="str">
        <f t="shared" si="70"/>
        <v/>
      </c>
      <c r="AK128" s="27">
        <f>IF(L128="",0,IF(OR(P128="Mut+ext",VLOOKUP(L128,Paramétrage!$C$6:$E$28,2,0)=0),0,IF(O128="","saisir capacité",IF(P128="Mut+ext",0,M128*AJ128*VLOOKUP(L128,Paramétrage!$C$6:$E$28,2,0)))))</f>
        <v>0</v>
      </c>
      <c r="AL128" s="95"/>
      <c r="AM128" s="27">
        <f t="shared" si="71"/>
        <v>0</v>
      </c>
      <c r="AN128" s="27">
        <f>IF(L128="",0,IF(ISERROR(AL128+AK128*VLOOKUP(L128,Paramétrage!$C$6:$E$28,3,0))=TRUE,AM128,AL128+AK128*VLOOKUP(L128,Paramétrage!$C$6:$E$28,3,0)))</f>
        <v>0</v>
      </c>
      <c r="AO128" s="50">
        <f>IF(L128="",0,IF(OR(P128="oui",VLOOKUP(L128,Paramétrage!$C$6:$E$28,2,0)=0),0,IF(U128="",0,U128-AJ128)))</f>
        <v>0</v>
      </c>
      <c r="AP128" s="12">
        <f t="shared" si="72"/>
        <v>0</v>
      </c>
    </row>
    <row r="129" spans="1:42" ht="15" customHeight="1">
      <c r="A129" s="623"/>
      <c r="B129" s="616"/>
      <c r="C129" s="585"/>
      <c r="D129" s="587"/>
      <c r="E129" s="588"/>
      <c r="F129" s="446"/>
      <c r="G129" s="449"/>
      <c r="H129" s="103"/>
      <c r="I129" s="131"/>
      <c r="J129" s="130"/>
      <c r="K129" s="104"/>
      <c r="L129" s="105"/>
      <c r="M129" s="122"/>
      <c r="N129" s="119"/>
      <c r="O129" s="127"/>
      <c r="P129" s="111"/>
      <c r="Q129" s="556"/>
      <c r="R129" s="556"/>
      <c r="S129" s="556"/>
      <c r="T129" s="569"/>
      <c r="U129" s="281" t="str">
        <f>IF(OR(O129="",L129=Paramétrage!$C$10,L129=Paramétrage!$C$13,L129=Paramétrage!$C$16,L129=Paramétrage!$C$19,L129=Paramétrage!$C$23,L129=Paramétrage!$C$26,AND(L129&lt;&gt;Paramétrage!$C$9,P129="Mut+ext")),"",ROUNDUP(N129/O129,0))</f>
        <v/>
      </c>
      <c r="V129" s="282">
        <f>IF(L129="",0,IF(OR(P129="Mut+ext",VLOOKUP(L129,Paramétrage!$C$6:$E$28,2,0)=0),0,IF(O129="","saisir capacité",M129*U129*VLOOKUP(L129,Paramétrage!$C$6:$E$28,2,0))))</f>
        <v>0</v>
      </c>
      <c r="W129" s="108"/>
      <c r="X129" s="283">
        <f t="shared" si="67"/>
        <v>0</v>
      </c>
      <c r="Y129" s="284">
        <f>IF(L129="",0,IF(ISERROR(W129+V129*VLOOKUP(L129,Paramétrage!$C$6:$E$28,3,0))=TRUE,X129,W129+V129*VLOOKUP(L129,Paramétrage!$C$6:$E$28,3,0)))</f>
        <v>0</v>
      </c>
      <c r="Z129" s="555"/>
      <c r="AA129" s="556"/>
      <c r="AB129" s="557"/>
      <c r="AC129" s="442"/>
      <c r="AD129" s="109"/>
      <c r="AE129" s="47">
        <f>IF(F129="",0,IF(J129="",0,IF(SUMIF(F123:F130,F129,N123:N130)=0,0,IF(J129="Obligatoire",AF129/N129,IF(K129="",AF129/SUMIF(F123:F130,F129,N123:N130),AF129/(SUMIF(F123:F130,F129,N123:N130)/K129))))))</f>
        <v>0</v>
      </c>
      <c r="AF129" s="24">
        <f t="shared" si="68"/>
        <v>0</v>
      </c>
      <c r="AH129" s="50">
        <f>IF(SUMIF(F123:F130,F129,N123:N130)=0,0,$M$3*N129/SUMIF(F123:F130,F129,N123:N130))</f>
        <v>0</v>
      </c>
      <c r="AI129" s="12">
        <f t="shared" si="69"/>
        <v>0</v>
      </c>
      <c r="AJ129" s="26" t="str">
        <f t="shared" si="70"/>
        <v/>
      </c>
      <c r="AK129" s="27">
        <f>IF(L129="",0,IF(OR(P129="Mut+ext",VLOOKUP(L129,Paramétrage!$C$6:$E$28,2,0)=0),0,IF(O129="","saisir capacité",IF(P129="Mut+ext",0,M129*AJ129*VLOOKUP(L129,Paramétrage!$C$6:$E$28,2,0)))))</f>
        <v>0</v>
      </c>
      <c r="AL129" s="95"/>
      <c r="AM129" s="27">
        <f t="shared" si="71"/>
        <v>0</v>
      </c>
      <c r="AN129" s="27">
        <f>IF(L129="",0,IF(ISERROR(AL129+AK129*VLOOKUP(L129,Paramétrage!$C$6:$E$28,3,0))=TRUE,AM129,AL129+AK129*VLOOKUP(L129,Paramétrage!$C$6:$E$28,3,0)))</f>
        <v>0</v>
      </c>
      <c r="AO129" s="50">
        <f>IF(L129="",0,IF(OR(P129="oui",VLOOKUP(L129,Paramétrage!$C$6:$E$28,2,0)=0),0,IF(U129="",0,U129-AJ129)))</f>
        <v>0</v>
      </c>
      <c r="AP129" s="12">
        <f t="shared" si="72"/>
        <v>0</v>
      </c>
    </row>
    <row r="130" spans="1:42" ht="15" customHeight="1">
      <c r="A130" s="623"/>
      <c r="B130" s="616"/>
      <c r="C130" s="585"/>
      <c r="D130" s="587"/>
      <c r="E130" s="589"/>
      <c r="F130" s="446"/>
      <c r="G130" s="449"/>
      <c r="H130" s="103"/>
      <c r="I130" s="131"/>
      <c r="J130" s="130"/>
      <c r="K130" s="104"/>
      <c r="L130" s="105"/>
      <c r="M130" s="122"/>
      <c r="N130" s="119"/>
      <c r="O130" s="127"/>
      <c r="P130" s="111"/>
      <c r="Q130" s="556"/>
      <c r="R130" s="556"/>
      <c r="S130" s="556"/>
      <c r="T130" s="569"/>
      <c r="U130" s="281" t="str">
        <f>IF(OR(O130="",L130=Paramétrage!$C$10,L130=Paramétrage!$C$13,L130=Paramétrage!$C$16,L130=Paramétrage!$C$19,L130=Paramétrage!$C$23,L130=Paramétrage!$C$26,AND(L130&lt;&gt;Paramétrage!$C$9,P130="Mut+ext")),"",ROUNDUP(N130/O130,0))</f>
        <v/>
      </c>
      <c r="V130" s="282">
        <f>IF(L130="",0,IF(OR(P130="Mut+ext",VLOOKUP(L130,Paramétrage!$C$6:$E$28,2,0)=0),0,IF(O130="","saisir capacité",M130*U130*VLOOKUP(L130,Paramétrage!$C$6:$E$28,2,0))))</f>
        <v>0</v>
      </c>
      <c r="W130" s="108"/>
      <c r="X130" s="283">
        <f t="shared" si="67"/>
        <v>0</v>
      </c>
      <c r="Y130" s="284">
        <f>IF(L130="",0,IF(ISERROR(W130+V130*VLOOKUP(L130,Paramétrage!$C$6:$E$28,3,0))=TRUE,X130,W130+V130*VLOOKUP(L130,Paramétrage!$C$6:$E$28,3,0)))</f>
        <v>0</v>
      </c>
      <c r="Z130" s="555"/>
      <c r="AA130" s="556"/>
      <c r="AB130" s="557"/>
      <c r="AC130" s="442"/>
      <c r="AD130" s="109"/>
      <c r="AE130" s="47">
        <f>IF(F130="",0,IF(J130="",0,IF(SUMIF(F123:F130,F130,N123:N130)=0,0,IF(J130="Obligatoire",AF130/N130,IF(K130="",AF130/SUMIF(F123:F130,F130,N123:N130),AF130/(SUMIF(F123:F130,F130,N123:N130)/K130))))))</f>
        <v>0</v>
      </c>
      <c r="AF130" s="24">
        <f t="shared" si="68"/>
        <v>0</v>
      </c>
      <c r="AH130" s="50">
        <f>IF(SUMIF(F123:F130,F130,N123:N130)=0,0,$M$3*N130/SUMIF(F123:F130,F130,N123:N130))</f>
        <v>0</v>
      </c>
      <c r="AI130" s="12">
        <f t="shared" si="69"/>
        <v>0</v>
      </c>
      <c r="AJ130" s="26" t="str">
        <f t="shared" si="70"/>
        <v/>
      </c>
      <c r="AK130" s="27">
        <f>IF(L130="",0,IF(OR(P130="Mut+ext",VLOOKUP(L130,Paramétrage!$C$6:$E$28,2,0)=0),0,IF(O130="","saisir capacité",IF(P130="Mut+ext",0,M130*AJ130*VLOOKUP(L130,Paramétrage!$C$6:$E$28,2,0)))))</f>
        <v>0</v>
      </c>
      <c r="AL130" s="95"/>
      <c r="AM130" s="27">
        <f t="shared" si="71"/>
        <v>0</v>
      </c>
      <c r="AN130" s="27">
        <f>IF(L130="",0,IF(ISERROR(AL130+AK130*VLOOKUP(L130,Paramétrage!$C$6:$E$28,3,0))=TRUE,AM130,AL130+AK130*VLOOKUP(L130,Paramétrage!$C$6:$E$28,3,0)))</f>
        <v>0</v>
      </c>
      <c r="AO130" s="50">
        <f>IF(L130="",0,IF(OR(P130="oui",VLOOKUP(L130,Paramétrage!$C$6:$E$28,2,0)=0),0,IF(U130="",0,U130-AJ130)))</f>
        <v>0</v>
      </c>
      <c r="AP130" s="12">
        <f t="shared" si="72"/>
        <v>0</v>
      </c>
    </row>
    <row r="131" spans="1:42">
      <c r="A131" s="623"/>
      <c r="B131" s="616"/>
      <c r="C131" s="585"/>
      <c r="D131" s="285"/>
      <c r="E131" s="285"/>
      <c r="F131" s="286"/>
      <c r="G131" s="287"/>
      <c r="H131" s="288"/>
      <c r="I131" s="289"/>
      <c r="J131" s="288"/>
      <c r="K131" s="290"/>
      <c r="L131" s="291"/>
      <c r="M131" s="292">
        <f>AE131</f>
        <v>0</v>
      </c>
      <c r="N131" s="293">
        <f>SUM(N123:N130)</f>
        <v>0</v>
      </c>
      <c r="O131" s="293"/>
      <c r="P131" s="294"/>
      <c r="Q131" s="295"/>
      <c r="R131" s="295"/>
      <c r="S131" s="295"/>
      <c r="T131" s="296"/>
      <c r="U131" s="297"/>
      <c r="V131" s="298">
        <f>SUM(V123:V130)</f>
        <v>0</v>
      </c>
      <c r="W131" s="291">
        <f>SUM(W123:W130)</f>
        <v>0</v>
      </c>
      <c r="X131" s="299">
        <f t="shared" si="60"/>
        <v>0</v>
      </c>
      <c r="Y131" s="300">
        <f>SUM(Y123:Y130)</f>
        <v>0</v>
      </c>
      <c r="Z131" s="301"/>
      <c r="AA131" s="301"/>
      <c r="AB131" s="302"/>
      <c r="AC131" s="303"/>
      <c r="AD131" s="296"/>
      <c r="AE131" s="46">
        <f>SUM(AE123:AE130)</f>
        <v>0</v>
      </c>
      <c r="AF131" s="44">
        <f>SUM(AF123:AF130)</f>
        <v>0</v>
      </c>
    </row>
    <row r="132" spans="1:42" ht="15.75" customHeight="1">
      <c r="A132" s="623"/>
      <c r="B132" s="616"/>
      <c r="C132" s="585" t="s">
        <v>351</v>
      </c>
      <c r="D132" s="587" t="s">
        <v>254</v>
      </c>
      <c r="E132" s="590">
        <v>6</v>
      </c>
      <c r="F132" s="446"/>
      <c r="G132" s="112"/>
      <c r="H132" s="103"/>
      <c r="I132" s="409" t="s">
        <v>115</v>
      </c>
      <c r="J132" s="416"/>
      <c r="K132" s="406"/>
      <c r="L132" s="406"/>
      <c r="M132" s="122"/>
      <c r="N132" s="418">
        <f>+O10</f>
        <v>0</v>
      </c>
      <c r="O132" s="417"/>
      <c r="P132" s="408" t="s">
        <v>116</v>
      </c>
      <c r="Q132" s="556"/>
      <c r="R132" s="556"/>
      <c r="S132" s="556"/>
      <c r="T132" s="569"/>
      <c r="U132" s="281"/>
      <c r="V132" s="282"/>
      <c r="W132" s="304"/>
      <c r="X132" s="283"/>
      <c r="Y132" s="284"/>
      <c r="Z132" s="555"/>
      <c r="AA132" s="556"/>
      <c r="AB132" s="557"/>
      <c r="AC132" s="442"/>
      <c r="AD132" s="109"/>
      <c r="AE132" s="47">
        <f>IF(F132="",0,IF(J132="",0,IF(SUMIF(F132:F136,F132,N132:N136)=0,0,IF(K132="",AF132/SUMIF(F132:F136,F132,N132:N136),AF132/(SUMIF(F132:F136,F132,N132:N136)/K132)))))</f>
        <v>0</v>
      </c>
      <c r="AF132" s="43">
        <f>M132*N132</f>
        <v>0</v>
      </c>
    </row>
    <row r="133" spans="1:42">
      <c r="A133" s="623"/>
      <c r="B133" s="616"/>
      <c r="C133" s="585"/>
      <c r="D133" s="587"/>
      <c r="E133" s="588"/>
      <c r="F133" s="446"/>
      <c r="G133" s="102"/>
      <c r="H133" s="103"/>
      <c r="I133" s="409" t="s">
        <v>115</v>
      </c>
      <c r="J133" s="405"/>
      <c r="K133" s="406"/>
      <c r="L133" s="406"/>
      <c r="M133" s="122"/>
      <c r="N133" s="418"/>
      <c r="O133" s="417"/>
      <c r="P133" s="408" t="s">
        <v>116</v>
      </c>
      <c r="Q133" s="556"/>
      <c r="R133" s="556"/>
      <c r="S133" s="556"/>
      <c r="T133" s="569"/>
      <c r="U133" s="281"/>
      <c r="V133" s="282"/>
      <c r="W133" s="304"/>
      <c r="X133" s="283"/>
      <c r="Y133" s="284"/>
      <c r="Z133" s="555"/>
      <c r="AA133" s="556"/>
      <c r="AB133" s="557"/>
      <c r="AC133" s="442"/>
      <c r="AD133" s="109"/>
      <c r="AE133" s="47">
        <f>IF(F133="",0,IF(J133="",0,IF(SUMIF(F133:F137,F133,N133:N137)=0,0,IF(K133="",AF133/SUMIF(F133:F137,F133,N133:N137),AF133/(SUMIF(F133:F137,F133,N133:N137)/K133)))))</f>
        <v>0</v>
      </c>
      <c r="AF133" s="24">
        <f>M133*N133</f>
        <v>0</v>
      </c>
    </row>
    <row r="134" spans="1:42">
      <c r="A134" s="623"/>
      <c r="B134" s="616"/>
      <c r="C134" s="585"/>
      <c r="D134" s="587"/>
      <c r="E134" s="588"/>
      <c r="F134" s="446"/>
      <c r="G134" s="102"/>
      <c r="H134" s="103"/>
      <c r="I134" s="409" t="s">
        <v>115</v>
      </c>
      <c r="J134" s="405"/>
      <c r="K134" s="406"/>
      <c r="L134" s="406"/>
      <c r="M134" s="122"/>
      <c r="N134" s="418"/>
      <c r="O134" s="417"/>
      <c r="P134" s="408" t="s">
        <v>116</v>
      </c>
      <c r="Q134" s="556"/>
      <c r="R134" s="556"/>
      <c r="S134" s="556"/>
      <c r="T134" s="569"/>
      <c r="U134" s="281"/>
      <c r="V134" s="282"/>
      <c r="W134" s="304"/>
      <c r="X134" s="283"/>
      <c r="Y134" s="284"/>
      <c r="Z134" s="555"/>
      <c r="AA134" s="556"/>
      <c r="AB134" s="557"/>
      <c r="AC134" s="442"/>
      <c r="AD134" s="110"/>
      <c r="AE134" s="47">
        <f>IF(F134="",0,IF(J134="",0,IF(SUMIF(F134:F138,F134,N134:N138)=0,0,IF(K134="",AF134/SUMIF(F134:F138,F134,N134:N138),AF134/(SUMIF(F134:F138,F134,N134:N138)/K134)))))</f>
        <v>0</v>
      </c>
      <c r="AF134" s="24">
        <f>M134*N134</f>
        <v>0</v>
      </c>
    </row>
    <row r="135" spans="1:42">
      <c r="A135" s="623"/>
      <c r="B135" s="616"/>
      <c r="C135" s="585"/>
      <c r="D135" s="587"/>
      <c r="E135" s="588"/>
      <c r="F135" s="448"/>
      <c r="G135" s="102"/>
      <c r="H135" s="103"/>
      <c r="I135" s="409" t="s">
        <v>115</v>
      </c>
      <c r="J135" s="405"/>
      <c r="K135" s="406"/>
      <c r="L135" s="406"/>
      <c r="M135" s="122"/>
      <c r="N135" s="418"/>
      <c r="O135" s="417"/>
      <c r="P135" s="408" t="s">
        <v>116</v>
      </c>
      <c r="Q135" s="556"/>
      <c r="R135" s="556"/>
      <c r="S135" s="556"/>
      <c r="T135" s="569"/>
      <c r="U135" s="281"/>
      <c r="V135" s="282"/>
      <c r="W135" s="304"/>
      <c r="X135" s="283"/>
      <c r="Y135" s="284"/>
      <c r="Z135" s="555"/>
      <c r="AA135" s="556"/>
      <c r="AB135" s="557"/>
      <c r="AC135" s="442"/>
      <c r="AD135" s="109"/>
      <c r="AE135" s="47">
        <f>IF(F135="",0,IF(J135="",0,IF(SUMIF(F135:F139,F135,N135:N139)=0,0,IF(K135="",AF135/SUMIF(F135:F139,F135,N135:N139),AF135/(SUMIF(F135:F139,F135,N135:N139)/K135)))))</f>
        <v>0</v>
      </c>
      <c r="AF135" s="24">
        <f>M135*N135</f>
        <v>0</v>
      </c>
    </row>
    <row r="136" spans="1:42">
      <c r="A136" s="623"/>
      <c r="B136" s="616"/>
      <c r="C136" s="585"/>
      <c r="D136" s="587"/>
      <c r="E136" s="589"/>
      <c r="F136" s="448"/>
      <c r="G136" s="102"/>
      <c r="H136" s="103"/>
      <c r="I136" s="409" t="s">
        <v>115</v>
      </c>
      <c r="J136" s="405"/>
      <c r="K136" s="406"/>
      <c r="L136" s="406"/>
      <c r="M136" s="122"/>
      <c r="N136" s="418"/>
      <c r="O136" s="417"/>
      <c r="P136" s="408" t="s">
        <v>116</v>
      </c>
      <c r="Q136" s="556"/>
      <c r="R136" s="556"/>
      <c r="S136" s="556"/>
      <c r="T136" s="569"/>
      <c r="U136" s="281"/>
      <c r="V136" s="282"/>
      <c r="W136" s="304"/>
      <c r="X136" s="283"/>
      <c r="Y136" s="284"/>
      <c r="Z136" s="555"/>
      <c r="AA136" s="556"/>
      <c r="AB136" s="557"/>
      <c r="AC136" s="442"/>
      <c r="AD136" s="109"/>
      <c r="AE136" s="47">
        <f>IF(F136="",0,IF(J136="",0,IF(SUMIF(F136:F140,F136,N136:N140)=0,0,IF(K136="",AF136/SUMIF(F136:F140,F136,N136:N140),AF136/(SUMIF(F136:F140,F136,N136:N140)/K136)))))</f>
        <v>0</v>
      </c>
      <c r="AF136" s="24">
        <f>M136*N136</f>
        <v>0</v>
      </c>
    </row>
    <row r="137" spans="1:42">
      <c r="A137" s="623"/>
      <c r="B137" s="616"/>
      <c r="C137" s="585"/>
      <c r="D137" s="285"/>
      <c r="E137" s="285"/>
      <c r="F137" s="286"/>
      <c r="G137" s="287"/>
      <c r="H137" s="288"/>
      <c r="I137" s="289"/>
      <c r="J137" s="288"/>
      <c r="K137" s="290"/>
      <c r="L137" s="291"/>
      <c r="M137" s="292">
        <f>IF(SUM(N132:N136)=0,0,SUMPRODUCT(M132:M136,N132:N136)/SUM(N132:N136))</f>
        <v>0</v>
      </c>
      <c r="N137" s="293"/>
      <c r="O137" s="293"/>
      <c r="P137" s="294"/>
      <c r="Q137" s="295"/>
      <c r="R137" s="295"/>
      <c r="S137" s="295"/>
      <c r="T137" s="296"/>
      <c r="U137" s="297"/>
      <c r="V137" s="298">
        <f>SUM(V132:V136)</f>
        <v>0</v>
      </c>
      <c r="W137" s="291">
        <f>SUM(W132:W136)</f>
        <v>0</v>
      </c>
      <c r="X137" s="299">
        <f t="shared" ref="X137" si="73">V137+W137</f>
        <v>0</v>
      </c>
      <c r="Y137" s="300">
        <f>SUM(Y132:Y136)</f>
        <v>0</v>
      </c>
      <c r="Z137" s="301"/>
      <c r="AA137" s="301"/>
      <c r="AB137" s="302"/>
      <c r="AC137" s="303"/>
      <c r="AD137" s="296"/>
      <c r="AE137" s="46">
        <f>SUM(AE132:AE136)</f>
        <v>0</v>
      </c>
      <c r="AF137" s="44">
        <f>SUM(AF132:AF136)</f>
        <v>0</v>
      </c>
    </row>
    <row r="138" spans="1:42">
      <c r="A138" s="623"/>
      <c r="B138" s="616"/>
      <c r="C138" s="585" t="s">
        <v>357</v>
      </c>
      <c r="D138" s="585" t="s">
        <v>126</v>
      </c>
      <c r="E138" s="614">
        <v>3</v>
      </c>
      <c r="F138" s="447" t="s">
        <v>358</v>
      </c>
      <c r="G138" s="112" t="s">
        <v>23</v>
      </c>
      <c r="H138" s="103" t="s">
        <v>128</v>
      </c>
      <c r="I138" s="131"/>
      <c r="J138" s="130" t="s">
        <v>98</v>
      </c>
      <c r="K138" s="104"/>
      <c r="L138" s="105" t="s">
        <v>129</v>
      </c>
      <c r="M138" s="122">
        <v>25</v>
      </c>
      <c r="N138" s="119">
        <f>N4</f>
        <v>0</v>
      </c>
      <c r="O138" s="127">
        <v>24</v>
      </c>
      <c r="P138" s="111" t="s">
        <v>116</v>
      </c>
      <c r="Q138" s="556" t="s">
        <v>130</v>
      </c>
      <c r="R138" s="556"/>
      <c r="S138" s="556"/>
      <c r="T138" s="569"/>
      <c r="U138" s="281">
        <f>IF(OR(O138="",L138=Paramétrage!$C$10,L138=Paramétrage!$C$13,L138=Paramétrage!$C$16,L138=Paramétrage!$C$19,L138=Paramétrage!$C$23,L138=Paramétrage!$C$26,AND(L138&lt;&gt;Paramétrage!$C$9,P138="Mut+ext")),"",ROUNDUP(N138/O138,0))</f>
        <v>0</v>
      </c>
      <c r="V138" s="282">
        <f>IF(L138="",0,IF(OR(P138="Mut+ext",VLOOKUP(L138,Paramétrage!$C$6:$E$28,2,0)=0),0,IF(O138="","saisir capacité",M138*U138*VLOOKUP(L138,Paramétrage!$C$6:$E$28,2,0))))</f>
        <v>0</v>
      </c>
      <c r="W138" s="108"/>
      <c r="X138" s="283">
        <f t="shared" ref="X138:X145" si="74">IF(ISERROR(V138+W138)=TRUE,V138,V138+W138)</f>
        <v>0</v>
      </c>
      <c r="Y138" s="284">
        <f>IF(L138="",0,IF(ISERROR(W138+V138*VLOOKUP(L138,Paramétrage!$C$6:$E$28,3,0))=TRUE,X138,W138+V138*VLOOKUP(L138,Paramétrage!$C$6:$E$28,3,0)))</f>
        <v>0</v>
      </c>
      <c r="Z138" s="555"/>
      <c r="AA138" s="556"/>
      <c r="AB138" s="557"/>
      <c r="AC138" s="442"/>
      <c r="AD138" s="110"/>
      <c r="AE138" s="47">
        <f>IF(F138="",0,IF(J138="",0,IF(SUMIF(F138:F145,F138,N138:N145)=0,0,IF(J138="Obligatoire",AF138/N138,IF(K138="",AF138/SUMIF(F138:F145,F138,N138:N145),AF138/(SUMIF(F138:F145,F138,N138:N145)/K138))))))</f>
        <v>0</v>
      </c>
      <c r="AF138" s="24">
        <f t="shared" ref="AF138:AF145" si="75">M138*N138</f>
        <v>0</v>
      </c>
    </row>
    <row r="139" spans="1:42" ht="15.75" hidden="1" customHeight="1">
      <c r="A139" s="623"/>
      <c r="B139" s="616"/>
      <c r="C139" s="585"/>
      <c r="D139" s="585"/>
      <c r="E139" s="614"/>
      <c r="F139" s="446"/>
      <c r="G139" s="112"/>
      <c r="H139" s="103"/>
      <c r="I139" s="131"/>
      <c r="J139" s="130"/>
      <c r="K139" s="104"/>
      <c r="L139" s="105"/>
      <c r="M139" s="122"/>
      <c r="N139" s="119"/>
      <c r="O139" s="127"/>
      <c r="P139" s="111"/>
      <c r="Q139" s="556"/>
      <c r="R139" s="556"/>
      <c r="S139" s="556"/>
      <c r="T139" s="569"/>
      <c r="U139" s="281" t="str">
        <f>IF(OR(O139="",L139=Paramétrage!$C$10,L139=Paramétrage!$C$13,L139=Paramétrage!$C$16,L139=Paramétrage!$C$19,L139=Paramétrage!$C$23,L139=Paramétrage!$C$26,AND(L139&lt;&gt;Paramétrage!$C$9,P139="Mut+ext")),"",ROUNDUP(N139/O139,0))</f>
        <v/>
      </c>
      <c r="V139" s="282">
        <f>IF(L139="",0,IF(OR(P139="Mut+ext",VLOOKUP(L139,Paramétrage!$C$6:$E$28,2,0)=0),0,IF(O139="","saisir capacité",M139*U139*VLOOKUP(L139,Paramétrage!$C$6:$E$28,2,0))))</f>
        <v>0</v>
      </c>
      <c r="W139" s="108"/>
      <c r="X139" s="283">
        <f t="shared" si="74"/>
        <v>0</v>
      </c>
      <c r="Y139" s="284">
        <f>IF(L139="",0,IF(ISERROR(W139+V139*VLOOKUP(L139,Paramétrage!$C$6:$E$28,3,0))=TRUE,X139,W139+V139*VLOOKUP(L139,Paramétrage!$C$6:$E$28,3,0)))</f>
        <v>0</v>
      </c>
      <c r="Z139" s="555"/>
      <c r="AA139" s="556"/>
      <c r="AB139" s="557"/>
      <c r="AC139" s="442"/>
      <c r="AD139" s="109"/>
      <c r="AE139" s="47">
        <f>IF(F139="",0,IF(J139="",0,IF(SUMIF(F138:F145,F139,N138:N145)=0,0,IF(J139="Obligatoire",AF139/N139,IF(K139="",AF139/SUMIF(F138:F145,F139,N138:N145),AF139/(SUMIF(F138:F145,F139,N138:N145)/K139))))))</f>
        <v>0</v>
      </c>
      <c r="AF139" s="24">
        <f t="shared" si="75"/>
        <v>0</v>
      </c>
    </row>
    <row r="140" spans="1:42" ht="15.75" hidden="1" customHeight="1">
      <c r="A140" s="623"/>
      <c r="B140" s="616"/>
      <c r="C140" s="585"/>
      <c r="D140" s="585"/>
      <c r="E140" s="614"/>
      <c r="F140" s="446"/>
      <c r="G140" s="112"/>
      <c r="H140" s="103"/>
      <c r="I140" s="131"/>
      <c r="J140" s="130"/>
      <c r="K140" s="104"/>
      <c r="L140" s="105"/>
      <c r="M140" s="122"/>
      <c r="N140" s="119"/>
      <c r="O140" s="127"/>
      <c r="P140" s="111"/>
      <c r="Q140" s="556"/>
      <c r="R140" s="556"/>
      <c r="S140" s="556"/>
      <c r="T140" s="569"/>
      <c r="U140" s="281" t="str">
        <f>IF(OR(O140="",L140=Paramétrage!$C$10,L140=Paramétrage!$C$13,L140=Paramétrage!$C$16,L140=Paramétrage!$C$19,L140=Paramétrage!$C$23,L140=Paramétrage!$C$26,AND(L140&lt;&gt;Paramétrage!$C$9,P140="Mut+ext")),"",ROUNDUP(N140/O140,0))</f>
        <v/>
      </c>
      <c r="V140" s="282">
        <f>IF(L140="",0,IF(OR(P140="Mut+ext",VLOOKUP(L140,Paramétrage!$C$6:$E$28,2,0)=0),0,IF(O140="","saisir capacité",M140*U140*VLOOKUP(L140,Paramétrage!$C$6:$E$28,2,0))))</f>
        <v>0</v>
      </c>
      <c r="W140" s="108"/>
      <c r="X140" s="283">
        <f t="shared" si="74"/>
        <v>0</v>
      </c>
      <c r="Y140" s="284">
        <f>IF(L140="",0,IF(ISERROR(W140+V140*VLOOKUP(L140,Paramétrage!$C$6:$E$28,3,0))=TRUE,X140,W140+V140*VLOOKUP(L140,Paramétrage!$C$6:$E$28,3,0)))</f>
        <v>0</v>
      </c>
      <c r="Z140" s="555"/>
      <c r="AA140" s="556"/>
      <c r="AB140" s="557"/>
      <c r="AC140" s="442"/>
      <c r="AD140" s="109"/>
      <c r="AE140" s="47">
        <f>IF(F140="",0,IF(J140="",0,IF(SUMIF(F138:F145,F140,N138:N145)=0,0,IF(J140="Obligatoire",AF140/N140,IF(K140="",AF140/SUMIF(F138:F145,F140,N138:N145),AF140/(SUMIF(F138:F145,F140,N138:N145)/K140))))))</f>
        <v>0</v>
      </c>
      <c r="AF140" s="24">
        <f t="shared" si="75"/>
        <v>0</v>
      </c>
    </row>
    <row r="141" spans="1:42" ht="15.75" hidden="1" customHeight="1">
      <c r="A141" s="623"/>
      <c r="B141" s="616"/>
      <c r="C141" s="585"/>
      <c r="D141" s="585"/>
      <c r="E141" s="614"/>
      <c r="F141" s="448"/>
      <c r="G141" s="112"/>
      <c r="H141" s="103"/>
      <c r="I141" s="131"/>
      <c r="J141" s="130"/>
      <c r="K141" s="104"/>
      <c r="L141" s="105"/>
      <c r="M141" s="122"/>
      <c r="N141" s="119"/>
      <c r="O141" s="127"/>
      <c r="P141" s="111"/>
      <c r="Q141" s="556"/>
      <c r="R141" s="556"/>
      <c r="S141" s="556"/>
      <c r="T141" s="569"/>
      <c r="U141" s="281" t="str">
        <f>IF(OR(O141="",L141=Paramétrage!$C$10,L141=Paramétrage!$C$13,L141=Paramétrage!$C$16,L141=Paramétrage!$C$19,L141=Paramétrage!$C$23,L141=Paramétrage!$C$26,AND(L141&lt;&gt;Paramétrage!$C$9,P141="Mut+ext")),"",ROUNDUP(N141/O141,0))</f>
        <v/>
      </c>
      <c r="V141" s="282">
        <f>IF(L141="",0,IF(OR(P141="Mut+ext",VLOOKUP(L141,Paramétrage!$C$6:$E$28,2,0)=0),0,IF(O141="","saisir capacité",M141*U141*VLOOKUP(L141,Paramétrage!$C$6:$E$28,2,0))))</f>
        <v>0</v>
      </c>
      <c r="W141" s="108"/>
      <c r="X141" s="283">
        <f t="shared" si="74"/>
        <v>0</v>
      </c>
      <c r="Y141" s="284">
        <f>IF(L141="",0,IF(ISERROR(W141+V141*VLOOKUP(L141,Paramétrage!$C$6:$E$28,3,0))=TRUE,X141,W141+V141*VLOOKUP(L141,Paramétrage!$C$6:$E$28,3,0)))</f>
        <v>0</v>
      </c>
      <c r="Z141" s="555"/>
      <c r="AA141" s="556"/>
      <c r="AB141" s="557"/>
      <c r="AC141" s="442"/>
      <c r="AD141" s="109"/>
      <c r="AE141" s="47">
        <f>IF(F141="",0,IF(J141="",0,IF(SUMIF(F138:F145,F141,N138:N145)=0,0,IF(J141="Obligatoire",AF141/N141,IF(K141="",AF141/SUMIF(F138:F145,F141,N138:N145),AF141/(SUMIF(F138:F145,F141,N138:N145)/K141))))))</f>
        <v>0</v>
      </c>
      <c r="AF141" s="24">
        <f t="shared" si="75"/>
        <v>0</v>
      </c>
    </row>
    <row r="142" spans="1:42" ht="15.75" hidden="1" customHeight="1">
      <c r="A142" s="623"/>
      <c r="B142" s="616"/>
      <c r="C142" s="585"/>
      <c r="D142" s="585"/>
      <c r="E142" s="614"/>
      <c r="F142" s="446"/>
      <c r="G142" s="112"/>
      <c r="H142" s="103"/>
      <c r="I142" s="131"/>
      <c r="J142" s="130"/>
      <c r="K142" s="104"/>
      <c r="L142" s="105"/>
      <c r="M142" s="122"/>
      <c r="N142" s="119"/>
      <c r="O142" s="127"/>
      <c r="P142" s="111"/>
      <c r="Q142" s="556"/>
      <c r="R142" s="556"/>
      <c r="S142" s="556"/>
      <c r="T142" s="569"/>
      <c r="U142" s="281" t="str">
        <f>IF(OR(O142="",L142=Paramétrage!$C$10,L142=Paramétrage!$C$13,L142=Paramétrage!$C$16,L142=Paramétrage!$C$19,L142=Paramétrage!$C$23,L142=Paramétrage!$C$26,AND(L142&lt;&gt;Paramétrage!$C$9,P142="Mut+ext")),"",ROUNDUP(N142/O142,0))</f>
        <v/>
      </c>
      <c r="V142" s="282">
        <f>IF(L142="",0,IF(OR(P142="Mut+ext",VLOOKUP(L142,Paramétrage!$C$6:$E$28,2,0)=0),0,IF(O142="","saisir capacité",M142*U142*VLOOKUP(L142,Paramétrage!$C$6:$E$28,2,0))))</f>
        <v>0</v>
      </c>
      <c r="W142" s="108"/>
      <c r="X142" s="283">
        <f t="shared" si="74"/>
        <v>0</v>
      </c>
      <c r="Y142" s="284">
        <f>IF(L142="",0,IF(ISERROR(W142+V142*VLOOKUP(L142,Paramétrage!$C$6:$E$28,3,0))=TRUE,X142,W142+V142*VLOOKUP(L142,Paramétrage!$C$6:$E$28,3,0)))</f>
        <v>0</v>
      </c>
      <c r="Z142" s="555"/>
      <c r="AA142" s="556"/>
      <c r="AB142" s="557"/>
      <c r="AC142" s="442"/>
      <c r="AD142" s="109"/>
      <c r="AE142" s="47">
        <f>IF(F142="",0,IF(J142="",0,IF(SUMIF(F138:F145,F142,N138:N145)=0,0,IF(J142="Obligatoire",AF142/N142,IF(K142="",AF142/SUMIF(F138:F145,F142,N138:N145),AF142/(SUMIF(F138:F145,F142,N138:N145)/K142))))))</f>
        <v>0</v>
      </c>
      <c r="AF142" s="24">
        <f t="shared" si="75"/>
        <v>0</v>
      </c>
    </row>
    <row r="143" spans="1:42" ht="15.75" hidden="1" customHeight="1">
      <c r="A143" s="623"/>
      <c r="B143" s="616"/>
      <c r="C143" s="585"/>
      <c r="D143" s="585"/>
      <c r="E143" s="614"/>
      <c r="F143" s="446"/>
      <c r="G143" s="112"/>
      <c r="H143" s="103"/>
      <c r="I143" s="131"/>
      <c r="J143" s="130"/>
      <c r="K143" s="104"/>
      <c r="L143" s="105"/>
      <c r="M143" s="122"/>
      <c r="N143" s="119"/>
      <c r="O143" s="127"/>
      <c r="P143" s="111"/>
      <c r="Q143" s="556"/>
      <c r="R143" s="556"/>
      <c r="S143" s="556"/>
      <c r="T143" s="569"/>
      <c r="U143" s="281" t="str">
        <f>IF(OR(O143="",L143=Paramétrage!$C$10,L143=Paramétrage!$C$13,L143=Paramétrage!$C$16,L143=Paramétrage!$C$19,L143=Paramétrage!$C$23,L143=Paramétrage!$C$26,AND(L143&lt;&gt;Paramétrage!$C$9,P143="Mut+ext")),"",ROUNDUP(N143/O143,0))</f>
        <v/>
      </c>
      <c r="V143" s="282">
        <f>IF(L143="",0,IF(OR(P143="Mut+ext",VLOOKUP(L143,Paramétrage!$C$6:$E$28,2,0)=0),0,IF(O143="","saisir capacité",M143*U143*VLOOKUP(L143,Paramétrage!$C$6:$E$28,2,0))))</f>
        <v>0</v>
      </c>
      <c r="W143" s="108"/>
      <c r="X143" s="283">
        <f t="shared" si="74"/>
        <v>0</v>
      </c>
      <c r="Y143" s="284">
        <f>IF(L143="",0,IF(ISERROR(W143+V143*VLOOKUP(L143,Paramétrage!$C$6:$E$28,3,0))=TRUE,X143,W143+V143*VLOOKUP(L143,Paramétrage!$C$6:$E$28,3,0)))</f>
        <v>0</v>
      </c>
      <c r="Z143" s="555"/>
      <c r="AA143" s="556"/>
      <c r="AB143" s="557"/>
      <c r="AC143" s="442"/>
      <c r="AD143" s="109"/>
      <c r="AE143" s="47">
        <f>IF(F143="",0,IF(J143="",0,IF(SUMIF(F138:F145,F143,N138:N145)=0,0,IF(J143="Obligatoire",AF143/N143,IF(K143="",AF143/SUMIF(F138:F145,F143,N138:N145),AF143/(SUMIF(F138:F145,F143,N138:N145)/K143))))))</f>
        <v>0</v>
      </c>
      <c r="AF143" s="24">
        <f t="shared" si="75"/>
        <v>0</v>
      </c>
    </row>
    <row r="144" spans="1:42" ht="15.75" hidden="1" customHeight="1">
      <c r="A144" s="623"/>
      <c r="B144" s="616"/>
      <c r="C144" s="585"/>
      <c r="D144" s="585"/>
      <c r="E144" s="614"/>
      <c r="F144" s="446"/>
      <c r="G144" s="112"/>
      <c r="H144" s="103"/>
      <c r="I144" s="131"/>
      <c r="J144" s="130"/>
      <c r="K144" s="104"/>
      <c r="L144" s="105"/>
      <c r="M144" s="122"/>
      <c r="N144" s="119"/>
      <c r="O144" s="127"/>
      <c r="P144" s="111"/>
      <c r="Q144" s="556"/>
      <c r="R144" s="556"/>
      <c r="S144" s="556"/>
      <c r="T144" s="569"/>
      <c r="U144" s="281" t="str">
        <f>IF(OR(O144="",L144=Paramétrage!$C$10,L144=Paramétrage!$C$13,L144=Paramétrage!$C$16,L144=Paramétrage!$C$19,L144=Paramétrage!$C$23,L144=Paramétrage!$C$26,AND(L144&lt;&gt;Paramétrage!$C$9,P144="Mut+ext")),"",ROUNDUP(N144/O144,0))</f>
        <v/>
      </c>
      <c r="V144" s="282">
        <f>IF(L144="",0,IF(OR(P144="Mut+ext",VLOOKUP(L144,Paramétrage!$C$6:$E$28,2,0)=0),0,IF(O144="","saisir capacité",M144*U144*VLOOKUP(L144,Paramétrage!$C$6:$E$28,2,0))))</f>
        <v>0</v>
      </c>
      <c r="W144" s="108"/>
      <c r="X144" s="283">
        <f t="shared" si="74"/>
        <v>0</v>
      </c>
      <c r="Y144" s="284">
        <f>IF(L144="",0,IF(ISERROR(W144+V144*VLOOKUP(L144,Paramétrage!$C$6:$E$28,3,0))=TRUE,X144,W144+V144*VLOOKUP(L144,Paramétrage!$C$6:$E$28,3,0)))</f>
        <v>0</v>
      </c>
      <c r="Z144" s="555"/>
      <c r="AA144" s="556"/>
      <c r="AB144" s="557"/>
      <c r="AC144" s="442"/>
      <c r="AD144" s="109"/>
      <c r="AE144" s="47">
        <f>IF(F144="",0,IF(J144="",0,IF(SUMIF(F138:F145,F144,N138:N145)=0,0,IF(J144="Obligatoire",AF144/N144,IF(K144="",AF144/SUMIF(F138:F145,F144,N138:N145),AF144/(SUMIF(F138:F145,F144,N138:N145)/K144))))))</f>
        <v>0</v>
      </c>
      <c r="AF144" s="24">
        <f t="shared" si="75"/>
        <v>0</v>
      </c>
    </row>
    <row r="145" spans="1:32" ht="15.75" hidden="1" customHeight="1">
      <c r="A145" s="623"/>
      <c r="B145" s="616"/>
      <c r="C145" s="585"/>
      <c r="D145" s="585"/>
      <c r="E145" s="615"/>
      <c r="F145" s="446"/>
      <c r="G145" s="112"/>
      <c r="H145" s="103"/>
      <c r="I145" s="131"/>
      <c r="J145" s="130"/>
      <c r="K145" s="104"/>
      <c r="L145" s="105"/>
      <c r="M145" s="122"/>
      <c r="N145" s="119"/>
      <c r="O145" s="127"/>
      <c r="P145" s="111"/>
      <c r="Q145" s="556"/>
      <c r="R145" s="556"/>
      <c r="S145" s="556"/>
      <c r="T145" s="569"/>
      <c r="U145" s="281" t="str">
        <f>IF(OR(O145="",L145=Paramétrage!$C$10,L145=Paramétrage!$C$13,L145=Paramétrage!$C$16,L145=Paramétrage!$C$19,L145=Paramétrage!$C$23,L145=Paramétrage!$C$26,AND(L145&lt;&gt;Paramétrage!$C$9,P145="Mut+ext")),"",ROUNDUP(N145/O145,0))</f>
        <v/>
      </c>
      <c r="V145" s="282">
        <f>IF(L145="",0,IF(OR(P145="Mut+ext",VLOOKUP(L145,Paramétrage!$C$6:$E$28,2,0)=0),0,IF(O145="","saisir capacité",M145*U145*VLOOKUP(L145,Paramétrage!$C$6:$E$28,2,0))))</f>
        <v>0</v>
      </c>
      <c r="W145" s="108"/>
      <c r="X145" s="283">
        <f t="shared" si="74"/>
        <v>0</v>
      </c>
      <c r="Y145" s="284">
        <f>IF(L145="",0,IF(ISERROR(W145+V145*VLOOKUP(L145,Paramétrage!$C$6:$E$28,3,0))=TRUE,X145,W145+V145*VLOOKUP(L145,Paramétrage!$C$6:$E$28,3,0)))</f>
        <v>0</v>
      </c>
      <c r="Z145" s="555"/>
      <c r="AA145" s="556"/>
      <c r="AB145" s="557"/>
      <c r="AC145" s="442"/>
      <c r="AD145" s="109"/>
      <c r="AE145" s="47">
        <f>IF(F145="",0,IF(J145="",0,IF(SUMIF(F138:F145,F145,N138:N145)=0,0,IF(J145="Obligatoire",AF145/N145,IF(K145="",AF145/SUMIF(F138:F145,F145,N138:N145),AF145/(SUMIF(F138:F145,F145,N138:N145)/K145))))))</f>
        <v>0</v>
      </c>
      <c r="AF145" s="24">
        <f t="shared" si="75"/>
        <v>0</v>
      </c>
    </row>
    <row r="146" spans="1:32">
      <c r="A146" s="623"/>
      <c r="B146" s="616"/>
      <c r="C146" s="585"/>
      <c r="D146" s="285"/>
      <c r="E146" s="285"/>
      <c r="F146" s="286"/>
      <c r="G146" s="287"/>
      <c r="H146" s="288"/>
      <c r="I146" s="289"/>
      <c r="J146" s="288"/>
      <c r="K146" s="290"/>
      <c r="L146" s="291"/>
      <c r="M146" s="292">
        <f>AE146</f>
        <v>0</v>
      </c>
      <c r="N146" s="293"/>
      <c r="O146" s="293"/>
      <c r="P146" s="294"/>
      <c r="Q146" s="295"/>
      <c r="R146" s="295"/>
      <c r="S146" s="295"/>
      <c r="T146" s="296"/>
      <c r="U146" s="297"/>
      <c r="V146" s="298">
        <f>SUM(V138:V145)</f>
        <v>0</v>
      </c>
      <c r="W146" s="291">
        <f>SUM(W138:W145)</f>
        <v>0</v>
      </c>
      <c r="X146" s="299">
        <f t="shared" ref="X146" si="76">V146+W146</f>
        <v>0</v>
      </c>
      <c r="Y146" s="300">
        <f>SUM(Y138:Y145)</f>
        <v>0</v>
      </c>
      <c r="Z146" s="301"/>
      <c r="AA146" s="301"/>
      <c r="AB146" s="302"/>
      <c r="AC146" s="303"/>
      <c r="AD146" s="296"/>
      <c r="AE146" s="46">
        <f>SUM(AE138:AE145)</f>
        <v>0</v>
      </c>
      <c r="AF146" s="44">
        <f>SUM(AF138:AF145)</f>
        <v>0</v>
      </c>
    </row>
    <row r="147" spans="1:32" ht="15.75" customHeight="1">
      <c r="A147" s="623"/>
      <c r="B147" s="616"/>
      <c r="C147" s="585" t="s">
        <v>359</v>
      </c>
      <c r="D147" s="585" t="s">
        <v>265</v>
      </c>
      <c r="E147" s="614">
        <v>3</v>
      </c>
      <c r="F147" s="447" t="s">
        <v>360</v>
      </c>
      <c r="G147" s="112" t="s">
        <v>17</v>
      </c>
      <c r="H147" s="103" t="s">
        <v>386</v>
      </c>
      <c r="I147" s="131"/>
      <c r="J147" s="130" t="s">
        <v>98</v>
      </c>
      <c r="K147" s="104"/>
      <c r="L147" s="105" t="s">
        <v>387</v>
      </c>
      <c r="M147" s="122">
        <v>150</v>
      </c>
      <c r="N147" s="119"/>
      <c r="O147" s="127"/>
      <c r="P147" s="111"/>
      <c r="Q147" s="556"/>
      <c r="R147" s="556"/>
      <c r="S147" s="556"/>
      <c r="T147" s="569"/>
      <c r="U147" s="281" t="str">
        <f>IF(OR(O147="",L147=Paramétrage!$C$10,L147=Paramétrage!$C$13,L147=Paramétrage!$C$16,L147=Paramétrage!$C$19,L147=Paramétrage!$C$23,L147=Paramétrage!$C$26,AND(L147&lt;&gt;Paramétrage!$C$9,P147="Mut+ext")),"",ROUNDUP(N147/O147,0))</f>
        <v/>
      </c>
      <c r="V147" s="282">
        <f>IF(L147="",0,IF(OR(P147="Mut+ext",VLOOKUP(L147,Paramétrage!$C$6:$E$28,2,0)=0),0,IF(O147="","saisir capacité",M147*U147*VLOOKUP(L147,Paramétrage!$C$6:$E$28,2,0))))</f>
        <v>0</v>
      </c>
      <c r="W147" s="108"/>
      <c r="X147" s="283">
        <f t="shared" ref="X147:X154" si="77">IF(ISERROR(V147+W147)=TRUE,V147,V147+W147)</f>
        <v>0</v>
      </c>
      <c r="Y147" s="284">
        <f>IF(L147="",0,IF(ISERROR(W147+V147*VLOOKUP(L147,Paramétrage!$C$6:$E$28,3,0))=TRUE,X147,W147+V147*VLOOKUP(L147,Paramétrage!$C$6:$E$28,3,0)))</f>
        <v>0</v>
      </c>
      <c r="Z147" s="555" t="s">
        <v>362</v>
      </c>
      <c r="AA147" s="556"/>
      <c r="AB147" s="557"/>
      <c r="AC147" s="442"/>
      <c r="AD147" s="110"/>
      <c r="AE147" s="47">
        <f>IF(F147="",0,IF(J147="",0,IF(SUMIF(F147:F154,F147,N147:N154)=0,0,IF(J147="Obligatoire",AF147/N147,IF(K147="",AF147/SUMIF(F147:F154,F147,N147:N154),AF147/(SUMIF(F147:F154,F147,N147:N154)/K147))))))</f>
        <v>0</v>
      </c>
      <c r="AF147" s="24">
        <f t="shared" ref="AF147:AF154" si="78">M147*N147</f>
        <v>0</v>
      </c>
    </row>
    <row r="148" spans="1:32">
      <c r="A148" s="623"/>
      <c r="B148" s="616"/>
      <c r="C148" s="585"/>
      <c r="D148" s="585"/>
      <c r="E148" s="614"/>
      <c r="F148" s="446" t="s">
        <v>363</v>
      </c>
      <c r="G148" s="102" t="s">
        <v>17</v>
      </c>
      <c r="H148" s="103" t="s">
        <v>388</v>
      </c>
      <c r="I148" s="131"/>
      <c r="J148" s="130" t="s">
        <v>98</v>
      </c>
      <c r="K148" s="104"/>
      <c r="L148" s="105" t="s">
        <v>389</v>
      </c>
      <c r="M148" s="122">
        <v>1.5</v>
      </c>
      <c r="N148" s="119"/>
      <c r="O148" s="127">
        <v>300</v>
      </c>
      <c r="P148" s="111"/>
      <c r="Q148" s="556"/>
      <c r="R148" s="556"/>
      <c r="S148" s="556"/>
      <c r="T148" s="569"/>
      <c r="U148" s="281">
        <f>IF(OR(O148="",L148=Paramétrage!$C$10,L148=Paramétrage!$C$13,L148=Paramétrage!$C$16,L148=Paramétrage!$C$19,L148=Paramétrage!$C$23,L148=Paramétrage!$C$26,AND(L148&lt;&gt;Paramétrage!$C$9,P148="Mut+ext")),"",ROUNDUP(N148/O148,0))</f>
        <v>0</v>
      </c>
      <c r="V148" s="282">
        <f>IF(L148="",0,IF(OR(P148="Mut+ext",VLOOKUP(L148,Paramétrage!$C$6:$E$28,2,0)=0),0,IF(O148="","saisir capacité",M148*U148*VLOOKUP(L148,Paramétrage!$C$6:$E$28,2,0))))</f>
        <v>0</v>
      </c>
      <c r="W148" s="108"/>
      <c r="X148" s="283">
        <f t="shared" si="77"/>
        <v>0</v>
      </c>
      <c r="Y148" s="284">
        <f>IF(L148="",0,IF(ISERROR(W148+V148*VLOOKUP(L148,Paramétrage!$C$6:$E$28,3,0))=TRUE,X148,W148+V148*VLOOKUP(L148,Paramétrage!$C$6:$E$28,3,0)))</f>
        <v>0</v>
      </c>
      <c r="Z148" s="555"/>
      <c r="AA148" s="556"/>
      <c r="AB148" s="557"/>
      <c r="AC148" s="442"/>
      <c r="AD148" s="109"/>
      <c r="AE148" s="47">
        <f>IF(F148="",0,IF(J148="",0,IF(SUMIF(F147:F154,F148,N147:N154)=0,0,IF(J148="Obligatoire",AF148/N148,IF(K148="",AF148/SUMIF(F147:F154,F148,N147:N154),AF148/(SUMIF(F147:F154,F148,N147:N154)/K148))))))</f>
        <v>0</v>
      </c>
      <c r="AF148" s="24">
        <f t="shared" si="78"/>
        <v>0</v>
      </c>
    </row>
    <row r="149" spans="1:32">
      <c r="A149" s="623"/>
      <c r="B149" s="616"/>
      <c r="C149" s="585"/>
      <c r="D149" s="585"/>
      <c r="E149" s="614"/>
      <c r="F149" s="446"/>
      <c r="G149" s="102"/>
      <c r="H149" s="103"/>
      <c r="I149" s="131"/>
      <c r="J149" s="130"/>
      <c r="K149" s="104"/>
      <c r="L149" s="105"/>
      <c r="M149" s="122"/>
      <c r="N149" s="119"/>
      <c r="O149" s="127"/>
      <c r="P149" s="111"/>
      <c r="Q149" s="556"/>
      <c r="R149" s="556"/>
      <c r="S149" s="556"/>
      <c r="T149" s="569"/>
      <c r="U149" s="281" t="str">
        <f>IF(OR(O149="",L149=Paramétrage!$C$10,L149=Paramétrage!$C$13,L149=Paramétrage!$C$16,L149=Paramétrage!$C$19,L149=Paramétrage!$C$23,L149=Paramétrage!$C$26,AND(L149&lt;&gt;Paramétrage!$C$9,P149="Mut+ext")),"",ROUNDUP(N149/O149,0))</f>
        <v/>
      </c>
      <c r="V149" s="282">
        <f>IF(L149="",0,IF(OR(P149="Mut+ext",VLOOKUP(L149,Paramétrage!$C$6:$E$28,2,0)=0),0,IF(O149="","saisir capacité",M149*U149*VLOOKUP(L149,Paramétrage!$C$6:$E$28,2,0))))</f>
        <v>0</v>
      </c>
      <c r="W149" s="108"/>
      <c r="X149" s="283">
        <f t="shared" si="77"/>
        <v>0</v>
      </c>
      <c r="Y149" s="284">
        <f>IF(L149="",0,IF(ISERROR(W149+V149*VLOOKUP(L149,Paramétrage!$C$6:$E$28,3,0))=TRUE,X149,W149+V149*VLOOKUP(L149,Paramétrage!$C$6:$E$28,3,0)))</f>
        <v>0</v>
      </c>
      <c r="Z149" s="555"/>
      <c r="AA149" s="556"/>
      <c r="AB149" s="557"/>
      <c r="AC149" s="442"/>
      <c r="AD149" s="109"/>
      <c r="AE149" s="47">
        <f>IF(F149="",0,IF(J149="",0,IF(SUMIF(F147:F154,F149,N147:N154)=0,0,IF(J149="Obligatoire",AF149/N149,IF(K149="",AF149/SUMIF(F147:F154,F149,N147:N154),AF149/(SUMIF(F147:F154,F149,N147:N154)/K149))))))</f>
        <v>0</v>
      </c>
      <c r="AF149" s="24">
        <f t="shared" si="78"/>
        <v>0</v>
      </c>
    </row>
    <row r="150" spans="1:32">
      <c r="A150" s="623"/>
      <c r="B150" s="616"/>
      <c r="C150" s="585"/>
      <c r="D150" s="585"/>
      <c r="E150" s="614"/>
      <c r="F150" s="448"/>
      <c r="G150" s="102"/>
      <c r="H150" s="103"/>
      <c r="I150" s="131"/>
      <c r="J150" s="130"/>
      <c r="K150" s="104"/>
      <c r="L150" s="105"/>
      <c r="M150" s="122"/>
      <c r="N150" s="119"/>
      <c r="O150" s="127"/>
      <c r="P150" s="111"/>
      <c r="Q150" s="556"/>
      <c r="R150" s="556"/>
      <c r="S150" s="556"/>
      <c r="T150" s="569"/>
      <c r="U150" s="281" t="str">
        <f>IF(OR(O150="",L150=Paramétrage!$C$10,L150=Paramétrage!$C$13,L150=Paramétrage!$C$16,L150=Paramétrage!$C$19,L150=Paramétrage!$C$23,L150=Paramétrage!$C$26,AND(L150&lt;&gt;Paramétrage!$C$9,P150="Mut+ext")),"",ROUNDUP(N150/O150,0))</f>
        <v/>
      </c>
      <c r="V150" s="282">
        <f>IF(L150="",0,IF(OR(P150="Mut+ext",VLOOKUP(L150,Paramétrage!$C$6:$E$28,2,0)=0),0,IF(O150="","saisir capacité",M150*U150*VLOOKUP(L150,Paramétrage!$C$6:$E$28,2,0))))</f>
        <v>0</v>
      </c>
      <c r="W150" s="108"/>
      <c r="X150" s="283">
        <f t="shared" si="77"/>
        <v>0</v>
      </c>
      <c r="Y150" s="284">
        <f>IF(L150="",0,IF(ISERROR(W150+V150*VLOOKUP(L150,Paramétrage!$C$6:$E$28,3,0))=TRUE,X150,W150+V150*VLOOKUP(L150,Paramétrage!$C$6:$E$28,3,0)))</f>
        <v>0</v>
      </c>
      <c r="Z150" s="555"/>
      <c r="AA150" s="556"/>
      <c r="AB150" s="557"/>
      <c r="AC150" s="442"/>
      <c r="AD150" s="109"/>
      <c r="AE150" s="47">
        <f>IF(F150="",0,IF(J150="",0,IF(SUMIF(F147:F154,F150,N147:N154)=0,0,IF(J150="Obligatoire",AF150/N150,IF(K150="",AF150/SUMIF(F147:F154,F150,N147:N154),AF150/(SUMIF(F147:F154,F150,N147:N154)/K150))))))</f>
        <v>0</v>
      </c>
      <c r="AF150" s="24">
        <f t="shared" si="78"/>
        <v>0</v>
      </c>
    </row>
    <row r="151" spans="1:32" ht="15.75" hidden="1" customHeight="1">
      <c r="A151" s="623"/>
      <c r="B151" s="616"/>
      <c r="C151" s="585"/>
      <c r="D151" s="585"/>
      <c r="E151" s="614"/>
      <c r="F151" s="446"/>
      <c r="G151" s="449"/>
      <c r="H151" s="103"/>
      <c r="I151" s="131"/>
      <c r="J151" s="130"/>
      <c r="K151" s="104"/>
      <c r="L151" s="105"/>
      <c r="M151" s="122"/>
      <c r="N151" s="119"/>
      <c r="O151" s="127"/>
      <c r="P151" s="111"/>
      <c r="Q151" s="556"/>
      <c r="R151" s="556"/>
      <c r="S151" s="556"/>
      <c r="T151" s="569"/>
      <c r="U151" s="281" t="str">
        <f>IF(OR(O151="",L151=Paramétrage!$C$10,L151=Paramétrage!$C$13,L151=Paramétrage!$C$16,L151=Paramétrage!$C$19,L151=Paramétrage!$C$23,L151=Paramétrage!$C$26,AND(L151&lt;&gt;Paramétrage!$C$9,P151="Mut+ext")),"",ROUNDUP(N151/O151,0))</f>
        <v/>
      </c>
      <c r="V151" s="282">
        <f>IF(L151="",0,IF(OR(P151="Mut+ext",VLOOKUP(L151,Paramétrage!$C$6:$E$28,2,0)=0),0,IF(O151="","saisir capacité",M151*U151*VLOOKUP(L151,Paramétrage!$C$6:$E$28,2,0))))</f>
        <v>0</v>
      </c>
      <c r="W151" s="108"/>
      <c r="X151" s="283">
        <f t="shared" si="77"/>
        <v>0</v>
      </c>
      <c r="Y151" s="284">
        <f>IF(L151="",0,IF(ISERROR(W151+V151*VLOOKUP(L151,Paramétrage!$C$6:$E$28,3,0))=TRUE,X151,W151+V151*VLOOKUP(L151,Paramétrage!$C$6:$E$28,3,0)))</f>
        <v>0</v>
      </c>
      <c r="Z151" s="555"/>
      <c r="AA151" s="556"/>
      <c r="AB151" s="557"/>
      <c r="AC151" s="442"/>
      <c r="AD151" s="109"/>
      <c r="AE151" s="47">
        <f>IF(F151="",0,IF(J151="",0,IF(SUMIF(F147:F154,F151,N147:N154)=0,0,IF(J151="Obligatoire",AF151/N151,IF(K151="",AF151/SUMIF(F147:F154,F151,N147:N154),AF151/(SUMIF(F147:F154,F151,N147:N154)/K151))))))</f>
        <v>0</v>
      </c>
      <c r="AF151" s="24">
        <f t="shared" si="78"/>
        <v>0</v>
      </c>
    </row>
    <row r="152" spans="1:32" ht="15.75" hidden="1" customHeight="1">
      <c r="A152" s="623"/>
      <c r="B152" s="616"/>
      <c r="C152" s="585"/>
      <c r="D152" s="585"/>
      <c r="E152" s="614"/>
      <c r="F152" s="446"/>
      <c r="G152" s="449"/>
      <c r="H152" s="103"/>
      <c r="I152" s="131"/>
      <c r="J152" s="130"/>
      <c r="K152" s="104"/>
      <c r="L152" s="105"/>
      <c r="M152" s="122"/>
      <c r="N152" s="119"/>
      <c r="O152" s="127"/>
      <c r="P152" s="111"/>
      <c r="Q152" s="556"/>
      <c r="R152" s="556"/>
      <c r="S152" s="556"/>
      <c r="T152" s="569"/>
      <c r="U152" s="281" t="str">
        <f>IF(OR(O152="",L152=Paramétrage!$C$10,L152=Paramétrage!$C$13,L152=Paramétrage!$C$16,L152=Paramétrage!$C$19,L152=Paramétrage!$C$23,L152=Paramétrage!$C$26,AND(L152&lt;&gt;Paramétrage!$C$9,P152="Mut+ext")),"",ROUNDUP(N152/O152,0))</f>
        <v/>
      </c>
      <c r="V152" s="282">
        <f>IF(L152="",0,IF(OR(P152="Mut+ext",VLOOKUP(L152,Paramétrage!$C$6:$E$28,2,0)=0),0,IF(O152="","saisir capacité",M152*U152*VLOOKUP(L152,Paramétrage!$C$6:$E$28,2,0))))</f>
        <v>0</v>
      </c>
      <c r="W152" s="108"/>
      <c r="X152" s="283">
        <f t="shared" si="77"/>
        <v>0</v>
      </c>
      <c r="Y152" s="284">
        <f>IF(L152="",0,IF(ISERROR(W152+V152*VLOOKUP(L152,Paramétrage!$C$6:$E$28,3,0))=TRUE,X152,W152+V152*VLOOKUP(L152,Paramétrage!$C$6:$E$28,3,0)))</f>
        <v>0</v>
      </c>
      <c r="Z152" s="555"/>
      <c r="AA152" s="556"/>
      <c r="AB152" s="557"/>
      <c r="AC152" s="442"/>
      <c r="AD152" s="109"/>
      <c r="AE152" s="47">
        <f>IF(F152="",0,IF(J152="",0,IF(SUMIF(F147:F154,F152,N147:N154)=0,0,IF(J152="Obligatoire",AF152/N152,IF(K152="",AF152/SUMIF(F147:F154,F152,N147:N154),AF152/(SUMIF(F147:F154,F152,N147:N154)/K152))))))</f>
        <v>0</v>
      </c>
      <c r="AF152" s="24">
        <f t="shared" si="78"/>
        <v>0</v>
      </c>
    </row>
    <row r="153" spans="1:32" ht="15.75" hidden="1" customHeight="1">
      <c r="A153" s="623"/>
      <c r="B153" s="616"/>
      <c r="C153" s="585"/>
      <c r="D153" s="585"/>
      <c r="E153" s="614"/>
      <c r="F153" s="446"/>
      <c r="G153" s="449"/>
      <c r="H153" s="103"/>
      <c r="I153" s="131"/>
      <c r="J153" s="130"/>
      <c r="K153" s="104"/>
      <c r="L153" s="105"/>
      <c r="M153" s="122"/>
      <c r="N153" s="119"/>
      <c r="O153" s="127"/>
      <c r="P153" s="111"/>
      <c r="Q153" s="556"/>
      <c r="R153" s="556"/>
      <c r="S153" s="556"/>
      <c r="T153" s="569"/>
      <c r="U153" s="281" t="str">
        <f>IF(OR(O153="",L153=Paramétrage!$C$10,L153=Paramétrage!$C$13,L153=Paramétrage!$C$16,L153=Paramétrage!$C$19,L153=Paramétrage!$C$23,L153=Paramétrage!$C$26,AND(L153&lt;&gt;Paramétrage!$C$9,P153="Mut+ext")),"",ROUNDUP(N153/O153,0))</f>
        <v/>
      </c>
      <c r="V153" s="282">
        <f>IF(L153="",0,IF(OR(P153="Mut+ext",VLOOKUP(L153,Paramétrage!$C$6:$E$28,2,0)=0),0,IF(O153="","saisir capacité",M153*U153*VLOOKUP(L153,Paramétrage!$C$6:$E$28,2,0))))</f>
        <v>0</v>
      </c>
      <c r="W153" s="108"/>
      <c r="X153" s="283">
        <f t="shared" si="77"/>
        <v>0</v>
      </c>
      <c r="Y153" s="284">
        <f>IF(L153="",0,IF(ISERROR(W153+V153*VLOOKUP(L153,Paramétrage!$C$6:$E$28,3,0))=TRUE,X153,W153+V153*VLOOKUP(L153,Paramétrage!$C$6:$E$28,3,0)))</f>
        <v>0</v>
      </c>
      <c r="Z153" s="555"/>
      <c r="AA153" s="556"/>
      <c r="AB153" s="557"/>
      <c r="AC153" s="442"/>
      <c r="AD153" s="109"/>
      <c r="AE153" s="47">
        <f>IF(F153="",0,IF(J153="",0,IF(SUMIF(F147:F154,F153,N147:N154)=0,0,IF(J153="Obligatoire",AF153/N153,IF(K153="",AF153/SUMIF(F147:F154,F153,N147:N154),AF153/(SUMIF(F147:F154,F153,N147:N154)/K153))))))</f>
        <v>0</v>
      </c>
      <c r="AF153" s="24">
        <f t="shared" si="78"/>
        <v>0</v>
      </c>
    </row>
    <row r="154" spans="1:32" ht="15.75" hidden="1" customHeight="1">
      <c r="A154" s="623"/>
      <c r="B154" s="616"/>
      <c r="C154" s="585"/>
      <c r="D154" s="585"/>
      <c r="E154" s="615"/>
      <c r="F154" s="446"/>
      <c r="G154" s="449"/>
      <c r="H154" s="103"/>
      <c r="I154" s="131"/>
      <c r="J154" s="130"/>
      <c r="K154" s="104"/>
      <c r="L154" s="105"/>
      <c r="M154" s="122"/>
      <c r="N154" s="119"/>
      <c r="O154" s="127"/>
      <c r="P154" s="111"/>
      <c r="Q154" s="556"/>
      <c r="R154" s="556"/>
      <c r="S154" s="556"/>
      <c r="T154" s="569"/>
      <c r="U154" s="281" t="str">
        <f>IF(OR(O154="",L154=Paramétrage!$C$10,L154=Paramétrage!$C$13,L154=Paramétrage!$C$16,L154=Paramétrage!$C$19,L154=Paramétrage!$C$23,L154=Paramétrage!$C$26,AND(L154&lt;&gt;Paramétrage!$C$9,P154="Mut+ext")),"",ROUNDUP(N154/O154,0))</f>
        <v/>
      </c>
      <c r="V154" s="282">
        <f>IF(L154="",0,IF(OR(P154="Mut+ext",VLOOKUP(L154,Paramétrage!$C$6:$E$28,2,0)=0),0,IF(O154="","saisir capacité",M154*U154*VLOOKUP(L154,Paramétrage!$C$6:$E$28,2,0))))</f>
        <v>0</v>
      </c>
      <c r="W154" s="108"/>
      <c r="X154" s="283">
        <f t="shared" si="77"/>
        <v>0</v>
      </c>
      <c r="Y154" s="284">
        <f>IF(L154="",0,IF(ISERROR(W154+V154*VLOOKUP(L154,Paramétrage!$C$6:$E$28,3,0))=TRUE,X154,W154+V154*VLOOKUP(L154,Paramétrage!$C$6:$E$28,3,0)))</f>
        <v>0</v>
      </c>
      <c r="Z154" s="555"/>
      <c r="AA154" s="556"/>
      <c r="AB154" s="557"/>
      <c r="AC154" s="442"/>
      <c r="AD154" s="109"/>
      <c r="AE154" s="47">
        <f>IF(F154="",0,IF(J154="",0,IF(SUMIF(F147:F154,F154,N147:N154)=0,0,IF(J154="Obligatoire",AF154/N154,IF(K154="",AF154/SUMIF(F147:F154,F154,N147:N154),AF154/(SUMIF(F147:F154,F154,N147:N154)/K154))))))</f>
        <v>0</v>
      </c>
      <c r="AF154" s="24">
        <f t="shared" si="78"/>
        <v>0</v>
      </c>
    </row>
    <row r="155" spans="1:32" ht="16.149999999999999" thickBot="1">
      <c r="A155" s="623"/>
      <c r="B155" s="617"/>
      <c r="C155" s="585"/>
      <c r="D155" s="285"/>
      <c r="E155" s="285"/>
      <c r="F155" s="286"/>
      <c r="G155" s="287"/>
      <c r="H155" s="288"/>
      <c r="I155" s="289"/>
      <c r="J155" s="288"/>
      <c r="K155" s="290"/>
      <c r="L155" s="291"/>
      <c r="M155" s="292">
        <f>AE155</f>
        <v>0</v>
      </c>
      <c r="N155" s="293"/>
      <c r="O155" s="293"/>
      <c r="P155" s="362"/>
      <c r="Q155" s="295"/>
      <c r="R155" s="295"/>
      <c r="S155" s="295"/>
      <c r="T155" s="296"/>
      <c r="U155" s="297"/>
      <c r="V155" s="298">
        <f>SUM(V147:V154)</f>
        <v>0</v>
      </c>
      <c r="W155" s="291">
        <f>SUM(W147:W154)</f>
        <v>0</v>
      </c>
      <c r="X155" s="299">
        <f t="shared" ref="X155" si="79">V155+W155</f>
        <v>0</v>
      </c>
      <c r="Y155" s="300">
        <f>SUM(Y147:Y154)</f>
        <v>0</v>
      </c>
      <c r="Z155" s="301"/>
      <c r="AA155" s="301"/>
      <c r="AB155" s="302"/>
      <c r="AC155" s="303"/>
      <c r="AD155" s="296"/>
      <c r="AE155" s="46">
        <f>SUM(AE147:AE154)</f>
        <v>0</v>
      </c>
      <c r="AF155" s="45">
        <f>SUM(AF147:AF154)</f>
        <v>0</v>
      </c>
    </row>
    <row r="156" spans="1:32" ht="16.149999999999999" thickBot="1">
      <c r="A156" s="623"/>
      <c r="B156" s="267" t="s">
        <v>365</v>
      </c>
      <c r="C156" s="268"/>
      <c r="D156" s="269"/>
      <c r="E156" s="270">
        <f>E87+E96+E105+E114+E123+E138+E147</f>
        <v>30</v>
      </c>
      <c r="F156" s="271"/>
      <c r="G156" s="268"/>
      <c r="H156" s="268"/>
      <c r="I156" s="268"/>
      <c r="J156" s="268"/>
      <c r="K156" s="268"/>
      <c r="L156" s="269"/>
      <c r="M156" s="272">
        <f>IF(M137=0,M155+M146+M131+M122+M113+M104+M95,M155+M146+(M137+M131+M122)/2+M113+M104+M95)</f>
        <v>150</v>
      </c>
      <c r="N156" s="273"/>
      <c r="O156" s="274"/>
      <c r="P156" s="273"/>
      <c r="Q156" s="273"/>
      <c r="R156" s="273"/>
      <c r="S156" s="273"/>
      <c r="T156" s="276"/>
      <c r="U156" s="277"/>
      <c r="V156" s="270">
        <f>V95+V104+V113+V122+V131+V137+V146+V155</f>
        <v>426</v>
      </c>
      <c r="W156" s="270">
        <f t="shared" ref="W156:Y156" si="80">W95+W104+W113+W122+W131+W137+W146+W155</f>
        <v>0</v>
      </c>
      <c r="X156" s="270">
        <f t="shared" si="80"/>
        <v>426</v>
      </c>
      <c r="Y156" s="278">
        <f t="shared" si="80"/>
        <v>466.5</v>
      </c>
      <c r="Z156" s="276"/>
      <c r="AA156" s="276"/>
      <c r="AB156" s="279"/>
      <c r="AC156" s="279"/>
      <c r="AD156" s="280"/>
      <c r="AE156" s="48">
        <f>SUM(AE87:AE155)/2</f>
        <v>150</v>
      </c>
      <c r="AF156" s="30">
        <f>SUM(AF102:AF146)</f>
        <v>27000</v>
      </c>
    </row>
    <row r="157" spans="1:32" ht="16.149999999999999" thickBot="1">
      <c r="A157" s="32" t="s">
        <v>10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3"/>
      <c r="M157" s="129">
        <f>M156+M86</f>
        <v>300</v>
      </c>
      <c r="N157" s="35"/>
      <c r="O157" s="36"/>
      <c r="P157" s="35"/>
      <c r="Q157" s="35"/>
      <c r="R157" s="35"/>
      <c r="S157" s="35"/>
      <c r="T157" s="118"/>
      <c r="U157" s="63"/>
      <c r="V157" s="126">
        <f>V156+V86</f>
        <v>860</v>
      </c>
      <c r="W157" s="38">
        <f>W156+W86</f>
        <v>0</v>
      </c>
      <c r="X157" s="39">
        <f>X156+X86</f>
        <v>860</v>
      </c>
      <c r="Y157" s="40">
        <f>Y156+Y86</f>
        <v>940</v>
      </c>
      <c r="AE157" s="49">
        <f>AE156+AE86</f>
        <v>300</v>
      </c>
      <c r="AF157" s="41">
        <f>SUM(AF87:AF155)</f>
        <v>54000</v>
      </c>
    </row>
    <row r="158" spans="1:32" ht="18" customHeight="1">
      <c r="R158" s="42"/>
    </row>
  </sheetData>
  <sheetProtection algorithmName="SHA-512" hashValue="G6L4GyseZJYmdiX/kvaeyIAk5WusH0IGmYIORotYjULZZAzdRGA2QuRW1YJBD3LLwJYzCoPU8tYk/MrQtvatbA==" saltValue="SA9dLjYlh2nHQjN22c3QgQ==" spinCount="100000" sheet="1" formatCells="0" formatRows="0" autoFilter="0"/>
  <mergeCells count="369">
    <mergeCell ref="A87:A156"/>
    <mergeCell ref="Q153:T153"/>
    <mergeCell ref="Q154:T154"/>
    <mergeCell ref="B15:D15"/>
    <mergeCell ref="Q150:T150"/>
    <mergeCell ref="Q151:T151"/>
    <mergeCell ref="Q152:T152"/>
    <mergeCell ref="Q145:T145"/>
    <mergeCell ref="C147:C155"/>
    <mergeCell ref="D147:D154"/>
    <mergeCell ref="E147:E154"/>
    <mergeCell ref="Q147:T147"/>
    <mergeCell ref="Q148:T148"/>
    <mergeCell ref="Q149:T149"/>
    <mergeCell ref="Q142:T142"/>
    <mergeCell ref="Q143:T143"/>
    <mergeCell ref="Q144:T144"/>
    <mergeCell ref="C138:C146"/>
    <mergeCell ref="D138:D145"/>
    <mergeCell ref="E138:E145"/>
    <mergeCell ref="Q138:T138"/>
    <mergeCell ref="Q139:T139"/>
    <mergeCell ref="Q140:T140"/>
    <mergeCell ref="Q141:T141"/>
    <mergeCell ref="D123:D130"/>
    <mergeCell ref="E123:E130"/>
    <mergeCell ref="Q123:T123"/>
    <mergeCell ref="Q124:T124"/>
    <mergeCell ref="Q125:T125"/>
    <mergeCell ref="D132:D136"/>
    <mergeCell ref="E132:E136"/>
    <mergeCell ref="Q132:T132"/>
    <mergeCell ref="Q133:T133"/>
    <mergeCell ref="Q126:T126"/>
    <mergeCell ref="Q127:T127"/>
    <mergeCell ref="Q128:T128"/>
    <mergeCell ref="Q134:T134"/>
    <mergeCell ref="Q135:T135"/>
    <mergeCell ref="Q136:T136"/>
    <mergeCell ref="Q129:T129"/>
    <mergeCell ref="Q130:T130"/>
    <mergeCell ref="Q106:T106"/>
    <mergeCell ref="Q107:T107"/>
    <mergeCell ref="Q111:T111"/>
    <mergeCell ref="Q112:T112"/>
    <mergeCell ref="B114:B155"/>
    <mergeCell ref="C114:C122"/>
    <mergeCell ref="D114:D121"/>
    <mergeCell ref="E114:E121"/>
    <mergeCell ref="Q114:T114"/>
    <mergeCell ref="C105:C113"/>
    <mergeCell ref="D105:D112"/>
    <mergeCell ref="E105:E112"/>
    <mergeCell ref="Q118:T118"/>
    <mergeCell ref="Q119:T119"/>
    <mergeCell ref="Q120:T120"/>
    <mergeCell ref="Q115:T115"/>
    <mergeCell ref="Q116:T116"/>
    <mergeCell ref="Q117:T117"/>
    <mergeCell ref="Q108:T108"/>
    <mergeCell ref="Q109:T109"/>
    <mergeCell ref="Q110:T110"/>
    <mergeCell ref="Q121:T121"/>
    <mergeCell ref="C123:C131"/>
    <mergeCell ref="C132:C137"/>
    <mergeCell ref="B87:B113"/>
    <mergeCell ref="C87:C95"/>
    <mergeCell ref="D87:D94"/>
    <mergeCell ref="E87:E94"/>
    <mergeCell ref="Q87:T87"/>
    <mergeCell ref="Q88:T88"/>
    <mergeCell ref="Q92:T92"/>
    <mergeCell ref="Q93:T93"/>
    <mergeCell ref="Q94:T94"/>
    <mergeCell ref="Q89:T89"/>
    <mergeCell ref="Q90:T90"/>
    <mergeCell ref="Q91:T91"/>
    <mergeCell ref="Q100:T100"/>
    <mergeCell ref="Q101:T101"/>
    <mergeCell ref="Q102:T102"/>
    <mergeCell ref="C96:C104"/>
    <mergeCell ref="D96:D103"/>
    <mergeCell ref="E96:E103"/>
    <mergeCell ref="Q96:T96"/>
    <mergeCell ref="Q97:T97"/>
    <mergeCell ref="Q98:T98"/>
    <mergeCell ref="Q99:T99"/>
    <mergeCell ref="Q103:T103"/>
    <mergeCell ref="Q105:T105"/>
    <mergeCell ref="Q81:T81"/>
    <mergeCell ref="Q82:T82"/>
    <mergeCell ref="Q83:T83"/>
    <mergeCell ref="C77:C85"/>
    <mergeCell ref="D77:D84"/>
    <mergeCell ref="E77:E84"/>
    <mergeCell ref="Q77:T77"/>
    <mergeCell ref="Q78:T78"/>
    <mergeCell ref="Q79:T79"/>
    <mergeCell ref="Q80:T80"/>
    <mergeCell ref="Q84:T84"/>
    <mergeCell ref="C68:C76"/>
    <mergeCell ref="D68:D75"/>
    <mergeCell ref="E68:E75"/>
    <mergeCell ref="Q68:T68"/>
    <mergeCell ref="Q69:T69"/>
    <mergeCell ref="C62:C67"/>
    <mergeCell ref="D62:D66"/>
    <mergeCell ref="E62:E66"/>
    <mergeCell ref="Q62:T62"/>
    <mergeCell ref="Q63:T63"/>
    <mergeCell ref="Q64:T64"/>
    <mergeCell ref="Q65:T65"/>
    <mergeCell ref="Q73:T73"/>
    <mergeCell ref="Q74:T74"/>
    <mergeCell ref="Q75:T75"/>
    <mergeCell ref="Q70:T70"/>
    <mergeCell ref="Q71:T71"/>
    <mergeCell ref="Q72:T72"/>
    <mergeCell ref="B44:B85"/>
    <mergeCell ref="C44:C52"/>
    <mergeCell ref="D44:D51"/>
    <mergeCell ref="E44:E51"/>
    <mergeCell ref="Q44:T44"/>
    <mergeCell ref="Q45:T45"/>
    <mergeCell ref="Q46:T46"/>
    <mergeCell ref="Q50:T50"/>
    <mergeCell ref="Q51:T51"/>
    <mergeCell ref="C53:C61"/>
    <mergeCell ref="D53:D60"/>
    <mergeCell ref="Q47:T47"/>
    <mergeCell ref="Q48:T48"/>
    <mergeCell ref="Q49:T49"/>
    <mergeCell ref="E53:E60"/>
    <mergeCell ref="Q53:T53"/>
    <mergeCell ref="Q54:T54"/>
    <mergeCell ref="Q58:T58"/>
    <mergeCell ref="Q59:T59"/>
    <mergeCell ref="Q60:T60"/>
    <mergeCell ref="Q55:T55"/>
    <mergeCell ref="Q56:T56"/>
    <mergeCell ref="Q57:T57"/>
    <mergeCell ref="Q66:T66"/>
    <mergeCell ref="Q27:T27"/>
    <mergeCell ref="Q28:T28"/>
    <mergeCell ref="Q32:T32"/>
    <mergeCell ref="Q33:T33"/>
    <mergeCell ref="C35:C43"/>
    <mergeCell ref="D35:D42"/>
    <mergeCell ref="E35:E42"/>
    <mergeCell ref="Q35:T35"/>
    <mergeCell ref="Q36:T36"/>
    <mergeCell ref="C26:C34"/>
    <mergeCell ref="D26:D33"/>
    <mergeCell ref="E26:E33"/>
    <mergeCell ref="Q40:T40"/>
    <mergeCell ref="Q41:T41"/>
    <mergeCell ref="Q42:T42"/>
    <mergeCell ref="Q37:T37"/>
    <mergeCell ref="Q38:T38"/>
    <mergeCell ref="Q29:T29"/>
    <mergeCell ref="Q30:T30"/>
    <mergeCell ref="Q31:T31"/>
    <mergeCell ref="Q39:T39"/>
    <mergeCell ref="Q21:T21"/>
    <mergeCell ref="Q22:T22"/>
    <mergeCell ref="Q23:T23"/>
    <mergeCell ref="Q18:T18"/>
    <mergeCell ref="Q19:T19"/>
    <mergeCell ref="Q20:T20"/>
    <mergeCell ref="AM15:AM16"/>
    <mergeCell ref="Q24:T24"/>
    <mergeCell ref="Q26:T26"/>
    <mergeCell ref="AC15:AC16"/>
    <mergeCell ref="Z15:AB16"/>
    <mergeCell ref="Z17:AB17"/>
    <mergeCell ref="Z18:AB18"/>
    <mergeCell ref="Z19:AB19"/>
    <mergeCell ref="Z20:AB20"/>
    <mergeCell ref="Z21:AB21"/>
    <mergeCell ref="Z22:AB22"/>
    <mergeCell ref="Z23:AB23"/>
    <mergeCell ref="Z24:AB24"/>
    <mergeCell ref="Z26:AB26"/>
    <mergeCell ref="AN15:AN16"/>
    <mergeCell ref="AO15:AP15"/>
    <mergeCell ref="A17:A86"/>
    <mergeCell ref="B17:B43"/>
    <mergeCell ref="C17:C25"/>
    <mergeCell ref="D17:D24"/>
    <mergeCell ref="E17:E24"/>
    <mergeCell ref="Q17:T17"/>
    <mergeCell ref="AF15:AF16"/>
    <mergeCell ref="AH15:AH16"/>
    <mergeCell ref="AI15:AI16"/>
    <mergeCell ref="AJ15:AJ16"/>
    <mergeCell ref="AK15:AK16"/>
    <mergeCell ref="AL15:AL16"/>
    <mergeCell ref="P15:P16"/>
    <mergeCell ref="Q15:T16"/>
    <mergeCell ref="AD15:AD16"/>
    <mergeCell ref="AE15:AE16"/>
    <mergeCell ref="J15:J16"/>
    <mergeCell ref="K15:K16"/>
    <mergeCell ref="L15:L16"/>
    <mergeCell ref="N15:N16"/>
    <mergeCell ref="O15:O16"/>
    <mergeCell ref="U15:U16"/>
    <mergeCell ref="S10:T10"/>
    <mergeCell ref="S11:T11"/>
    <mergeCell ref="S12:T12"/>
    <mergeCell ref="E15:E16"/>
    <mergeCell ref="F15:F16"/>
    <mergeCell ref="G15:G16"/>
    <mergeCell ref="H15:H16"/>
    <mergeCell ref="I15:I16"/>
    <mergeCell ref="S8:T8"/>
    <mergeCell ref="S9:T9"/>
    <mergeCell ref="E9:G9"/>
    <mergeCell ref="J9:M9"/>
    <mergeCell ref="H9:I9"/>
    <mergeCell ref="S13:T13"/>
    <mergeCell ref="E10:G10"/>
    <mergeCell ref="H10:I10"/>
    <mergeCell ref="J10:M10"/>
    <mergeCell ref="A5:B8"/>
    <mergeCell ref="E5:G5"/>
    <mergeCell ref="J5:M5"/>
    <mergeCell ref="N5:O5"/>
    <mergeCell ref="S5:T5"/>
    <mergeCell ref="E6:G6"/>
    <mergeCell ref="J6:M6"/>
    <mergeCell ref="N6:O6"/>
    <mergeCell ref="S6:T6"/>
    <mergeCell ref="S7:T7"/>
    <mergeCell ref="H6:I6"/>
    <mergeCell ref="H5:I5"/>
    <mergeCell ref="P4:P7"/>
    <mergeCell ref="E7:G7"/>
    <mergeCell ref="H7:I7"/>
    <mergeCell ref="J7:M7"/>
    <mergeCell ref="N7:O7"/>
    <mergeCell ref="E2:G3"/>
    <mergeCell ref="J2:M3"/>
    <mergeCell ref="N2:O3"/>
    <mergeCell ref="S3:T3"/>
    <mergeCell ref="E4:G4"/>
    <mergeCell ref="J4:M4"/>
    <mergeCell ref="N4:O4"/>
    <mergeCell ref="S4:T4"/>
    <mergeCell ref="H2:I3"/>
    <mergeCell ref="H4:I4"/>
    <mergeCell ref="Z27:AB27"/>
    <mergeCell ref="Z28:AB28"/>
    <mergeCell ref="Z29:AB29"/>
    <mergeCell ref="Z30:AB30"/>
    <mergeCell ref="Z31:AB31"/>
    <mergeCell ref="Z32:AB32"/>
    <mergeCell ref="Z33:AB33"/>
    <mergeCell ref="Z35:AB35"/>
    <mergeCell ref="Z36:AB36"/>
    <mergeCell ref="Z37:AB37"/>
    <mergeCell ref="Z38:AB38"/>
    <mergeCell ref="Z39:AB39"/>
    <mergeCell ref="Z40:AB40"/>
    <mergeCell ref="Z41:AB41"/>
    <mergeCell ref="Z42:AB42"/>
    <mergeCell ref="Z44:AB44"/>
    <mergeCell ref="Z45:AB45"/>
    <mergeCell ref="Z46:AB46"/>
    <mergeCell ref="Z47:AB47"/>
    <mergeCell ref="Z48:AB48"/>
    <mergeCell ref="Z49:AB49"/>
    <mergeCell ref="Z50:AB50"/>
    <mergeCell ref="Z51:AB51"/>
    <mergeCell ref="Z53:AB53"/>
    <mergeCell ref="Z54:AB54"/>
    <mergeCell ref="Z55:AB55"/>
    <mergeCell ref="Z56:AB56"/>
    <mergeCell ref="Z57:AB57"/>
    <mergeCell ref="Z58:AB58"/>
    <mergeCell ref="Z59:AB59"/>
    <mergeCell ref="Z60:AB60"/>
    <mergeCell ref="Z62:AB62"/>
    <mergeCell ref="Z63:AB63"/>
    <mergeCell ref="Z64:AB64"/>
    <mergeCell ref="Z65:AB65"/>
    <mergeCell ref="Z66:AB66"/>
    <mergeCell ref="Z68:AB68"/>
    <mergeCell ref="Z69:AB69"/>
    <mergeCell ref="Z70:AB70"/>
    <mergeCell ref="Z71:AB71"/>
    <mergeCell ref="Z72:AB72"/>
    <mergeCell ref="Z73:AB73"/>
    <mergeCell ref="Z74:AB74"/>
    <mergeCell ref="Z75:AB75"/>
    <mergeCell ref="Z77:AB77"/>
    <mergeCell ref="Z78:AB78"/>
    <mergeCell ref="Z79:AB79"/>
    <mergeCell ref="Z80:AB80"/>
    <mergeCell ref="Z81:AB81"/>
    <mergeCell ref="Z82:AB82"/>
    <mergeCell ref="Z83:AB83"/>
    <mergeCell ref="Z84:AB84"/>
    <mergeCell ref="Z87:AB87"/>
    <mergeCell ref="Z88:AB88"/>
    <mergeCell ref="Z89:AB89"/>
    <mergeCell ref="Z90:AB90"/>
    <mergeCell ref="Z91:AB91"/>
    <mergeCell ref="Z92:AB92"/>
    <mergeCell ref="Z93:AB93"/>
    <mergeCell ref="Z94:AB94"/>
    <mergeCell ref="Z96:AB96"/>
    <mergeCell ref="Z97:AB97"/>
    <mergeCell ref="Z98:AB98"/>
    <mergeCell ref="Z99:AB99"/>
    <mergeCell ref="Z100:AB100"/>
    <mergeCell ref="Z101:AB101"/>
    <mergeCell ref="Z102:AB102"/>
    <mergeCell ref="Z103:AB103"/>
    <mergeCell ref="Z105:AB105"/>
    <mergeCell ref="Z106:AB106"/>
    <mergeCell ref="Z107:AB107"/>
    <mergeCell ref="Z108:AB108"/>
    <mergeCell ref="Z109:AB109"/>
    <mergeCell ref="Z110:AB110"/>
    <mergeCell ref="Z111:AB111"/>
    <mergeCell ref="Z112:AB112"/>
    <mergeCell ref="Z114:AB114"/>
    <mergeCell ref="Z115:AB115"/>
    <mergeCell ref="Z116:AB116"/>
    <mergeCell ref="Z117:AB117"/>
    <mergeCell ref="Z118:AB118"/>
    <mergeCell ref="Z135:AB135"/>
    <mergeCell ref="Z136:AB136"/>
    <mergeCell ref="Z138:AB138"/>
    <mergeCell ref="Z139:AB139"/>
    <mergeCell ref="Z119:AB119"/>
    <mergeCell ref="Z120:AB120"/>
    <mergeCell ref="Z121:AB121"/>
    <mergeCell ref="Z123:AB123"/>
    <mergeCell ref="Z124:AB124"/>
    <mergeCell ref="Z125:AB125"/>
    <mergeCell ref="Z126:AB126"/>
    <mergeCell ref="Z127:AB127"/>
    <mergeCell ref="Z128:AB128"/>
    <mergeCell ref="Z150:AB150"/>
    <mergeCell ref="Z151:AB151"/>
    <mergeCell ref="Z152:AB152"/>
    <mergeCell ref="Z153:AB153"/>
    <mergeCell ref="Z154:AB154"/>
    <mergeCell ref="Z2:Z3"/>
    <mergeCell ref="AA2:AA3"/>
    <mergeCell ref="X4:Y4"/>
    <mergeCell ref="X5:Y5"/>
    <mergeCell ref="X6:Y6"/>
    <mergeCell ref="Z140:AB140"/>
    <mergeCell ref="Z141:AB141"/>
    <mergeCell ref="Z142:AB142"/>
    <mergeCell ref="Z143:AB143"/>
    <mergeCell ref="Z144:AB144"/>
    <mergeCell ref="Z145:AB145"/>
    <mergeCell ref="Z147:AB147"/>
    <mergeCell ref="Z148:AB148"/>
    <mergeCell ref="Z149:AB149"/>
    <mergeCell ref="Z129:AB129"/>
    <mergeCell ref="Z130:AB130"/>
    <mergeCell ref="Z132:AB132"/>
    <mergeCell ref="Z133:AB133"/>
    <mergeCell ref="Z134:AB134"/>
  </mergeCells>
  <conditionalFormatting sqref="R8">
    <cfRule type="cellIs" dxfId="1144" priority="898" operator="equal">
      <formula>"non"</formula>
    </cfRule>
    <cfRule type="cellIs" dxfId="1143" priority="899" operator="equal">
      <formula>"oui"</formula>
    </cfRule>
  </conditionalFormatting>
  <conditionalFormatting sqref="P123:P130">
    <cfRule type="cellIs" dxfId="1142" priority="159" operator="equal">
      <formula>"Mut+ext"</formula>
    </cfRule>
  </conditionalFormatting>
  <conditionalFormatting sqref="P85">
    <cfRule type="cellIs" dxfId="1141" priority="61" operator="equal">
      <formula>"Mut+ext"</formula>
    </cfRule>
  </conditionalFormatting>
  <conditionalFormatting sqref="AC86:AD86 T156">
    <cfRule type="expression" dxfId="1140" priority="400">
      <formula>$L86=#REF!</formula>
    </cfRule>
    <cfRule type="expression" dxfId="1139" priority="401">
      <formula>$L86=#REF!</formula>
    </cfRule>
    <cfRule type="expression" dxfId="1138" priority="402">
      <formula>$L86=#REF!</formula>
    </cfRule>
    <cfRule type="expression" dxfId="1137" priority="403">
      <formula>$L86=#REF!</formula>
    </cfRule>
  </conditionalFormatting>
  <conditionalFormatting sqref="AC156">
    <cfRule type="expression" dxfId="1136" priority="396">
      <formula>$L156=#REF!</formula>
    </cfRule>
    <cfRule type="expression" dxfId="1135" priority="397">
      <formula>$L156=#REF!</formula>
    </cfRule>
    <cfRule type="expression" dxfId="1134" priority="398">
      <formula>$L156=#REF!</formula>
    </cfRule>
    <cfRule type="expression" dxfId="1133" priority="399">
      <formula>$L156=#REF!</formula>
    </cfRule>
  </conditionalFormatting>
  <conditionalFormatting sqref="AC122 AC113 AC104 AC95 AC34 AC25">
    <cfRule type="expression" dxfId="1132" priority="392">
      <formula>$L25=#REF!</formula>
    </cfRule>
    <cfRule type="expression" dxfId="1131" priority="393">
      <formula>$L25=#REF!</formula>
    </cfRule>
    <cfRule type="expression" dxfId="1130" priority="394">
      <formula>$L25=#REF!</formula>
    </cfRule>
    <cfRule type="expression" dxfId="1129" priority="395">
      <formula>$L25=#REF!</formula>
    </cfRule>
  </conditionalFormatting>
  <conditionalFormatting sqref="AC61">
    <cfRule type="expression" dxfId="1128" priority="388">
      <formula>$L61=#REF!</formula>
    </cfRule>
    <cfRule type="expression" dxfId="1127" priority="389">
      <formula>$L61=#REF!</formula>
    </cfRule>
    <cfRule type="expression" dxfId="1126" priority="390">
      <formula>$L61=#REF!</formula>
    </cfRule>
    <cfRule type="expression" dxfId="1125" priority="391">
      <formula>$L61=#REF!</formula>
    </cfRule>
  </conditionalFormatting>
  <conditionalFormatting sqref="AC52">
    <cfRule type="expression" dxfId="1124" priority="384">
      <formula>$L52=#REF!</formula>
    </cfRule>
    <cfRule type="expression" dxfId="1123" priority="385">
      <formula>$L52=#REF!</formula>
    </cfRule>
    <cfRule type="expression" dxfId="1122" priority="386">
      <formula>$L52=#REF!</formula>
    </cfRule>
    <cfRule type="expression" dxfId="1121" priority="387">
      <formula>$L52=#REF!</formula>
    </cfRule>
  </conditionalFormatting>
  <conditionalFormatting sqref="AD156">
    <cfRule type="expression" dxfId="1120" priority="380">
      <formula>$L156=#REF!</formula>
    </cfRule>
    <cfRule type="expression" dxfId="1119" priority="381">
      <formula>$L156=#REF!</formula>
    </cfRule>
    <cfRule type="expression" dxfId="1118" priority="382">
      <formula>$L156=#REF!</formula>
    </cfRule>
    <cfRule type="expression" dxfId="1117" priority="383">
      <formula>$L156=#REF!</formula>
    </cfRule>
  </conditionalFormatting>
  <conditionalFormatting sqref="AD122">
    <cfRule type="expression" dxfId="1116" priority="376">
      <formula>$L122=#REF!</formula>
    </cfRule>
    <cfRule type="expression" dxfId="1115" priority="377">
      <formula>$L122=#REF!</formula>
    </cfRule>
    <cfRule type="expression" dxfId="1114" priority="378">
      <formula>$L122=#REF!</formula>
    </cfRule>
    <cfRule type="expression" dxfId="1113" priority="379">
      <formula>$L122=#REF!</formula>
    </cfRule>
  </conditionalFormatting>
  <conditionalFormatting sqref="AD113">
    <cfRule type="expression" dxfId="1112" priority="372">
      <formula>$L113=#REF!</formula>
    </cfRule>
    <cfRule type="expression" dxfId="1111" priority="373">
      <formula>$L113=#REF!</formula>
    </cfRule>
    <cfRule type="expression" dxfId="1110" priority="374">
      <formula>$L113=#REF!</formula>
    </cfRule>
    <cfRule type="expression" dxfId="1109" priority="375">
      <formula>$L113=#REF!</formula>
    </cfRule>
  </conditionalFormatting>
  <conditionalFormatting sqref="AD104">
    <cfRule type="expression" dxfId="1108" priority="368">
      <formula>$L104=#REF!</formula>
    </cfRule>
    <cfRule type="expression" dxfId="1107" priority="369">
      <formula>$L104=#REF!</formula>
    </cfRule>
    <cfRule type="expression" dxfId="1106" priority="370">
      <formula>$L104=#REF!</formula>
    </cfRule>
    <cfRule type="expression" dxfId="1105" priority="371">
      <formula>$L104=#REF!</formula>
    </cfRule>
  </conditionalFormatting>
  <conditionalFormatting sqref="AD95">
    <cfRule type="expression" dxfId="1104" priority="364">
      <formula>$L95=#REF!</formula>
    </cfRule>
    <cfRule type="expression" dxfId="1103" priority="365">
      <formula>$L95=#REF!</formula>
    </cfRule>
    <cfRule type="expression" dxfId="1102" priority="366">
      <formula>$L95=#REF!</formula>
    </cfRule>
    <cfRule type="expression" dxfId="1101" priority="367">
      <formula>$L95=#REF!</formula>
    </cfRule>
  </conditionalFormatting>
  <conditionalFormatting sqref="AD61">
    <cfRule type="expression" dxfId="1100" priority="360">
      <formula>$L61=#REF!</formula>
    </cfRule>
    <cfRule type="expression" dxfId="1099" priority="361">
      <formula>$L61=#REF!</formula>
    </cfRule>
    <cfRule type="expression" dxfId="1098" priority="362">
      <formula>$L61=#REF!</formula>
    </cfRule>
    <cfRule type="expression" dxfId="1097" priority="363">
      <formula>$L61=#REF!</formula>
    </cfRule>
  </conditionalFormatting>
  <conditionalFormatting sqref="AD52">
    <cfRule type="expression" dxfId="1096" priority="356">
      <formula>$L52=#REF!</formula>
    </cfRule>
    <cfRule type="expression" dxfId="1095" priority="357">
      <formula>$L52=#REF!</formula>
    </cfRule>
    <cfRule type="expression" dxfId="1094" priority="358">
      <formula>$L52=#REF!</formula>
    </cfRule>
    <cfRule type="expression" dxfId="1093" priority="359">
      <formula>$L52=#REF!</formula>
    </cfRule>
  </conditionalFormatting>
  <conditionalFormatting sqref="AD34">
    <cfRule type="expression" dxfId="1092" priority="352">
      <formula>$L34=#REF!</formula>
    </cfRule>
    <cfRule type="expression" dxfId="1091" priority="353">
      <formula>$L34=#REF!</formula>
    </cfRule>
    <cfRule type="expression" dxfId="1090" priority="354">
      <formula>$L34=#REF!</formula>
    </cfRule>
    <cfRule type="expression" dxfId="1089" priority="355">
      <formula>$L34=#REF!</formula>
    </cfRule>
  </conditionalFormatting>
  <conditionalFormatting sqref="AD25">
    <cfRule type="expression" dxfId="1088" priority="348">
      <formula>$L25=#REF!</formula>
    </cfRule>
    <cfRule type="expression" dxfId="1087" priority="349">
      <formula>$L25=#REF!</formula>
    </cfRule>
    <cfRule type="expression" dxfId="1086" priority="350">
      <formula>$L25=#REF!</formula>
    </cfRule>
    <cfRule type="expression" dxfId="1085" priority="351">
      <formula>$L25=#REF!</formula>
    </cfRule>
  </conditionalFormatting>
  <conditionalFormatting sqref="U156">
    <cfRule type="expression" dxfId="1084" priority="344">
      <formula>$L156=#REF!</formula>
    </cfRule>
    <cfRule type="expression" dxfId="1083" priority="345">
      <formula>$L156=#REF!</formula>
    </cfRule>
    <cfRule type="expression" dxfId="1082" priority="346">
      <formula>$L156=#REF!</formula>
    </cfRule>
    <cfRule type="expression" dxfId="1081" priority="347">
      <formula>$L156=#REF!</formula>
    </cfRule>
  </conditionalFormatting>
  <conditionalFormatting sqref="AC62:AC66">
    <cfRule type="expression" dxfId="1080" priority="340">
      <formula>$L62=#REF!</formula>
    </cfRule>
    <cfRule type="expression" dxfId="1079" priority="341">
      <formula>$L62=#REF!</formula>
    </cfRule>
    <cfRule type="expression" dxfId="1078" priority="342">
      <formula>$L62=#REF!</formula>
    </cfRule>
    <cfRule type="expression" dxfId="1077" priority="343">
      <formula>$L62=#REF!</formula>
    </cfRule>
  </conditionalFormatting>
  <conditionalFormatting sqref="AD62:AD66">
    <cfRule type="expression" dxfId="1076" priority="336">
      <formula>$L62=#REF!</formula>
    </cfRule>
    <cfRule type="expression" dxfId="1075" priority="337">
      <formula>$L62=#REF!</formula>
    </cfRule>
    <cfRule type="expression" dxfId="1074" priority="338">
      <formula>$L62=#REF!</formula>
    </cfRule>
    <cfRule type="expression" dxfId="1073" priority="339">
      <formula>$L62=#REF!</formula>
    </cfRule>
  </conditionalFormatting>
  <conditionalFormatting sqref="P25 P34 P52 P61 P86 P95 P104 P113 P122 P156:P157">
    <cfRule type="cellIs" dxfId="1072" priority="331" operator="equal">
      <formula>"Mut+ext"</formula>
    </cfRule>
  </conditionalFormatting>
  <conditionalFormatting sqref="AD18:AD24">
    <cfRule type="expression" dxfId="1071" priority="327">
      <formula>$L18=#REF!</formula>
    </cfRule>
    <cfRule type="expression" dxfId="1070" priority="328">
      <formula>$L18=#REF!</formula>
    </cfRule>
    <cfRule type="expression" dxfId="1069" priority="329">
      <formula>$L18=#REF!</formula>
    </cfRule>
    <cfRule type="expression" dxfId="1068" priority="330">
      <formula>$L18=#REF!</formula>
    </cfRule>
  </conditionalFormatting>
  <conditionalFormatting sqref="AC18">
    <cfRule type="expression" dxfId="1067" priority="323">
      <formula>$L18=#REF!</formula>
    </cfRule>
    <cfRule type="expression" dxfId="1066" priority="324">
      <formula>$L18=#REF!</formula>
    </cfRule>
    <cfRule type="expression" dxfId="1065" priority="325">
      <formula>$L18=#REF!</formula>
    </cfRule>
    <cfRule type="expression" dxfId="1064" priority="326">
      <formula>$L18=#REF!</formula>
    </cfRule>
  </conditionalFormatting>
  <conditionalFormatting sqref="AC19">
    <cfRule type="expression" dxfId="1063" priority="319">
      <formula>$L19=#REF!</formula>
    </cfRule>
    <cfRule type="expression" dxfId="1062" priority="320">
      <formula>$L19=#REF!</formula>
    </cfRule>
    <cfRule type="expression" dxfId="1061" priority="321">
      <formula>$L19=#REF!</formula>
    </cfRule>
    <cfRule type="expression" dxfId="1060" priority="322">
      <formula>$L19=#REF!</formula>
    </cfRule>
  </conditionalFormatting>
  <conditionalFormatting sqref="AC20">
    <cfRule type="expression" dxfId="1059" priority="315">
      <formula>$L20=#REF!</formula>
    </cfRule>
    <cfRule type="expression" dxfId="1058" priority="316">
      <formula>$L20=#REF!</formula>
    </cfRule>
    <cfRule type="expression" dxfId="1057" priority="317">
      <formula>$L20=#REF!</formula>
    </cfRule>
    <cfRule type="expression" dxfId="1056" priority="318">
      <formula>$L20=#REF!</formula>
    </cfRule>
  </conditionalFormatting>
  <conditionalFormatting sqref="AC21">
    <cfRule type="expression" dxfId="1055" priority="311">
      <formula>$L21=#REF!</formula>
    </cfRule>
    <cfRule type="expression" dxfId="1054" priority="312">
      <formula>$L21=#REF!</formula>
    </cfRule>
    <cfRule type="expression" dxfId="1053" priority="313">
      <formula>$L21=#REF!</formula>
    </cfRule>
    <cfRule type="expression" dxfId="1052" priority="314">
      <formula>$L21=#REF!</formula>
    </cfRule>
  </conditionalFormatting>
  <conditionalFormatting sqref="AC23:AC24">
    <cfRule type="expression" dxfId="1051" priority="307">
      <formula>$L23=#REF!</formula>
    </cfRule>
    <cfRule type="expression" dxfId="1050" priority="308">
      <formula>$L23=#REF!</formula>
    </cfRule>
    <cfRule type="expression" dxfId="1049" priority="309">
      <formula>$L23=#REF!</formula>
    </cfRule>
    <cfRule type="expression" dxfId="1048" priority="310">
      <formula>$L23=#REF!</formula>
    </cfRule>
  </conditionalFormatting>
  <conditionalFormatting sqref="AC22">
    <cfRule type="expression" dxfId="1047" priority="303">
      <formula>$L22=#REF!</formula>
    </cfRule>
    <cfRule type="expression" dxfId="1046" priority="304">
      <formula>$L22=#REF!</formula>
    </cfRule>
    <cfRule type="expression" dxfId="1045" priority="305">
      <formula>$L22=#REF!</formula>
    </cfRule>
    <cfRule type="expression" dxfId="1044" priority="306">
      <formula>$L22=#REF!</formula>
    </cfRule>
  </conditionalFormatting>
  <conditionalFormatting sqref="P18:P24">
    <cfRule type="cellIs" dxfId="1043" priority="302" operator="equal">
      <formula>"Mut+ext"</formula>
    </cfRule>
  </conditionalFormatting>
  <conditionalFormatting sqref="Z18:Z24">
    <cfRule type="expression" dxfId="1042" priority="298">
      <formula>$L18=#REF!</formula>
    </cfRule>
    <cfRule type="expression" dxfId="1041" priority="299">
      <formula>$L18=#REF!</formula>
    </cfRule>
    <cfRule type="expression" dxfId="1040" priority="300">
      <formula>$L18=#REF!</formula>
    </cfRule>
    <cfRule type="expression" dxfId="1039" priority="301">
      <formula>$L18=#REF!</formula>
    </cfRule>
  </conditionalFormatting>
  <conditionalFormatting sqref="AD26:AD33">
    <cfRule type="expression" dxfId="1038" priority="294">
      <formula>$L26=#REF!</formula>
    </cfRule>
    <cfRule type="expression" dxfId="1037" priority="295">
      <formula>$L26=#REF!</formula>
    </cfRule>
    <cfRule type="expression" dxfId="1036" priority="296">
      <formula>$L26=#REF!</formula>
    </cfRule>
    <cfRule type="expression" dxfId="1035" priority="297">
      <formula>$L26=#REF!</formula>
    </cfRule>
  </conditionalFormatting>
  <conditionalFormatting sqref="AC26:AC33">
    <cfRule type="expression" dxfId="1034" priority="290">
      <formula>$L26=#REF!</formula>
    </cfRule>
    <cfRule type="expression" dxfId="1033" priority="291">
      <formula>$L26=#REF!</formula>
    </cfRule>
    <cfRule type="expression" dxfId="1032" priority="292">
      <formula>$L26=#REF!</formula>
    </cfRule>
    <cfRule type="expression" dxfId="1031" priority="293">
      <formula>$L26=#REF!</formula>
    </cfRule>
  </conditionalFormatting>
  <conditionalFormatting sqref="P26:P33">
    <cfRule type="cellIs" dxfId="1030" priority="289" operator="equal">
      <formula>"Mut+ext"</formula>
    </cfRule>
  </conditionalFormatting>
  <conditionalFormatting sqref="Z26:Z33">
    <cfRule type="expression" dxfId="1029" priority="285">
      <formula>$L26=#REF!</formula>
    </cfRule>
    <cfRule type="expression" dxfId="1028" priority="286">
      <formula>$L26=#REF!</formula>
    </cfRule>
    <cfRule type="expression" dxfId="1027" priority="287">
      <formula>$L26=#REF!</formula>
    </cfRule>
    <cfRule type="expression" dxfId="1026" priority="288">
      <formula>$L26=#REF!</formula>
    </cfRule>
  </conditionalFormatting>
  <conditionalFormatting sqref="AD35:AD42">
    <cfRule type="expression" dxfId="1025" priority="281">
      <formula>$L35=#REF!</formula>
    </cfRule>
    <cfRule type="expression" dxfId="1024" priority="282">
      <formula>$L35=#REF!</formula>
    </cfRule>
    <cfRule type="expression" dxfId="1023" priority="283">
      <formula>$L35=#REF!</formula>
    </cfRule>
    <cfRule type="expression" dxfId="1022" priority="284">
      <formula>$L35=#REF!</formula>
    </cfRule>
  </conditionalFormatting>
  <conditionalFormatting sqref="AC35:AC42">
    <cfRule type="expression" dxfId="1021" priority="277">
      <formula>$L35=#REF!</formula>
    </cfRule>
    <cfRule type="expression" dxfId="1020" priority="278">
      <formula>$L35=#REF!</formula>
    </cfRule>
    <cfRule type="expression" dxfId="1019" priority="279">
      <formula>$L35=#REF!</formula>
    </cfRule>
    <cfRule type="expression" dxfId="1018" priority="280">
      <formula>$L35=#REF!</formula>
    </cfRule>
  </conditionalFormatting>
  <conditionalFormatting sqref="P35:P42">
    <cfRule type="cellIs" dxfId="1017" priority="276" operator="equal">
      <formula>"Mut+ext"</formula>
    </cfRule>
  </conditionalFormatting>
  <conditionalFormatting sqref="Z35:Z42">
    <cfRule type="expression" dxfId="1016" priority="272">
      <formula>$L35=#REF!</formula>
    </cfRule>
    <cfRule type="expression" dxfId="1015" priority="273">
      <formula>$L35=#REF!</formula>
    </cfRule>
    <cfRule type="expression" dxfId="1014" priority="274">
      <formula>$L35=#REF!</formula>
    </cfRule>
    <cfRule type="expression" dxfId="1013" priority="275">
      <formula>$L35=#REF!</formula>
    </cfRule>
  </conditionalFormatting>
  <conditionalFormatting sqref="AD44:AD51">
    <cfRule type="expression" dxfId="1012" priority="268">
      <formula>$L44=#REF!</formula>
    </cfRule>
    <cfRule type="expression" dxfId="1011" priority="269">
      <formula>$L44=#REF!</formula>
    </cfRule>
    <cfRule type="expression" dxfId="1010" priority="270">
      <formula>$L44=#REF!</formula>
    </cfRule>
    <cfRule type="expression" dxfId="1009" priority="271">
      <formula>$L44=#REF!</formula>
    </cfRule>
  </conditionalFormatting>
  <conditionalFormatting sqref="AC44:AC51">
    <cfRule type="expression" dxfId="1008" priority="264">
      <formula>$L44=#REF!</formula>
    </cfRule>
    <cfRule type="expression" dxfId="1007" priority="265">
      <formula>$L44=#REF!</formula>
    </cfRule>
    <cfRule type="expression" dxfId="1006" priority="266">
      <formula>$L44=#REF!</formula>
    </cfRule>
    <cfRule type="expression" dxfId="1005" priority="267">
      <formula>$L44=#REF!</formula>
    </cfRule>
  </conditionalFormatting>
  <conditionalFormatting sqref="P44:P51">
    <cfRule type="cellIs" dxfId="1004" priority="263" operator="equal">
      <formula>"Mut+ext"</formula>
    </cfRule>
  </conditionalFormatting>
  <conditionalFormatting sqref="Z44:Z51">
    <cfRule type="expression" dxfId="1003" priority="259">
      <formula>$L44=#REF!</formula>
    </cfRule>
    <cfRule type="expression" dxfId="1002" priority="260">
      <formula>$L44=#REF!</formula>
    </cfRule>
    <cfRule type="expression" dxfId="1001" priority="261">
      <formula>$L44=#REF!</formula>
    </cfRule>
    <cfRule type="expression" dxfId="1000" priority="262">
      <formula>$L44=#REF!</formula>
    </cfRule>
  </conditionalFormatting>
  <conditionalFormatting sqref="AD53:AD60">
    <cfRule type="expression" dxfId="999" priority="255">
      <formula>$L53=#REF!</formula>
    </cfRule>
    <cfRule type="expression" dxfId="998" priority="256">
      <formula>$L53=#REF!</formula>
    </cfRule>
    <cfRule type="expression" dxfId="997" priority="257">
      <formula>$L53=#REF!</formula>
    </cfRule>
    <cfRule type="expression" dxfId="996" priority="258">
      <formula>$L53=#REF!</formula>
    </cfRule>
  </conditionalFormatting>
  <conditionalFormatting sqref="AC53:AC60">
    <cfRule type="expression" dxfId="995" priority="251">
      <formula>$L53=#REF!</formula>
    </cfRule>
    <cfRule type="expression" dxfId="994" priority="252">
      <formula>$L53=#REF!</formula>
    </cfRule>
    <cfRule type="expression" dxfId="993" priority="253">
      <formula>$L53=#REF!</formula>
    </cfRule>
    <cfRule type="expression" dxfId="992" priority="254">
      <formula>$L53=#REF!</formula>
    </cfRule>
  </conditionalFormatting>
  <conditionalFormatting sqref="P53:P60">
    <cfRule type="cellIs" dxfId="991" priority="250" operator="equal">
      <formula>"Mut+ext"</formula>
    </cfRule>
  </conditionalFormatting>
  <conditionalFormatting sqref="Z53:Z60">
    <cfRule type="expression" dxfId="990" priority="246">
      <formula>$L53=#REF!</formula>
    </cfRule>
    <cfRule type="expression" dxfId="989" priority="247">
      <formula>$L53=#REF!</formula>
    </cfRule>
    <cfRule type="expression" dxfId="988" priority="248">
      <formula>$L53=#REF!</formula>
    </cfRule>
    <cfRule type="expression" dxfId="987" priority="249">
      <formula>$L53=#REF!</formula>
    </cfRule>
  </conditionalFormatting>
  <conditionalFormatting sqref="AD68:AD75">
    <cfRule type="expression" dxfId="986" priority="242">
      <formula>$L68=#REF!</formula>
    </cfRule>
    <cfRule type="expression" dxfId="985" priority="243">
      <formula>$L68=#REF!</formula>
    </cfRule>
    <cfRule type="expression" dxfId="984" priority="244">
      <formula>$L68=#REF!</formula>
    </cfRule>
    <cfRule type="expression" dxfId="983" priority="245">
      <formula>$L68=#REF!</formula>
    </cfRule>
  </conditionalFormatting>
  <conditionalFormatting sqref="AC68:AC75">
    <cfRule type="expression" dxfId="982" priority="238">
      <formula>$L68=#REF!</formula>
    </cfRule>
    <cfRule type="expression" dxfId="981" priority="239">
      <formula>$L68=#REF!</formula>
    </cfRule>
    <cfRule type="expression" dxfId="980" priority="240">
      <formula>$L68=#REF!</formula>
    </cfRule>
    <cfRule type="expression" dxfId="979" priority="241">
      <formula>$L68=#REF!</formula>
    </cfRule>
  </conditionalFormatting>
  <conditionalFormatting sqref="P68:P75">
    <cfRule type="cellIs" dxfId="978" priority="237" operator="equal">
      <formula>"Mut+ext"</formula>
    </cfRule>
  </conditionalFormatting>
  <conditionalFormatting sqref="Z68:Z75">
    <cfRule type="expression" dxfId="977" priority="233">
      <formula>$L68=#REF!</formula>
    </cfRule>
    <cfRule type="expression" dxfId="976" priority="234">
      <formula>$L68=#REF!</formula>
    </cfRule>
    <cfRule type="expression" dxfId="975" priority="235">
      <formula>$L68=#REF!</formula>
    </cfRule>
    <cfRule type="expression" dxfId="974" priority="236">
      <formula>$L68=#REF!</formula>
    </cfRule>
  </conditionalFormatting>
  <conditionalFormatting sqref="AD77:AD84">
    <cfRule type="expression" dxfId="973" priority="229">
      <formula>$L77=#REF!</formula>
    </cfRule>
    <cfRule type="expression" dxfId="972" priority="230">
      <formula>$L77=#REF!</formula>
    </cfRule>
    <cfRule type="expression" dxfId="971" priority="231">
      <formula>$L77=#REF!</formula>
    </cfRule>
    <cfRule type="expression" dxfId="970" priority="232">
      <formula>$L77=#REF!</formula>
    </cfRule>
  </conditionalFormatting>
  <conditionalFormatting sqref="AC77:AC84">
    <cfRule type="expression" dxfId="969" priority="225">
      <formula>$L77=#REF!</formula>
    </cfRule>
    <cfRule type="expression" dxfId="968" priority="226">
      <formula>$L77=#REF!</formula>
    </cfRule>
    <cfRule type="expression" dxfId="967" priority="227">
      <formula>$L77=#REF!</formula>
    </cfRule>
    <cfRule type="expression" dxfId="966" priority="228">
      <formula>$L77=#REF!</formula>
    </cfRule>
  </conditionalFormatting>
  <conditionalFormatting sqref="P77:P84">
    <cfRule type="cellIs" dxfId="965" priority="224" operator="equal">
      <formula>"Mut+ext"</formula>
    </cfRule>
  </conditionalFormatting>
  <conditionalFormatting sqref="Z77:Z84">
    <cfRule type="expression" dxfId="964" priority="220">
      <formula>$L77=#REF!</formula>
    </cfRule>
    <cfRule type="expression" dxfId="963" priority="221">
      <formula>$L77=#REF!</formula>
    </cfRule>
    <cfRule type="expression" dxfId="962" priority="222">
      <formula>$L77=#REF!</formula>
    </cfRule>
    <cfRule type="expression" dxfId="961" priority="223">
      <formula>$L77=#REF!</formula>
    </cfRule>
  </conditionalFormatting>
  <conditionalFormatting sqref="AD87:AD94">
    <cfRule type="expression" dxfId="960" priority="216">
      <formula>$L87=#REF!</formula>
    </cfRule>
    <cfRule type="expression" dxfId="959" priority="217">
      <formula>$L87=#REF!</formula>
    </cfRule>
    <cfRule type="expression" dxfId="958" priority="218">
      <formula>$L87=#REF!</formula>
    </cfRule>
    <cfRule type="expression" dxfId="957" priority="219">
      <formula>$L87=#REF!</formula>
    </cfRule>
  </conditionalFormatting>
  <conditionalFormatting sqref="AC87:AC94">
    <cfRule type="expression" dxfId="956" priority="212">
      <formula>$L87=#REF!</formula>
    </cfRule>
    <cfRule type="expression" dxfId="955" priority="213">
      <formula>$L87=#REF!</formula>
    </cfRule>
    <cfRule type="expression" dxfId="954" priority="214">
      <formula>$L87=#REF!</formula>
    </cfRule>
    <cfRule type="expression" dxfId="953" priority="215">
      <formula>$L87=#REF!</formula>
    </cfRule>
  </conditionalFormatting>
  <conditionalFormatting sqref="P89:P94">
    <cfRule type="cellIs" dxfId="952" priority="211" operator="equal">
      <formula>"Mut+ext"</formula>
    </cfRule>
  </conditionalFormatting>
  <conditionalFormatting sqref="Z87:Z94">
    <cfRule type="expression" dxfId="951" priority="207">
      <formula>$L87=#REF!</formula>
    </cfRule>
    <cfRule type="expression" dxfId="950" priority="208">
      <formula>$L87=#REF!</formula>
    </cfRule>
    <cfRule type="expression" dxfId="949" priority="209">
      <formula>$L87=#REF!</formula>
    </cfRule>
    <cfRule type="expression" dxfId="948" priority="210">
      <formula>$L87=#REF!</formula>
    </cfRule>
  </conditionalFormatting>
  <conditionalFormatting sqref="AD96:AD103">
    <cfRule type="expression" dxfId="947" priority="203">
      <formula>$L96=#REF!</formula>
    </cfRule>
    <cfRule type="expression" dxfId="946" priority="204">
      <formula>$L96=#REF!</formula>
    </cfRule>
    <cfRule type="expression" dxfId="945" priority="205">
      <formula>$L96=#REF!</formula>
    </cfRule>
    <cfRule type="expression" dxfId="944" priority="206">
      <formula>$L96=#REF!</formula>
    </cfRule>
  </conditionalFormatting>
  <conditionalFormatting sqref="AC96:AC103">
    <cfRule type="expression" dxfId="943" priority="199">
      <formula>$L96=#REF!</formula>
    </cfRule>
    <cfRule type="expression" dxfId="942" priority="200">
      <formula>$L96=#REF!</formula>
    </cfRule>
    <cfRule type="expression" dxfId="941" priority="201">
      <formula>$L96=#REF!</formula>
    </cfRule>
    <cfRule type="expression" dxfId="940" priority="202">
      <formula>$L96=#REF!</formula>
    </cfRule>
  </conditionalFormatting>
  <conditionalFormatting sqref="P98:P103">
    <cfRule type="cellIs" dxfId="939" priority="198" operator="equal">
      <formula>"Mut+ext"</formula>
    </cfRule>
  </conditionalFormatting>
  <conditionalFormatting sqref="Z96:Z103">
    <cfRule type="expression" dxfId="938" priority="194">
      <formula>$L96=#REF!</formula>
    </cfRule>
    <cfRule type="expression" dxfId="937" priority="195">
      <formula>$L96=#REF!</formula>
    </cfRule>
    <cfRule type="expression" dxfId="936" priority="196">
      <formula>$L96=#REF!</formula>
    </cfRule>
    <cfRule type="expression" dxfId="935" priority="197">
      <formula>$L96=#REF!</formula>
    </cfRule>
  </conditionalFormatting>
  <conditionalFormatting sqref="AD105:AD112">
    <cfRule type="expression" dxfId="934" priority="190">
      <formula>$L105=#REF!</formula>
    </cfRule>
    <cfRule type="expression" dxfId="933" priority="191">
      <formula>$L105=#REF!</formula>
    </cfRule>
    <cfRule type="expression" dxfId="932" priority="192">
      <formula>$L105=#REF!</formula>
    </cfRule>
    <cfRule type="expression" dxfId="931" priority="193">
      <formula>$L105=#REF!</formula>
    </cfRule>
  </conditionalFormatting>
  <conditionalFormatting sqref="AC105:AC112">
    <cfRule type="expression" dxfId="930" priority="186">
      <formula>$L105=#REF!</formula>
    </cfRule>
    <cfRule type="expression" dxfId="929" priority="187">
      <formula>$L105=#REF!</formula>
    </cfRule>
    <cfRule type="expression" dxfId="928" priority="188">
      <formula>$L105=#REF!</formula>
    </cfRule>
    <cfRule type="expression" dxfId="927" priority="189">
      <formula>$L105=#REF!</formula>
    </cfRule>
  </conditionalFormatting>
  <conditionalFormatting sqref="P105:P112">
    <cfRule type="cellIs" dxfId="926" priority="185" operator="equal">
      <formula>"Mut+ext"</formula>
    </cfRule>
  </conditionalFormatting>
  <conditionalFormatting sqref="Z105:Z112">
    <cfRule type="expression" dxfId="925" priority="181">
      <formula>$L105=#REF!</formula>
    </cfRule>
    <cfRule type="expression" dxfId="924" priority="182">
      <formula>$L105=#REF!</formula>
    </cfRule>
    <cfRule type="expression" dxfId="923" priority="183">
      <formula>$L105=#REF!</formula>
    </cfRule>
    <cfRule type="expression" dxfId="922" priority="184">
      <formula>$L105=#REF!</formula>
    </cfRule>
  </conditionalFormatting>
  <conditionalFormatting sqref="AD114:AD121">
    <cfRule type="expression" dxfId="921" priority="177">
      <formula>$L114=#REF!</formula>
    </cfRule>
    <cfRule type="expression" dxfId="920" priority="178">
      <formula>$L114=#REF!</formula>
    </cfRule>
    <cfRule type="expression" dxfId="919" priority="179">
      <formula>$L114=#REF!</formula>
    </cfRule>
    <cfRule type="expression" dxfId="918" priority="180">
      <formula>$L114=#REF!</formula>
    </cfRule>
  </conditionalFormatting>
  <conditionalFormatting sqref="AC114:AC121">
    <cfRule type="expression" dxfId="917" priority="173">
      <formula>$L114=#REF!</formula>
    </cfRule>
    <cfRule type="expression" dxfId="916" priority="174">
      <formula>$L114=#REF!</formula>
    </cfRule>
    <cfRule type="expression" dxfId="915" priority="175">
      <formula>$L114=#REF!</formula>
    </cfRule>
    <cfRule type="expression" dxfId="914" priority="176">
      <formula>$L114=#REF!</formula>
    </cfRule>
  </conditionalFormatting>
  <conditionalFormatting sqref="P114:P121">
    <cfRule type="cellIs" dxfId="913" priority="172" operator="equal">
      <formula>"Mut+ext"</formula>
    </cfRule>
  </conditionalFormatting>
  <conditionalFormatting sqref="Z114:Z121">
    <cfRule type="expression" dxfId="912" priority="168">
      <formula>$L114=#REF!</formula>
    </cfRule>
    <cfRule type="expression" dxfId="911" priority="169">
      <formula>$L114=#REF!</formula>
    </cfRule>
    <cfRule type="expression" dxfId="910" priority="170">
      <formula>$L114=#REF!</formula>
    </cfRule>
    <cfRule type="expression" dxfId="909" priority="171">
      <formula>$L114=#REF!</formula>
    </cfRule>
  </conditionalFormatting>
  <conditionalFormatting sqref="AD123:AD130">
    <cfRule type="expression" dxfId="908" priority="164">
      <formula>$L123=#REF!</formula>
    </cfRule>
    <cfRule type="expression" dxfId="907" priority="165">
      <formula>$L123=#REF!</formula>
    </cfRule>
    <cfRule type="expression" dxfId="906" priority="166">
      <formula>$L123=#REF!</formula>
    </cfRule>
    <cfRule type="expression" dxfId="905" priority="167">
      <formula>$L123=#REF!</formula>
    </cfRule>
  </conditionalFormatting>
  <conditionalFormatting sqref="AC123:AC130">
    <cfRule type="expression" dxfId="904" priority="160">
      <formula>$L123=#REF!</formula>
    </cfRule>
    <cfRule type="expression" dxfId="903" priority="161">
      <formula>$L123=#REF!</formula>
    </cfRule>
    <cfRule type="expression" dxfId="902" priority="162">
      <formula>$L123=#REF!</formula>
    </cfRule>
    <cfRule type="expression" dxfId="901" priority="163">
      <formula>$L123=#REF!</formula>
    </cfRule>
  </conditionalFormatting>
  <conditionalFormatting sqref="Z123:Z130">
    <cfRule type="expression" dxfId="900" priority="155">
      <formula>$L123=#REF!</formula>
    </cfRule>
    <cfRule type="expression" dxfId="899" priority="156">
      <formula>$L123=#REF!</formula>
    </cfRule>
    <cfRule type="expression" dxfId="898" priority="157">
      <formula>$L123=#REF!</formula>
    </cfRule>
    <cfRule type="expression" dxfId="897" priority="158">
      <formula>$L123=#REF!</formula>
    </cfRule>
  </conditionalFormatting>
  <conditionalFormatting sqref="AD138:AD145">
    <cfRule type="expression" dxfId="896" priority="151">
      <formula>$L138=#REF!</formula>
    </cfRule>
    <cfRule type="expression" dxfId="895" priority="152">
      <formula>$L138=#REF!</formula>
    </cfRule>
    <cfRule type="expression" dxfId="894" priority="153">
      <formula>$L138=#REF!</formula>
    </cfRule>
    <cfRule type="expression" dxfId="893" priority="154">
      <formula>$L138=#REF!</formula>
    </cfRule>
  </conditionalFormatting>
  <conditionalFormatting sqref="AC138:AC145">
    <cfRule type="expression" dxfId="892" priority="147">
      <formula>$L138=#REF!</formula>
    </cfRule>
    <cfRule type="expression" dxfId="891" priority="148">
      <formula>$L138=#REF!</formula>
    </cfRule>
    <cfRule type="expression" dxfId="890" priority="149">
      <formula>$L138=#REF!</formula>
    </cfRule>
    <cfRule type="expression" dxfId="889" priority="150">
      <formula>$L138=#REF!</formula>
    </cfRule>
  </conditionalFormatting>
  <conditionalFormatting sqref="P138:P145">
    <cfRule type="cellIs" dxfId="888" priority="146" operator="equal">
      <formula>"Mut+ext"</formula>
    </cfRule>
  </conditionalFormatting>
  <conditionalFormatting sqref="Z138:Z145">
    <cfRule type="expression" dxfId="887" priority="142">
      <formula>$L138=#REF!</formula>
    </cfRule>
    <cfRule type="expression" dxfId="886" priority="143">
      <formula>$L138=#REF!</formula>
    </cfRule>
    <cfRule type="expression" dxfId="885" priority="144">
      <formula>$L138=#REF!</formula>
    </cfRule>
    <cfRule type="expression" dxfId="884" priority="145">
      <formula>$L138=#REF!</formula>
    </cfRule>
  </conditionalFormatting>
  <conditionalFormatting sqref="AD147:AD154">
    <cfRule type="expression" dxfId="883" priority="138">
      <formula>$L147=#REF!</formula>
    </cfRule>
    <cfRule type="expression" dxfId="882" priority="139">
      <formula>$L147=#REF!</formula>
    </cfRule>
    <cfRule type="expression" dxfId="881" priority="140">
      <formula>$L147=#REF!</formula>
    </cfRule>
    <cfRule type="expression" dxfId="880" priority="141">
      <formula>$L147=#REF!</formula>
    </cfRule>
  </conditionalFormatting>
  <conditionalFormatting sqref="AC147:AC154">
    <cfRule type="expression" dxfId="879" priority="134">
      <formula>$L147=#REF!</formula>
    </cfRule>
    <cfRule type="expression" dxfId="878" priority="135">
      <formula>$L147=#REF!</formula>
    </cfRule>
    <cfRule type="expression" dxfId="877" priority="136">
      <formula>$L147=#REF!</formula>
    </cfRule>
    <cfRule type="expression" dxfId="876" priority="137">
      <formula>$L147=#REF!</formula>
    </cfRule>
  </conditionalFormatting>
  <conditionalFormatting sqref="P147:P154">
    <cfRule type="cellIs" dxfId="875" priority="133" operator="equal">
      <formula>"Mut+ext"</formula>
    </cfRule>
  </conditionalFormatting>
  <conditionalFormatting sqref="Z147:Z154">
    <cfRule type="expression" dxfId="874" priority="129">
      <formula>$L147=#REF!</formula>
    </cfRule>
    <cfRule type="expression" dxfId="873" priority="130">
      <formula>$L147=#REF!</formula>
    </cfRule>
    <cfRule type="expression" dxfId="872" priority="131">
      <formula>$L147=#REF!</formula>
    </cfRule>
    <cfRule type="expression" dxfId="871" priority="132">
      <formula>$L147=#REF!</formula>
    </cfRule>
  </conditionalFormatting>
  <conditionalFormatting sqref="AD132:AD136">
    <cfRule type="expression" dxfId="870" priority="125">
      <formula>$L132=#REF!</formula>
    </cfRule>
    <cfRule type="expression" dxfId="869" priority="126">
      <formula>$L132=#REF!</formula>
    </cfRule>
    <cfRule type="expression" dxfId="868" priority="127">
      <formula>$L132=#REF!</formula>
    </cfRule>
    <cfRule type="expression" dxfId="867" priority="128">
      <formula>$L132=#REF!</formula>
    </cfRule>
  </conditionalFormatting>
  <conditionalFormatting sqref="AC132:AC136">
    <cfRule type="expression" dxfId="866" priority="117">
      <formula>$L132=#REF!</formula>
    </cfRule>
    <cfRule type="expression" dxfId="865" priority="118">
      <formula>$L132=#REF!</formula>
    </cfRule>
    <cfRule type="expression" dxfId="864" priority="119">
      <formula>$L132=#REF!</formula>
    </cfRule>
    <cfRule type="expression" dxfId="863" priority="120">
      <formula>$L132=#REF!</formula>
    </cfRule>
  </conditionalFormatting>
  <conditionalFormatting sqref="Z132:Z136">
    <cfRule type="expression" dxfId="862" priority="113">
      <formula>$L132=#REF!</formula>
    </cfRule>
    <cfRule type="expression" dxfId="861" priority="114">
      <formula>$L132=#REF!</formula>
    </cfRule>
    <cfRule type="expression" dxfId="860" priority="115">
      <formula>$L132=#REF!</formula>
    </cfRule>
    <cfRule type="expression" dxfId="859" priority="116">
      <formula>$L132=#REF!</formula>
    </cfRule>
  </conditionalFormatting>
  <conditionalFormatting sqref="AD17">
    <cfRule type="expression" dxfId="858" priority="106">
      <formula>$L17=#REF!</formula>
    </cfRule>
    <cfRule type="expression" dxfId="857" priority="107">
      <formula>$L17=#REF!</formula>
    </cfRule>
    <cfRule type="expression" dxfId="856" priority="108">
      <formula>$L17=#REF!</formula>
    </cfRule>
    <cfRule type="expression" dxfId="855" priority="109">
      <formula>$L17=#REF!</formula>
    </cfRule>
  </conditionalFormatting>
  <conditionalFormatting sqref="Z17">
    <cfRule type="expression" dxfId="854" priority="102">
      <formula>$L17=#REF!</formula>
    </cfRule>
    <cfRule type="expression" dxfId="853" priority="103">
      <formula>$L17=#REF!</formula>
    </cfRule>
    <cfRule type="expression" dxfId="852" priority="104">
      <formula>$L17=#REF!</formula>
    </cfRule>
    <cfRule type="expression" dxfId="851" priority="105">
      <formula>$L17=#REF!</formula>
    </cfRule>
  </conditionalFormatting>
  <conditionalFormatting sqref="AC17">
    <cfRule type="expression" dxfId="850" priority="98">
      <formula>$L17=#REF!</formula>
    </cfRule>
    <cfRule type="expression" dxfId="849" priority="99">
      <formula>$L17=#REF!</formula>
    </cfRule>
    <cfRule type="expression" dxfId="848" priority="100">
      <formula>$L17=#REF!</formula>
    </cfRule>
    <cfRule type="expression" dxfId="847" priority="101">
      <formula>$L17=#REF!</formula>
    </cfRule>
  </conditionalFormatting>
  <conditionalFormatting sqref="P17">
    <cfRule type="cellIs" dxfId="846" priority="97" operator="equal">
      <formula>"Mut+ext"</formula>
    </cfRule>
  </conditionalFormatting>
  <conditionalFormatting sqref="AC43">
    <cfRule type="expression" dxfId="845" priority="93">
      <formula>$L43=#REF!</formula>
    </cfRule>
    <cfRule type="expression" dxfId="844" priority="94">
      <formula>$L43=#REF!</formula>
    </cfRule>
    <cfRule type="expression" dxfId="843" priority="95">
      <formula>$L43=#REF!</formula>
    </cfRule>
    <cfRule type="expression" dxfId="842" priority="96">
      <formula>$L43=#REF!</formula>
    </cfRule>
  </conditionalFormatting>
  <conditionalFormatting sqref="AD43">
    <cfRule type="expression" dxfId="841" priority="89">
      <formula>$L43=#REF!</formula>
    </cfRule>
    <cfRule type="expression" dxfId="840" priority="90">
      <formula>$L43=#REF!</formula>
    </cfRule>
    <cfRule type="expression" dxfId="839" priority="91">
      <formula>$L43=#REF!</formula>
    </cfRule>
    <cfRule type="expression" dxfId="838" priority="92">
      <formula>$L43=#REF!</formula>
    </cfRule>
  </conditionalFormatting>
  <conditionalFormatting sqref="P43">
    <cfRule type="cellIs" dxfId="837" priority="88" operator="equal">
      <formula>"Mut+ext"</formula>
    </cfRule>
  </conditionalFormatting>
  <conditionalFormatting sqref="AC67">
    <cfRule type="expression" dxfId="836" priority="84">
      <formula>$L67=#REF!</formula>
    </cfRule>
    <cfRule type="expression" dxfId="835" priority="85">
      <formula>$L67=#REF!</formula>
    </cfRule>
    <cfRule type="expression" dxfId="834" priority="86">
      <formula>$L67=#REF!</formula>
    </cfRule>
    <cfRule type="expression" dxfId="833" priority="87">
      <formula>$L67=#REF!</formula>
    </cfRule>
  </conditionalFormatting>
  <conditionalFormatting sqref="AD67">
    <cfRule type="expression" dxfId="832" priority="80">
      <formula>$L67=#REF!</formula>
    </cfRule>
    <cfRule type="expression" dxfId="831" priority="81">
      <formula>$L67=#REF!</formula>
    </cfRule>
    <cfRule type="expression" dxfId="830" priority="82">
      <formula>$L67=#REF!</formula>
    </cfRule>
    <cfRule type="expression" dxfId="829" priority="83">
      <formula>$L67=#REF!</formula>
    </cfRule>
  </conditionalFormatting>
  <conditionalFormatting sqref="P67">
    <cfRule type="cellIs" dxfId="828" priority="79" operator="equal">
      <formula>"Mut+ext"</formula>
    </cfRule>
  </conditionalFormatting>
  <conditionalFormatting sqref="AC76">
    <cfRule type="expression" dxfId="827" priority="75">
      <formula>$L76=#REF!</formula>
    </cfRule>
    <cfRule type="expression" dxfId="826" priority="76">
      <formula>$L76=#REF!</formula>
    </cfRule>
    <cfRule type="expression" dxfId="825" priority="77">
      <formula>$L76=#REF!</formula>
    </cfRule>
    <cfRule type="expression" dxfId="824" priority="78">
      <formula>$L76=#REF!</formula>
    </cfRule>
  </conditionalFormatting>
  <conditionalFormatting sqref="AD76">
    <cfRule type="expression" dxfId="823" priority="71">
      <formula>$L76=#REF!</formula>
    </cfRule>
    <cfRule type="expression" dxfId="822" priority="72">
      <formula>$L76=#REF!</formula>
    </cfRule>
    <cfRule type="expression" dxfId="821" priority="73">
      <formula>$L76=#REF!</formula>
    </cfRule>
    <cfRule type="expression" dxfId="820" priority="74">
      <formula>$L76=#REF!</formula>
    </cfRule>
  </conditionalFormatting>
  <conditionalFormatting sqref="P76">
    <cfRule type="cellIs" dxfId="819" priority="70" operator="equal">
      <formula>"Mut+ext"</formula>
    </cfRule>
  </conditionalFormatting>
  <conditionalFormatting sqref="AC85">
    <cfRule type="expression" dxfId="818" priority="66">
      <formula>$L85=#REF!</formula>
    </cfRule>
    <cfRule type="expression" dxfId="817" priority="67">
      <formula>$L85=#REF!</formula>
    </cfRule>
    <cfRule type="expression" dxfId="816" priority="68">
      <formula>$L85=#REF!</formula>
    </cfRule>
    <cfRule type="expression" dxfId="815" priority="69">
      <formula>$L85=#REF!</formula>
    </cfRule>
  </conditionalFormatting>
  <conditionalFormatting sqref="AD85">
    <cfRule type="expression" dxfId="814" priority="62">
      <formula>$L85=#REF!</formula>
    </cfRule>
    <cfRule type="expression" dxfId="813" priority="63">
      <formula>$L85=#REF!</formula>
    </cfRule>
    <cfRule type="expression" dxfId="812" priority="64">
      <formula>$L85=#REF!</formula>
    </cfRule>
    <cfRule type="expression" dxfId="811" priority="65">
      <formula>$L85=#REF!</formula>
    </cfRule>
  </conditionalFormatting>
  <conditionalFormatting sqref="AC131">
    <cfRule type="expression" dxfId="810" priority="57">
      <formula>$L131=#REF!</formula>
    </cfRule>
    <cfRule type="expression" dxfId="809" priority="58">
      <formula>$L131=#REF!</formula>
    </cfRule>
    <cfRule type="expression" dxfId="808" priority="59">
      <formula>$L131=#REF!</formula>
    </cfRule>
    <cfRule type="expression" dxfId="807" priority="60">
      <formula>$L131=#REF!</formula>
    </cfRule>
  </conditionalFormatting>
  <conditionalFormatting sqref="AD131">
    <cfRule type="expression" dxfId="806" priority="53">
      <formula>$L131=#REF!</formula>
    </cfRule>
    <cfRule type="expression" dxfId="805" priority="54">
      <formula>$L131=#REF!</formula>
    </cfRule>
    <cfRule type="expression" dxfId="804" priority="55">
      <formula>$L131=#REF!</formula>
    </cfRule>
    <cfRule type="expression" dxfId="803" priority="56">
      <formula>$L131=#REF!</formula>
    </cfRule>
  </conditionalFormatting>
  <conditionalFormatting sqref="P131">
    <cfRule type="cellIs" dxfId="802" priority="52" operator="equal">
      <formula>"Mut+ext"</formula>
    </cfRule>
  </conditionalFormatting>
  <conditionalFormatting sqref="AC137">
    <cfRule type="expression" dxfId="801" priority="48">
      <formula>$L137=#REF!</formula>
    </cfRule>
    <cfRule type="expression" dxfId="800" priority="49">
      <formula>$L137=#REF!</formula>
    </cfRule>
    <cfRule type="expression" dxfId="799" priority="50">
      <formula>$L137=#REF!</formula>
    </cfRule>
    <cfRule type="expression" dxfId="798" priority="51">
      <formula>$L137=#REF!</formula>
    </cfRule>
  </conditionalFormatting>
  <conditionalFormatting sqref="AD137">
    <cfRule type="expression" dxfId="797" priority="44">
      <formula>$L137=#REF!</formula>
    </cfRule>
    <cfRule type="expression" dxfId="796" priority="45">
      <formula>$L137=#REF!</formula>
    </cfRule>
    <cfRule type="expression" dxfId="795" priority="46">
      <formula>$L137=#REF!</formula>
    </cfRule>
    <cfRule type="expression" dxfId="794" priority="47">
      <formula>$L137=#REF!</formula>
    </cfRule>
  </conditionalFormatting>
  <conditionalFormatting sqref="P137">
    <cfRule type="cellIs" dxfId="793" priority="43" operator="equal">
      <formula>"Mut+ext"</formula>
    </cfRule>
  </conditionalFormatting>
  <conditionalFormatting sqref="AC146">
    <cfRule type="expression" dxfId="792" priority="39">
      <formula>$L146=#REF!</formula>
    </cfRule>
    <cfRule type="expression" dxfId="791" priority="40">
      <formula>$L146=#REF!</formula>
    </cfRule>
    <cfRule type="expression" dxfId="790" priority="41">
      <formula>$L146=#REF!</formula>
    </cfRule>
    <cfRule type="expression" dxfId="789" priority="42">
      <formula>$L146=#REF!</formula>
    </cfRule>
  </conditionalFormatting>
  <conditionalFormatting sqref="AD146">
    <cfRule type="expression" dxfId="788" priority="35">
      <formula>$L146=#REF!</formula>
    </cfRule>
    <cfRule type="expression" dxfId="787" priority="36">
      <formula>$L146=#REF!</formula>
    </cfRule>
    <cfRule type="expression" dxfId="786" priority="37">
      <formula>$L146=#REF!</formula>
    </cfRule>
    <cfRule type="expression" dxfId="785" priority="38">
      <formula>$L146=#REF!</formula>
    </cfRule>
  </conditionalFormatting>
  <conditionalFormatting sqref="P146">
    <cfRule type="cellIs" dxfId="784" priority="34" operator="equal">
      <formula>"Mut+ext"</formula>
    </cfRule>
  </conditionalFormatting>
  <conditionalFormatting sqref="AC155">
    <cfRule type="expression" dxfId="783" priority="30">
      <formula>$L155=#REF!</formula>
    </cfRule>
    <cfRule type="expression" dxfId="782" priority="31">
      <formula>$L155=#REF!</formula>
    </cfRule>
    <cfRule type="expression" dxfId="781" priority="32">
      <formula>$L155=#REF!</formula>
    </cfRule>
    <cfRule type="expression" dxfId="780" priority="33">
      <formula>$L155=#REF!</formula>
    </cfRule>
  </conditionalFormatting>
  <conditionalFormatting sqref="AD155">
    <cfRule type="expression" dxfId="779" priority="26">
      <formula>$L155=#REF!</formula>
    </cfRule>
    <cfRule type="expression" dxfId="778" priority="27">
      <formula>$L155=#REF!</formula>
    </cfRule>
    <cfRule type="expression" dxfId="777" priority="28">
      <formula>$L155=#REF!</formula>
    </cfRule>
    <cfRule type="expression" dxfId="776" priority="29">
      <formula>$L155=#REF!</formula>
    </cfRule>
  </conditionalFormatting>
  <conditionalFormatting sqref="P155">
    <cfRule type="cellIs" dxfId="775" priority="25" operator="equal">
      <formula>"Mut+ext"</formula>
    </cfRule>
  </conditionalFormatting>
  <conditionalFormatting sqref="J62:J66">
    <cfRule type="expression" dxfId="774" priority="10">
      <formula>$L62=#REF!</formula>
    </cfRule>
    <cfRule type="expression" dxfId="773" priority="11">
      <formula>$L62=#REF!</formula>
    </cfRule>
    <cfRule type="expression" dxfId="772" priority="12">
      <formula>$L62=#REF!</formula>
    </cfRule>
    <cfRule type="expression" dxfId="771" priority="13">
      <formula>$L62=#REF!</formula>
    </cfRule>
  </conditionalFormatting>
  <conditionalFormatting sqref="P62:P66">
    <cfRule type="cellIs" dxfId="770" priority="9" operator="equal">
      <formula>"Mut+ext"</formula>
    </cfRule>
  </conditionalFormatting>
  <conditionalFormatting sqref="J133:J136">
    <cfRule type="expression" dxfId="769" priority="5">
      <formula>$L133=#REF!</formula>
    </cfRule>
    <cfRule type="expression" dxfId="768" priority="6">
      <formula>$L133=#REF!</formula>
    </cfRule>
    <cfRule type="expression" dxfId="767" priority="7">
      <formula>$L133=#REF!</formula>
    </cfRule>
    <cfRule type="expression" dxfId="766" priority="8">
      <formula>$L133=#REF!</formula>
    </cfRule>
  </conditionalFormatting>
  <conditionalFormatting sqref="P132">
    <cfRule type="cellIs" dxfId="765" priority="4" operator="equal">
      <formula>"Mut+ext"</formula>
    </cfRule>
  </conditionalFormatting>
  <conditionalFormatting sqref="P133:P136">
    <cfRule type="cellIs" dxfId="764" priority="3" operator="equal">
      <formula>"Mut+ext"</formula>
    </cfRule>
  </conditionalFormatting>
  <conditionalFormatting sqref="P87:P88">
    <cfRule type="cellIs" dxfId="763" priority="2" operator="equal">
      <formula>"Mut+ext"</formula>
    </cfRule>
  </conditionalFormatting>
  <conditionalFormatting sqref="P96:P97">
    <cfRule type="cellIs" dxfId="762" priority="1" operator="equal">
      <formula>"Mut+ext"</formula>
    </cfRule>
  </conditionalFormatting>
  <dataValidations count="6">
    <dataValidation type="list" allowBlank="1" showInputMessage="1" showErrorMessage="1" sqref="J137:J155 J44:J51 J17:J42 J53:J85 J87:J132" xr:uid="{00000000-0002-0000-0500-000000000000}">
      <formula1>"Obligatoire,Option"</formula1>
    </dataValidation>
    <dataValidation type="list" allowBlank="1" showInputMessage="1" showErrorMessage="1" sqref="K44:K51 K137:K155 K17:K42 K53:K61 K67:K85 K87:K131" xr:uid="{00000000-0002-0000-0500-000001000000}">
      <formula1>"1,2,3,4"</formula1>
    </dataValidation>
    <dataValidation type="list" allowBlank="1" showInputMessage="1" showErrorMessage="1" sqref="L76 L146 L67 L61 L131 L122 L25 L104 L85 L95 L34 L155 L113 L137" xr:uid="{00000000-0002-0000-0500-000002000000}">
      <formula1>$C$10:$C$20</formula1>
    </dataValidation>
    <dataValidation type="list" allowBlank="1" showInputMessage="1" showErrorMessage="1" sqref="O151:O154" xr:uid="{00000000-0002-0000-0500-000003000000}">
      <formula1>"300,40,35,30,25,24"</formula1>
    </dataValidation>
    <dataValidation type="list" allowBlank="1" showInputMessage="1" showErrorMessage="1" sqref="P17:P24 P26:P33 P35:P42 P44:P51 P53:P60 P68:P75 P77:P84 P87:P94 P96:P103 P105:P112 P114:P121 P123:P130 P138:P145 P147:P154 P62:P66 P132:P136" xr:uid="{00000000-0002-0000-0500-000004000000}">
      <formula1>"Non,Mut,Mut+ext"</formula1>
    </dataValidation>
    <dataValidation type="list" allowBlank="1" showInputMessage="1" showErrorMessage="1" sqref="P9:P10" xr:uid="{00000000-0002-0000-0500-000005000000}">
      <formula1>"Oui,Non"</formula1>
    </dataValidation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500-000006000000}">
          <x14:formula1>
            <xm:f>Paramétrage!$G$6:$G$16</xm:f>
          </x14:formula1>
          <xm:sqref>E9:E10 E4:E7</xm:sqref>
        </x14:dataValidation>
        <x14:dataValidation type="list" allowBlank="1" showInputMessage="1" showErrorMessage="1" xr:uid="{00000000-0002-0000-0500-000007000000}">
          <x14:formula1>
            <xm:f>Paramétrage!$C$6:$C$28</xm:f>
          </x14:formula1>
          <xm:sqref>L35:L42 L26:L33 L147:L154 L87:L94 L77:L84 L17:L24 L44:L51 L68:L75 L123:L130 L114:L121 L96:L103 L138:L145 L53:L60 L105:L112 L62:L66 L132</xm:sqref>
        </x14:dataValidation>
        <x14:dataValidation type="list" allowBlank="1" showInputMessage="1" showErrorMessage="1" xr:uid="{00000000-0002-0000-0500-000008000000}">
          <x14:formula1>
            <xm:f>Paramétrage!$I$6:$I$16</xm:f>
          </x14:formula1>
          <xm:sqref>G44:G51 G53:G60 G114:G121 G109:G112 G62:G66 G123:G130 G132:G136</xm:sqref>
        </x14:dataValidation>
        <x14:dataValidation type="list" allowBlank="1" showInputMessage="1" showErrorMessage="1" xr:uid="{00000000-0002-0000-0500-000009000000}">
          <x14:formula1>
            <xm:f>Paramétrage!$I$7</xm:f>
          </x14:formula1>
          <xm:sqref>G77:G84 G147:G154</xm:sqref>
        </x14:dataValidation>
        <x14:dataValidation type="list" allowBlank="1" showInputMessage="1" showErrorMessage="1" xr:uid="{00000000-0002-0000-0500-00000A000000}">
          <x14:formula1>
            <xm:f>Paramétrage!$I$6</xm:f>
          </x14:formula1>
          <xm:sqref>G105:G108 G17:G24 G26:G33 G35:G42 G87:G94 G96:G103</xm:sqref>
        </x14:dataValidation>
        <x14:dataValidation type="list" allowBlank="1" showInputMessage="1" showErrorMessage="1" xr:uid="{00000000-0002-0000-0500-00000B000000}">
          <x14:formula1>
            <xm:f>Paramétrage!$I$10</xm:f>
          </x14:formula1>
          <xm:sqref>G68:G75 G138:G145</xm:sqref>
        </x14:dataValidation>
        <x14:dataValidation type="list" allowBlank="1" showInputMessage="1" showErrorMessage="1" xr:uid="{00000000-0002-0000-0500-00000C000000}">
          <x14:formula1>
            <xm:f>Paramétrage!$K$6:$K$40</xm:f>
          </x14:formula1>
          <xm:sqref>I17:I24 I35:I42 I26:I33 I44:I51 I53:I60 I62:I66 I68:I75 I77:I84 I87:I94 I96:I103 I105:I112 I114:I121 I123:I130 I147:I154 I138:I145 I132:I136</xm:sqref>
        </x14:dataValidation>
        <x14:dataValidation type="list" allowBlank="1" showInputMessage="1" showErrorMessage="1" xr:uid="{00000000-0002-0000-0500-00000D000000}">
          <x14:formula1>
            <xm:f>Paramétrage!$N$6:$N$12</xm:f>
          </x14:formula1>
          <xm:sqref>O17:O24 O26:O33 O35:O42 O44:O51 O53:O60 O147:O150 O68:O75 O77:O84 O86:O94 O96:O103 O105:O112 O114:O121 O123:O130 O62:O66 O138:O145 O132:O136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R158"/>
  <sheetViews>
    <sheetView zoomScale="70" zoomScaleNormal="70" workbookViewId="0">
      <pane xSplit="8" ySplit="16" topLeftCell="I17" activePane="bottomRight" state="frozen"/>
      <selection pane="bottomRight" activeCell="M21" sqref="M21"/>
      <selection pane="bottomLeft" activeCell="A17" sqref="A17"/>
      <selection pane="topRight" activeCell="I1" sqref="I1"/>
    </sheetView>
  </sheetViews>
  <sheetFormatPr defaultColWidth="11.42578125" defaultRowHeight="15.6" outlineLevelCol="1"/>
  <cols>
    <col min="1" max="1" width="11.42578125" style="10"/>
    <col min="2" max="2" width="14.42578125" style="10" customWidth="1"/>
    <col min="3" max="3" width="8.85546875" style="10" customWidth="1"/>
    <col min="4" max="4" width="22.42578125" style="10" customWidth="1"/>
    <col min="5" max="6" width="8.85546875" style="10" customWidth="1"/>
    <col min="7" max="7" width="29" style="10" customWidth="1"/>
    <col min="8" max="8" width="31.85546875" style="11" customWidth="1"/>
    <col min="9" max="9" width="11.85546875" style="11" customWidth="1"/>
    <col min="10" max="10" width="13" style="11" customWidth="1"/>
    <col min="11" max="11" width="9.42578125" style="11" customWidth="1"/>
    <col min="12" max="13" width="10" style="11" customWidth="1"/>
    <col min="14" max="16" width="11.42578125" style="11" customWidth="1"/>
    <col min="17" max="20" width="12.42578125" style="11" customWidth="1"/>
    <col min="21" max="21" width="11.85546875" style="17" customWidth="1"/>
    <col min="22" max="27" width="12.42578125" style="11" customWidth="1"/>
    <col min="28" max="28" width="34.140625" style="11" customWidth="1"/>
    <col min="29" max="29" width="51.42578125" style="11" customWidth="1"/>
    <col min="30" max="30" width="51.140625" style="11" customWidth="1"/>
    <col min="31" max="31" width="11.140625" style="11" hidden="1" customWidth="1" outlineLevel="1"/>
    <col min="32" max="32" width="10.85546875" style="11" hidden="1" customWidth="1" outlineLevel="1"/>
    <col min="33" max="43" width="11.42578125" style="11" hidden="1" customWidth="1" outlineLevel="1"/>
    <col min="44" max="44" width="11.42578125" style="11" collapsed="1"/>
    <col min="45" max="16384" width="11.42578125" style="11"/>
  </cols>
  <sheetData>
    <row r="1" spans="1:42" ht="6" customHeight="1">
      <c r="A1" s="11"/>
      <c r="B1" s="11"/>
    </row>
    <row r="2" spans="1:42" ht="18" customHeight="1">
      <c r="E2" s="627" t="s">
        <v>35</v>
      </c>
      <c r="F2" s="658"/>
      <c r="G2" s="628"/>
      <c r="H2" s="627" t="s">
        <v>36</v>
      </c>
      <c r="I2" s="628"/>
      <c r="J2" s="627" t="s">
        <v>37</v>
      </c>
      <c r="K2" s="658"/>
      <c r="L2" s="658"/>
      <c r="M2" s="628"/>
      <c r="N2" s="627" t="s">
        <v>38</v>
      </c>
      <c r="O2" s="628"/>
      <c r="U2" s="59" t="s">
        <v>39</v>
      </c>
      <c r="V2" s="59" t="s">
        <v>40</v>
      </c>
      <c r="Z2" s="561" t="s">
        <v>41</v>
      </c>
      <c r="AA2" s="561" t="s">
        <v>42</v>
      </c>
    </row>
    <row r="3" spans="1:42" ht="18" customHeight="1">
      <c r="C3" s="11"/>
      <c r="E3" s="629"/>
      <c r="F3" s="659"/>
      <c r="G3" s="630"/>
      <c r="H3" s="629"/>
      <c r="I3" s="630"/>
      <c r="J3" s="629"/>
      <c r="K3" s="659"/>
      <c r="L3" s="659"/>
      <c r="M3" s="630"/>
      <c r="N3" s="629"/>
      <c r="O3" s="630"/>
      <c r="S3" s="566" t="s">
        <v>16</v>
      </c>
      <c r="T3" s="567"/>
      <c r="U3" s="59">
        <f>ROUND(SUMIFS($U$17:$U$155,$G$17:$G$155,Paramétrage!$I6,$P$17:$P$155,"&lt;&gt;Mut+ext"),0)</f>
        <v>6</v>
      </c>
      <c r="V3" s="59">
        <f>ROUND(SUMIF($G$17:$G$155,Paramétrage!$I6,$Y$17:$Y$155),0)</f>
        <v>163</v>
      </c>
      <c r="Z3" s="561"/>
      <c r="AA3" s="561"/>
    </row>
    <row r="4" spans="1:42" ht="18" customHeight="1">
      <c r="C4" s="11"/>
      <c r="D4" s="117" t="s">
        <v>368</v>
      </c>
      <c r="E4" s="542" t="s">
        <v>43</v>
      </c>
      <c r="F4" s="543"/>
      <c r="G4" s="626"/>
      <c r="H4" s="542" t="str">
        <f>Synthèse!B3</f>
        <v>Science politique</v>
      </c>
      <c r="I4" s="626"/>
      <c r="J4" s="542" t="s">
        <v>369</v>
      </c>
      <c r="K4" s="543"/>
      <c r="L4" s="543"/>
      <c r="M4" s="626"/>
      <c r="N4" s="655"/>
      <c r="O4" s="554"/>
      <c r="P4" s="656">
        <v>180</v>
      </c>
      <c r="S4" s="566" t="s">
        <v>17</v>
      </c>
      <c r="T4" s="567"/>
      <c r="U4" s="59">
        <f>ROUND(SUMIFS($U$17:$U$155,$G$17:$G$155,Paramétrage!$I7,$P$17:$P$155,"&lt;&gt;Mut+ext"),0)</f>
        <v>0</v>
      </c>
      <c r="V4" s="59">
        <f>ROUND(SUMIF($G$17:$G$155,Paramétrage!$I7,$Y$17:$Y$155),0)</f>
        <v>0</v>
      </c>
      <c r="X4" s="566" t="s">
        <v>32</v>
      </c>
      <c r="Y4" s="566"/>
      <c r="Z4" s="59">
        <f>SUMIF($L$17:$L$33,Paramétrage!$C6,$M$17:$M$33)+SUMIF($L$87:$L$113,Paramétrage!$C6,$M$87:$M$113)</f>
        <v>25</v>
      </c>
      <c r="AA4" s="59">
        <f>SUMIF($L$17:$L$33,Paramétrage!$C6,$Y$17:$Y$33)+SUMIF($L$87:$L$113,Paramétrage!$C6,$Y$87:$Y$113)</f>
        <v>37.5</v>
      </c>
    </row>
    <row r="5" spans="1:42" ht="18" customHeight="1">
      <c r="A5" s="624" t="s">
        <v>394</v>
      </c>
      <c r="B5" s="624"/>
      <c r="C5" s="11"/>
      <c r="D5" s="116" t="s">
        <v>190</v>
      </c>
      <c r="E5" s="631" t="s">
        <v>43</v>
      </c>
      <c r="F5" s="632"/>
      <c r="G5" s="633"/>
      <c r="H5" s="544" t="str">
        <f>H4</f>
        <v>Science politique</v>
      </c>
      <c r="I5" s="634"/>
      <c r="J5" s="631" t="s">
        <v>391</v>
      </c>
      <c r="K5" s="632"/>
      <c r="L5" s="632"/>
      <c r="M5" s="633"/>
      <c r="N5" s="653"/>
      <c r="O5" s="654"/>
      <c r="P5" s="656"/>
      <c r="S5" s="566" t="s">
        <v>18</v>
      </c>
      <c r="T5" s="567"/>
      <c r="U5" s="59">
        <f>ROUND(SUMIFS($U$17:$U$155,$G$17:$G$155,Paramétrage!$I8,$P$17:$P$155,"&lt;&gt;Mut+ext"),0)</f>
        <v>0</v>
      </c>
      <c r="V5" s="59">
        <f>ROUND(SUMIF($G$17:$G$155,Paramétrage!$I8,$Y$17:$Y$155),0)</f>
        <v>0</v>
      </c>
      <c r="X5" s="566" t="s">
        <v>33</v>
      </c>
      <c r="Y5" s="566"/>
      <c r="Z5" s="59">
        <f>SUMIF($L$17:$L$33,Paramétrage!$C7,$M$17:$M$33)+SUMIF($L$87:$L$113,Paramétrage!$C7,$M$87:$M$113)</f>
        <v>25</v>
      </c>
      <c r="AA5" s="59">
        <f>SUMIF($L$17:$L$33,Paramétrage!$C7,$Y$17:$Y$33)+SUMIF($L$87:$L$113,Paramétrage!$C7,$Y$87:$Y$113)</f>
        <v>125</v>
      </c>
    </row>
    <row r="6" spans="1:42" ht="18" customHeight="1">
      <c r="A6" s="624"/>
      <c r="B6" s="624"/>
      <c r="C6" s="11"/>
      <c r="D6" s="116" t="s">
        <v>191</v>
      </c>
      <c r="E6" s="631" t="s">
        <v>43</v>
      </c>
      <c r="F6" s="632"/>
      <c r="G6" s="633"/>
      <c r="H6" s="544" t="str">
        <f>H5</f>
        <v>Science politique</v>
      </c>
      <c r="I6" s="634"/>
      <c r="J6" s="544" t="s">
        <v>367</v>
      </c>
      <c r="K6" s="545"/>
      <c r="L6" s="545"/>
      <c r="M6" s="634"/>
      <c r="N6" s="653"/>
      <c r="O6" s="654"/>
      <c r="P6" s="656"/>
      <c r="S6" s="566" t="s">
        <v>19</v>
      </c>
      <c r="T6" s="567"/>
      <c r="U6" s="59">
        <f>ROUND(SUMIFS($U$17:$U$155,$G$17:$G$155,Paramétrage!$I9,$P$17:$P$155,"&lt;&gt;Mut+ext"),0)</f>
        <v>0</v>
      </c>
      <c r="V6" s="59">
        <f>ROUND(SUMIF($G$17:$G$155,Paramétrage!$I9,$Y$17:$Y$155),0)</f>
        <v>0</v>
      </c>
      <c r="X6" s="566" t="s">
        <v>34</v>
      </c>
      <c r="Y6" s="566"/>
      <c r="Z6" s="59">
        <f>SUMIF($L$17:$L$33,Paramétrage!$C8,$M$17:$M$33)+SUMIF($L$87:$L$113,Paramétrage!$C8,$M$87:$M$113)</f>
        <v>0</v>
      </c>
      <c r="AA6" s="59">
        <f>SUMIF($L$17:$L$33,Paramétrage!$C8,$Y$17:$Y$33)+SUMIF($L$87:$L$113,Paramétrage!$C8,$Y$87:$Y$113)</f>
        <v>0</v>
      </c>
    </row>
    <row r="7" spans="1:42" ht="18" customHeight="1">
      <c r="A7" s="624"/>
      <c r="B7" s="624"/>
      <c r="C7" s="11"/>
      <c r="D7" s="116" t="s">
        <v>370</v>
      </c>
      <c r="E7" s="631" t="s">
        <v>43</v>
      </c>
      <c r="F7" s="632"/>
      <c r="G7" s="633"/>
      <c r="H7" s="544" t="str">
        <f>H6</f>
        <v>Science politique</v>
      </c>
      <c r="I7" s="634"/>
      <c r="J7" s="544" t="s">
        <v>371</v>
      </c>
      <c r="K7" s="545"/>
      <c r="L7" s="545"/>
      <c r="M7" s="634"/>
      <c r="N7" s="653"/>
      <c r="O7" s="654"/>
      <c r="P7" s="657"/>
      <c r="S7" s="567" t="s">
        <v>23</v>
      </c>
      <c r="T7" s="578"/>
      <c r="U7" s="59">
        <f>ROUND(SUMIF($G$17:$G$155,Paramétrage!$I10,$U$17:$U$155),0)</f>
        <v>0</v>
      </c>
      <c r="V7" s="59">
        <f t="array" ref="V7">IF(ISERROR(SUM(IF(G:G=Paramétrage!$I10,M:M*U:U)))=TRUE,"saisie incomplète",SUM(IF(G:G=Paramétrage!$I10,M:M*U:U)))</f>
        <v>0</v>
      </c>
    </row>
    <row r="8" spans="1:42" ht="18" customHeight="1">
      <c r="A8" s="624"/>
      <c r="B8" s="624"/>
      <c r="C8" s="11"/>
      <c r="D8" s="13" t="s">
        <v>192</v>
      </c>
      <c r="E8" s="14"/>
      <c r="F8" s="14"/>
      <c r="G8" s="14"/>
      <c r="H8" s="424"/>
      <c r="I8" s="424"/>
      <c r="J8" s="424"/>
      <c r="K8" s="424"/>
      <c r="L8" s="424"/>
      <c r="M8" s="424"/>
      <c r="N8" s="54" t="s">
        <v>193</v>
      </c>
      <c r="O8" s="54" t="s">
        <v>194</v>
      </c>
      <c r="P8" s="60" t="s">
        <v>50</v>
      </c>
      <c r="Q8" s="18"/>
      <c r="R8" s="19"/>
      <c r="S8" s="570" t="s">
        <v>24</v>
      </c>
      <c r="T8" s="571"/>
      <c r="U8" s="59">
        <f>ROUND(SUMIF($G$17:$G$155,Paramétrage!$I11,$U$17:$U$155),0)</f>
        <v>0</v>
      </c>
      <c r="V8" s="59">
        <f t="array" ref="V8">IF(ISERROR(SUM(IF(G:G=Paramétrage!$I11,M:M*U:U)))=TRUE,"saisie incomplète",SUM(IF(G:G=Paramétrage!$I11,M:M*U:U)))</f>
        <v>0</v>
      </c>
    </row>
    <row r="9" spans="1:42" ht="18" customHeight="1">
      <c r="C9" s="11"/>
      <c r="D9" s="114" t="s">
        <v>195</v>
      </c>
      <c r="E9" s="631" t="s">
        <v>56</v>
      </c>
      <c r="F9" s="632"/>
      <c r="G9" s="633"/>
      <c r="H9" s="544" t="s">
        <v>57</v>
      </c>
      <c r="I9" s="634"/>
      <c r="J9" s="544"/>
      <c r="K9" s="545"/>
      <c r="L9" s="545"/>
      <c r="M9" s="634"/>
      <c r="N9" s="420"/>
      <c r="O9" s="115">
        <v>0</v>
      </c>
      <c r="P9" s="115"/>
      <c r="S9" s="567" t="s">
        <v>25</v>
      </c>
      <c r="T9" s="578"/>
      <c r="U9" s="59">
        <f>ROUND(SUMIF($G$17:$G$155,Paramétrage!$I12,$U$17:$U$155),0)</f>
        <v>0</v>
      </c>
      <c r="V9" s="59">
        <f t="array" ref="V9">IF(ISERROR(SUM(IF(G:G=Paramétrage!$I12,M:M*U:U)))=TRUE,"saisie incomplète",SUM(IF(G:G=Paramétrage!$I12,M:M*U:U)))</f>
        <v>0</v>
      </c>
    </row>
    <row r="10" spans="1:42" ht="18" customHeight="1">
      <c r="C10" s="6"/>
      <c r="D10" s="114"/>
      <c r="E10" s="544"/>
      <c r="F10" s="545"/>
      <c r="G10" s="545"/>
      <c r="H10" s="544"/>
      <c r="I10" s="634"/>
      <c r="J10" s="544"/>
      <c r="K10" s="545"/>
      <c r="L10" s="545"/>
      <c r="M10" s="545"/>
      <c r="N10" s="115"/>
      <c r="O10" s="115"/>
      <c r="P10" s="115"/>
      <c r="S10" s="567" t="s">
        <v>26</v>
      </c>
      <c r="T10" s="578"/>
      <c r="U10" s="59">
        <f>ROUND(SUMIF($G$17:$G$155,Paramétrage!$I13,$U$17:$U$155),0)</f>
        <v>0</v>
      </c>
      <c r="V10" s="59">
        <f t="array" ref="V10">IF(ISERROR(SUM(IF(G:G=Paramétrage!$I13,M:M*U:U)))=TRUE,"saisie incomplète",SUM(IF(G:G=Paramétrage!$I13,M:M*U:U)))</f>
        <v>0</v>
      </c>
    </row>
    <row r="11" spans="1:42" ht="18" customHeight="1">
      <c r="A11" s="11"/>
      <c r="B11" s="11"/>
      <c r="C11" s="11"/>
      <c r="S11" s="567" t="s">
        <v>27</v>
      </c>
      <c r="T11" s="578"/>
      <c r="U11" s="59">
        <f>ROUND(SUMIF($G$17:$G$155,Paramétrage!$I14,$U$17:$U$155),0)</f>
        <v>0</v>
      </c>
      <c r="V11" s="59">
        <f t="array" ref="V11">IF(ISERROR(SUM(IF(G:G=Paramétrage!$I14,M:M*U:U)))=TRUE,"saisie incomplète",SUM(IF(G:G=Paramétrage!$I14,M:M*U:U)))</f>
        <v>0</v>
      </c>
    </row>
    <row r="12" spans="1:42" ht="18" customHeight="1">
      <c r="A12" s="11"/>
      <c r="B12" s="11"/>
      <c r="C12" s="11"/>
      <c r="S12" s="567" t="s">
        <v>28</v>
      </c>
      <c r="T12" s="578"/>
      <c r="U12" s="59">
        <f>ROUND(SUMIF($G$17:$G$155,Paramétrage!$I15,$U$17:$U$155),0)</f>
        <v>0</v>
      </c>
      <c r="V12" s="59">
        <f t="array" ref="V12">IF(ISERROR(SUM(IF(G:G=Paramétrage!$I15,M:M*U:U)))=TRUE,"saisie incomplète",SUM(IF(G:G=Paramétrage!$I15,M:M*U:U)))</f>
        <v>0</v>
      </c>
    </row>
    <row r="13" spans="1:42" ht="18" customHeight="1">
      <c r="A13" s="11"/>
      <c r="B13" s="11"/>
      <c r="C13" s="11"/>
      <c r="S13" s="567" t="s">
        <v>64</v>
      </c>
      <c r="T13" s="578"/>
      <c r="U13" s="151">
        <f>SUM(AO17:AO130)</f>
        <v>6</v>
      </c>
      <c r="V13" s="151">
        <f>SUM(AP17:AP130)</f>
        <v>162.5</v>
      </c>
    </row>
    <row r="14" spans="1:42" ht="6.75" customHeight="1" thickBot="1">
      <c r="A14" s="11"/>
      <c r="B14" s="11"/>
      <c r="C14" s="11"/>
      <c r="D14" s="11"/>
      <c r="E14" s="11"/>
      <c r="F14" s="11"/>
      <c r="G14" s="11"/>
    </row>
    <row r="15" spans="1:42" ht="68.849999999999994" customHeight="1">
      <c r="A15" s="20"/>
      <c r="B15" s="635" t="s">
        <v>65</v>
      </c>
      <c r="C15" s="636"/>
      <c r="D15" s="637"/>
      <c r="E15" s="599" t="s">
        <v>66</v>
      </c>
      <c r="F15" s="599" t="s">
        <v>67</v>
      </c>
      <c r="G15" s="599" t="s">
        <v>68</v>
      </c>
      <c r="H15" s="602" t="s">
        <v>69</v>
      </c>
      <c r="I15" s="599" t="s">
        <v>70</v>
      </c>
      <c r="J15" s="599" t="s">
        <v>71</v>
      </c>
      <c r="K15" s="602" t="s">
        <v>72</v>
      </c>
      <c r="L15" s="599" t="s">
        <v>73</v>
      </c>
      <c r="M15" s="22" t="s">
        <v>74</v>
      </c>
      <c r="N15" s="599" t="s">
        <v>134</v>
      </c>
      <c r="O15" s="594" t="s">
        <v>76</v>
      </c>
      <c r="P15" s="612" t="s">
        <v>77</v>
      </c>
      <c r="Q15" s="572" t="s">
        <v>78</v>
      </c>
      <c r="R15" s="563"/>
      <c r="S15" s="563"/>
      <c r="T15" s="573"/>
      <c r="U15" s="612" t="s">
        <v>13</v>
      </c>
      <c r="V15" s="125" t="s">
        <v>79</v>
      </c>
      <c r="W15" s="22" t="s">
        <v>80</v>
      </c>
      <c r="X15" s="22" t="s">
        <v>81</v>
      </c>
      <c r="Y15" s="21" t="s">
        <v>82</v>
      </c>
      <c r="Z15" s="562" t="s">
        <v>83</v>
      </c>
      <c r="AA15" s="563"/>
      <c r="AB15" s="576"/>
      <c r="AC15" s="599" t="s">
        <v>84</v>
      </c>
      <c r="AD15" s="594" t="s">
        <v>85</v>
      </c>
      <c r="AE15" s="596" t="s">
        <v>86</v>
      </c>
      <c r="AF15" s="573" t="s">
        <v>87</v>
      </c>
      <c r="AH15" s="579" t="s">
        <v>134</v>
      </c>
      <c r="AI15" s="579" t="s">
        <v>76</v>
      </c>
      <c r="AJ15" s="579" t="s">
        <v>13</v>
      </c>
      <c r="AK15" s="579" t="s">
        <v>79</v>
      </c>
      <c r="AL15" s="579" t="s">
        <v>80</v>
      </c>
      <c r="AM15" s="579" t="s">
        <v>81</v>
      </c>
      <c r="AN15" s="579" t="s">
        <v>82</v>
      </c>
      <c r="AO15" s="604" t="s">
        <v>135</v>
      </c>
      <c r="AP15" s="605"/>
    </row>
    <row r="16" spans="1:42" ht="16.149999999999999" thickBot="1">
      <c r="A16" s="20"/>
      <c r="B16" s="154" t="s">
        <v>88</v>
      </c>
      <c r="C16" s="159" t="s">
        <v>89</v>
      </c>
      <c r="D16" s="159" t="s">
        <v>90</v>
      </c>
      <c r="E16" s="601"/>
      <c r="F16" s="600"/>
      <c r="G16" s="600"/>
      <c r="H16" s="638"/>
      <c r="I16" s="600"/>
      <c r="J16" s="600"/>
      <c r="K16" s="638"/>
      <c r="L16" s="600"/>
      <c r="M16" s="158">
        <f>ROUND(M86+M156,1)</f>
        <v>50</v>
      </c>
      <c r="N16" s="600"/>
      <c r="O16" s="595"/>
      <c r="P16" s="641"/>
      <c r="Q16" s="642"/>
      <c r="R16" s="643"/>
      <c r="S16" s="643"/>
      <c r="T16" s="644"/>
      <c r="U16" s="641"/>
      <c r="V16" s="155">
        <f>V86+V156</f>
        <v>150</v>
      </c>
      <c r="W16" s="156">
        <f>W86+W156</f>
        <v>0</v>
      </c>
      <c r="X16" s="156">
        <f>X86+X156</f>
        <v>150</v>
      </c>
      <c r="Y16" s="157">
        <f>Y86+Y156</f>
        <v>162.5</v>
      </c>
      <c r="Z16" s="645"/>
      <c r="AA16" s="643"/>
      <c r="AB16" s="598"/>
      <c r="AC16" s="600"/>
      <c r="AD16" s="595"/>
      <c r="AE16" s="639"/>
      <c r="AF16" s="640"/>
      <c r="AH16" s="579"/>
      <c r="AI16" s="579"/>
      <c r="AJ16" s="579"/>
      <c r="AK16" s="579"/>
      <c r="AL16" s="579"/>
      <c r="AM16" s="579"/>
      <c r="AN16" s="579"/>
      <c r="AO16" s="53" t="s">
        <v>39</v>
      </c>
      <c r="AP16" s="52" t="s">
        <v>137</v>
      </c>
    </row>
    <row r="17" spans="1:42" ht="15.75" customHeight="1">
      <c r="A17" s="582" t="s">
        <v>274</v>
      </c>
      <c r="B17" s="606" t="s">
        <v>92</v>
      </c>
      <c r="C17" s="585" t="s">
        <v>275</v>
      </c>
      <c r="D17" s="587" t="s">
        <v>395</v>
      </c>
      <c r="E17" s="590">
        <v>6</v>
      </c>
      <c r="F17" s="446" t="s">
        <v>277</v>
      </c>
      <c r="G17" s="112" t="s">
        <v>16</v>
      </c>
      <c r="H17" s="103" t="s">
        <v>372</v>
      </c>
      <c r="I17" s="131" t="s">
        <v>373</v>
      </c>
      <c r="J17" s="130" t="s">
        <v>98</v>
      </c>
      <c r="K17" s="104">
        <v>1</v>
      </c>
      <c r="L17" s="105" t="s">
        <v>99</v>
      </c>
      <c r="M17" s="122">
        <v>25</v>
      </c>
      <c r="N17" s="119">
        <v>180</v>
      </c>
      <c r="O17" s="127">
        <v>300</v>
      </c>
      <c r="P17" s="111" t="s">
        <v>100</v>
      </c>
      <c r="Q17" s="568"/>
      <c r="R17" s="556"/>
      <c r="S17" s="556"/>
      <c r="T17" s="569"/>
      <c r="U17" s="238">
        <f>IF(OR(O17="",L17=Paramétrage!$C$10,L17=Paramétrage!$C$13,L17=Paramétrage!$C$16,L17=Paramétrage!$C$19,L17=Paramétrage!$C$23,L17=Paramétrage!$C$26,AND(L17&lt;&gt;Paramétrage!$C$9,P17="Mut+ext")),"",ROUNDUP(N17/O17,0))</f>
        <v>1</v>
      </c>
      <c r="V17" s="242">
        <f>IF(L17="",0,IF(OR(P17="Mut+ext",VLOOKUP(L17,Paramétrage!$C$6:$E$28,2,0)=0),0,IF(O17="","saisir capacité",M17*U17*VLOOKUP(L17,Paramétrage!$C$6:$E$28,2,0))))</f>
        <v>25</v>
      </c>
      <c r="W17" s="160"/>
      <c r="X17" s="240">
        <f t="shared" ref="X17:X24" si="0">IF(ISERROR(V17+W17)=TRUE,V17,V17+W17)</f>
        <v>25</v>
      </c>
      <c r="Y17" s="241">
        <f>IF(L17="",0,IF(ISERROR(W17+V17*VLOOKUP(L17,Paramétrage!$C$6:$E$28,3,0))=TRUE,X17,W17+V17*VLOOKUP(L17,Paramétrage!$C$6:$E$28,3,0)))</f>
        <v>37.5</v>
      </c>
      <c r="Z17" s="555"/>
      <c r="AA17" s="556"/>
      <c r="AB17" s="557"/>
      <c r="AC17" s="162"/>
      <c r="AD17" s="109"/>
      <c r="AE17" s="47">
        <f>IF(F17="",0,IF(J17="",0,IF(SUMIF(F17:F24,F17,N17:N24)=0,0,IF(J17="Obligatoire",AF17/N17,IF(K17="",AF17/SUMIF(F17:F24,F17,N17:N24),AF17/(SUMIF(F17:F24,F17,N17:N24)/K17))))))</f>
        <v>25</v>
      </c>
      <c r="AF17" s="43">
        <f t="shared" ref="AF17:AF24" si="1">M17*N17</f>
        <v>4500</v>
      </c>
      <c r="AH17" s="50">
        <f>IF(SUMIF(F17:F24,F17,N17:N24)=0,0,$M$3*N17/SUMIF(F17:F24,F17,N17:N24))</f>
        <v>0</v>
      </c>
      <c r="AI17" s="12">
        <f t="shared" ref="AI17:AI24" si="2">O17</f>
        <v>300</v>
      </c>
      <c r="AJ17" s="26">
        <f t="shared" ref="AJ17:AJ19" si="3">IF(AI17=0,"",ROUNDUP(AH17/AI17,0))</f>
        <v>0</v>
      </c>
      <c r="AK17" s="27">
        <f>IF(L17="",0,IF(OR(P17="Mut+ext",VLOOKUP(L17,Paramétrage!$C$6:$E$28,2,0)=0),0,IF(O17="","saisir capacité",IF(P17="Mut+ext",0,M17*AJ17*VLOOKUP(L17,Paramétrage!$C$6:$E$28,2,0)))))</f>
        <v>0</v>
      </c>
      <c r="AL17" s="95"/>
      <c r="AM17" s="27">
        <f t="shared" ref="AM17:AM24" si="4">IF(ISERROR(AK17+AL17)=TRUE,AK17,AK17+AL17)</f>
        <v>0</v>
      </c>
      <c r="AN17" s="27">
        <f>IF(L17="",0,IF(ISERROR(AL17+AK17*VLOOKUP(L17,Paramétrage!$C$6:$E$28,3,0))=TRUE,AM17,AL17+AK17*VLOOKUP(L17,Paramétrage!$C$6:$E$28,3,0)))</f>
        <v>0</v>
      </c>
      <c r="AO17" s="50">
        <f>IF(L17="",0,IF(OR(P17="oui",VLOOKUP(L17,Paramétrage!$C$6:$E$28,2,0)=0),0,IF(U17="",0,U17-AJ17)))</f>
        <v>1</v>
      </c>
      <c r="AP17" s="12">
        <f t="shared" ref="AP17:AP24" si="5">Y17-AN17-W17</f>
        <v>37.5</v>
      </c>
    </row>
    <row r="18" spans="1:42">
      <c r="A18" s="583"/>
      <c r="B18" s="607"/>
      <c r="C18" s="585"/>
      <c r="D18" s="587"/>
      <c r="E18" s="588"/>
      <c r="F18" s="446" t="s">
        <v>280</v>
      </c>
      <c r="G18" s="102" t="s">
        <v>16</v>
      </c>
      <c r="H18" s="106" t="s">
        <v>281</v>
      </c>
      <c r="I18" s="131" t="s">
        <v>97</v>
      </c>
      <c r="J18" s="130" t="s">
        <v>98</v>
      </c>
      <c r="K18" s="104">
        <v>1</v>
      </c>
      <c r="L18" s="105" t="s">
        <v>104</v>
      </c>
      <c r="M18" s="122">
        <v>25</v>
      </c>
      <c r="N18" s="119">
        <v>180</v>
      </c>
      <c r="O18" s="127">
        <v>40</v>
      </c>
      <c r="P18" s="111" t="s">
        <v>100</v>
      </c>
      <c r="Q18" s="556"/>
      <c r="R18" s="556"/>
      <c r="S18" s="556"/>
      <c r="T18" s="569"/>
      <c r="U18" s="238">
        <f>IF(OR(O18="",L18=Paramétrage!$C$10,L18=Paramétrage!$C$13,L18=Paramétrage!$C$16,L18=Paramétrage!$C$19,L18=Paramétrage!$C$23,L18=Paramétrage!$C$26,AND(L18&lt;&gt;Paramétrage!$C$9,P18="Mut+ext")),"",ROUNDUP(N18/O18,0))</f>
        <v>5</v>
      </c>
      <c r="V18" s="236">
        <f>IF(L18="",0,IF(OR(P18="Mut+ext",VLOOKUP(L18,Paramétrage!$C$6:$E$28,2,0)=0),0,IF(O18="","saisir capacité",M18*U18*VLOOKUP(L18,Paramétrage!$C$6:$E$28,2,0))))</f>
        <v>125</v>
      </c>
      <c r="W18" s="108"/>
      <c r="X18" s="237">
        <f t="shared" si="0"/>
        <v>125</v>
      </c>
      <c r="Y18" s="239">
        <f>IF(L18="",0,IF(ISERROR(W18+V18*VLOOKUP(L18,Paramétrage!$C$6:$E$28,3,0))=TRUE,X18,W18+V18*VLOOKUP(L18,Paramétrage!$C$6:$E$28,3,0)))</f>
        <v>125</v>
      </c>
      <c r="Z18" s="555"/>
      <c r="AA18" s="556"/>
      <c r="AB18" s="557"/>
      <c r="AC18" s="442"/>
      <c r="AD18" s="109"/>
      <c r="AE18" s="47">
        <f>IF(F18="",0,IF(J18="",0,IF(SUMIF(F17:F24,F18,N17:N24)=0,0,IF(J18="Obligatoire",AF18/N18,IF(K18="",AF18/SUMIF(F17:F24,F18,N17:N24),AF18/(SUMIF(F17:F24,F18,N17:N24)/K18))))))</f>
        <v>25</v>
      </c>
      <c r="AF18" s="24">
        <f t="shared" si="1"/>
        <v>4500</v>
      </c>
      <c r="AH18" s="50">
        <f>IF(SUMIF(F17:F24,F18,N17:N24)=0,0,$M$3*N18/SUMIF(F17:F24,F18,N17:N24))</f>
        <v>0</v>
      </c>
      <c r="AI18" s="12">
        <f t="shared" si="2"/>
        <v>40</v>
      </c>
      <c r="AJ18" s="26">
        <f t="shared" si="3"/>
        <v>0</v>
      </c>
      <c r="AK18" s="27">
        <f>IF(L18="",0,IF(OR(P18="Mut+ext",VLOOKUP(L18,Paramétrage!$C$6:$E$28,2,0)=0),0,IF(O18="","saisir capacité",IF(P18="Mut+ext",0,M18*AJ18*VLOOKUP(L18,Paramétrage!$C$6:$E$28,2,0)))))</f>
        <v>0</v>
      </c>
      <c r="AL18" s="95"/>
      <c r="AM18" s="27">
        <f t="shared" si="4"/>
        <v>0</v>
      </c>
      <c r="AN18" s="27">
        <f>IF(L18="",0,IF(ISERROR(AL18+AK18*VLOOKUP(L18,Paramétrage!$C$6:$E$28,3,0))=TRUE,AM18,AL18+AK18*VLOOKUP(L18,Paramétrage!$C$6:$E$28,3,0)))</f>
        <v>0</v>
      </c>
      <c r="AO18" s="50">
        <f>IF(L18="",0,IF(OR(P18="oui",VLOOKUP(L18,Paramétrage!$C$6:$E$28,2,0)=0),0,IF(U18="",0,U18-AJ18)))</f>
        <v>5</v>
      </c>
      <c r="AP18" s="12">
        <f t="shared" si="5"/>
        <v>125</v>
      </c>
    </row>
    <row r="19" spans="1:42">
      <c r="A19" s="583"/>
      <c r="B19" s="607"/>
      <c r="C19" s="585"/>
      <c r="D19" s="587"/>
      <c r="E19" s="588"/>
      <c r="F19" s="446" t="s">
        <v>374</v>
      </c>
      <c r="G19" s="102" t="s">
        <v>16</v>
      </c>
      <c r="H19" s="106"/>
      <c r="I19" s="131"/>
      <c r="J19" s="130"/>
      <c r="K19" s="104"/>
      <c r="L19" s="105"/>
      <c r="M19" s="122"/>
      <c r="N19" s="120"/>
      <c r="O19" s="127"/>
      <c r="P19" s="111"/>
      <c r="Q19" s="556"/>
      <c r="R19" s="556"/>
      <c r="S19" s="556"/>
      <c r="T19" s="569"/>
      <c r="U19" s="238" t="str">
        <f>IF(OR(O19="",L19=Paramétrage!$C$10,L19=Paramétrage!$C$13,L19=Paramétrage!$C$16,L19=Paramétrage!$C$19,L19=Paramétrage!$C$23,L19=Paramétrage!$C$26,AND(L19&lt;&gt;Paramétrage!$C$9,P19="Mut+ext")),"",ROUNDUP(N19/O19,0))</f>
        <v/>
      </c>
      <c r="V19" s="236">
        <f>IF(L19="",0,IF(OR(P19="Mut+ext",VLOOKUP(L19,Paramétrage!$C$6:$E$28,2,0)=0),0,IF(O19="","saisir capacité",M19*U19*VLOOKUP(L19,Paramétrage!$C$6:$E$28,2,0))))</f>
        <v>0</v>
      </c>
      <c r="W19" s="108"/>
      <c r="X19" s="237">
        <f t="shared" si="0"/>
        <v>0</v>
      </c>
      <c r="Y19" s="239">
        <f>IF(L19="",0,IF(ISERROR(W19+V19*VLOOKUP(L19,Paramétrage!$C$6:$E$28,3,0))=TRUE,X19,W19+V19*VLOOKUP(L19,Paramétrage!$C$6:$E$28,3,0)))</f>
        <v>0</v>
      </c>
      <c r="Z19" s="555"/>
      <c r="AA19" s="556"/>
      <c r="AB19" s="557"/>
      <c r="AC19" s="442"/>
      <c r="AD19" s="109"/>
      <c r="AE19" s="47">
        <f>IF(F19="",0,IF(J19="",0,IF(SUMIF(F17:F24,F19,N17:N24)=0,0,IF(J19="Obligatoire",AF19/N19,IF(K19="",AF19/SUMIF(F17:F24,F19,N17:N24),AF19/(SUMIF(F17:F24,F19,N17:N24)/K19))))))</f>
        <v>0</v>
      </c>
      <c r="AF19" s="24">
        <f t="shared" si="1"/>
        <v>0</v>
      </c>
      <c r="AH19" s="50">
        <f>IF(SUMIF(F17:F24,F19,N17:N24)=0,0,$M$3*N19/SUMIF(F17:F24,F19,N17:N24))</f>
        <v>0</v>
      </c>
      <c r="AI19" s="12">
        <f t="shared" si="2"/>
        <v>0</v>
      </c>
      <c r="AJ19" s="26" t="str">
        <f t="shared" si="3"/>
        <v/>
      </c>
      <c r="AK19" s="27">
        <f>IF(L19="",0,IF(OR(P19="Mut+ext",VLOOKUP(L19,Paramétrage!$C$6:$E$28,2,0)=0),0,IF(O19="","saisir capacité",IF(P19="Mut+ext",0,M19*AJ19*VLOOKUP(L19,Paramétrage!$C$6:$E$28,2,0)))))</f>
        <v>0</v>
      </c>
      <c r="AL19" s="95"/>
      <c r="AM19" s="27">
        <f t="shared" si="4"/>
        <v>0</v>
      </c>
      <c r="AN19" s="27">
        <f>IF(L19="",0,IF(ISERROR(AL19+AK19*VLOOKUP(L19,Paramétrage!$C$6:$E$28,3,0))=TRUE,AM19,AL19+AK19*VLOOKUP(L19,Paramétrage!$C$6:$E$28,3,0)))</f>
        <v>0</v>
      </c>
      <c r="AO19" s="50">
        <f>IF(L19="",0,IF(OR(P19="oui",VLOOKUP(L19,Paramétrage!$C$6:$E$28,2,0)=0),0,IF(U19="",0,U19-AJ19)))</f>
        <v>0</v>
      </c>
      <c r="AP19" s="12">
        <f t="shared" si="5"/>
        <v>0</v>
      </c>
    </row>
    <row r="20" spans="1:42">
      <c r="A20" s="583"/>
      <c r="B20" s="607"/>
      <c r="C20" s="585"/>
      <c r="D20" s="587"/>
      <c r="E20" s="588"/>
      <c r="F20" s="448" t="s">
        <v>375</v>
      </c>
      <c r="G20" s="102" t="s">
        <v>16</v>
      </c>
      <c r="H20" s="106"/>
      <c r="I20" s="131"/>
      <c r="J20" s="130"/>
      <c r="K20" s="104"/>
      <c r="L20" s="105"/>
      <c r="M20" s="122"/>
      <c r="N20" s="121"/>
      <c r="O20" s="127"/>
      <c r="P20" s="111"/>
      <c r="Q20" s="556"/>
      <c r="R20" s="556"/>
      <c r="S20" s="556"/>
      <c r="T20" s="569"/>
      <c r="U20" s="238" t="str">
        <f>IF(OR(O20="",L20=Paramétrage!$C$10,L20=Paramétrage!$C$13,L20=Paramétrage!$C$16,L20=Paramétrage!$C$19,L20=Paramétrage!$C$23,L20=Paramétrage!$C$26,AND(L20&lt;&gt;Paramétrage!$C$9,P20="Mut+ext")),"",ROUNDUP(N20/O20,0))</f>
        <v/>
      </c>
      <c r="V20" s="236">
        <f>IF(L20="",0,IF(OR(P20="Mut+ext",VLOOKUP(L20,Paramétrage!$C$6:$E$28,2,0)=0),0,IF(O20="","saisir capacité",M20*U20*VLOOKUP(L20,Paramétrage!$C$6:$E$28,2,0))))</f>
        <v>0</v>
      </c>
      <c r="W20" s="108"/>
      <c r="X20" s="237">
        <f t="shared" si="0"/>
        <v>0</v>
      </c>
      <c r="Y20" s="239">
        <f>IF(L20="",0,IF(ISERROR(W20+V20*VLOOKUP(L20,Paramétrage!$C$6:$E$28,3,0))=TRUE,X20,W20+V20*VLOOKUP(L20,Paramétrage!$C$6:$E$28,3,0)))</f>
        <v>0</v>
      </c>
      <c r="Z20" s="555"/>
      <c r="AA20" s="556"/>
      <c r="AB20" s="557"/>
      <c r="AC20" s="132"/>
      <c r="AD20" s="109"/>
      <c r="AE20" s="47">
        <f>IF(F20="",0,IF(J20="",0,IF(SUMIF(F17:F24,F20,N17:N24)=0,0,IF(J20="Obligatoire",AF20/N20,IF(K20="",AF20/SUMIF(F17:F24,F20,N17:N24),AF20/(SUMIF(F17:F24,F20,N17:N24)/K20))))))</f>
        <v>0</v>
      </c>
      <c r="AF20" s="24">
        <f t="shared" si="1"/>
        <v>0</v>
      </c>
      <c r="AH20" s="50">
        <f>IF(SUMIF(F17:F24,F20,N17:N24)=0,0,$M$3*N20/SUMIF(F17:F24,F20,N17:N24))</f>
        <v>0</v>
      </c>
      <c r="AI20" s="12">
        <f t="shared" si="2"/>
        <v>0</v>
      </c>
      <c r="AJ20" s="26" t="str">
        <f>IF(AI20=0,"",ROUNDUP(AH20/AI20,0))</f>
        <v/>
      </c>
      <c r="AK20" s="27">
        <f>IF(L20="",0,IF(OR(P20="Mut+ext",VLOOKUP(L20,Paramétrage!$C$6:$E$28,2,0)=0),0,IF(O20="","saisir capacité",IF(P20="Mut+ext",0,M20*AJ20*VLOOKUP(L20,Paramétrage!$C$6:$E$28,2,0)))))</f>
        <v>0</v>
      </c>
      <c r="AL20" s="95"/>
      <c r="AM20" s="27">
        <f t="shared" si="4"/>
        <v>0</v>
      </c>
      <c r="AN20" s="27">
        <f>IF(L20="",0,IF(ISERROR(AL20+AK20*VLOOKUP(L20,Paramétrage!$C$6:$E$28,3,0))=TRUE,AM20,AL20+AK20*VLOOKUP(L20,Paramétrage!$C$6:$E$28,3,0)))</f>
        <v>0</v>
      </c>
      <c r="AO20" s="50">
        <f>IF(L20="",0,IF(OR(P20="oui",VLOOKUP(L20,Paramétrage!$C$6:$E$28,2,0)=0),0,IF(U20="",0,U20-AJ20)))</f>
        <v>0</v>
      </c>
      <c r="AP20" s="12">
        <f t="shared" si="5"/>
        <v>0</v>
      </c>
    </row>
    <row r="21" spans="1:42">
      <c r="A21" s="583"/>
      <c r="B21" s="607"/>
      <c r="C21" s="585"/>
      <c r="D21" s="587"/>
      <c r="E21" s="588"/>
      <c r="F21" s="446"/>
      <c r="G21" s="449"/>
      <c r="H21" s="106"/>
      <c r="I21" s="131"/>
      <c r="J21" s="130"/>
      <c r="K21" s="104"/>
      <c r="L21" s="105"/>
      <c r="M21" s="122"/>
      <c r="N21" s="120"/>
      <c r="O21" s="127"/>
      <c r="P21" s="111"/>
      <c r="Q21" s="556"/>
      <c r="R21" s="556"/>
      <c r="S21" s="556"/>
      <c r="T21" s="569"/>
      <c r="U21" s="238" t="str">
        <f>IF(OR(O21="",L21=Paramétrage!$C$10,L21=Paramétrage!$C$13,L21=Paramétrage!$C$16,L21=Paramétrage!$C$19,L21=Paramétrage!$C$23,L21=Paramétrage!$C$26,AND(L21&lt;&gt;Paramétrage!$C$9,P21="Mut+ext")),"",ROUNDUP(N21/O21,0))</f>
        <v/>
      </c>
      <c r="V21" s="236">
        <f>IF(L21="",0,IF(OR(P21="Mut+ext",VLOOKUP(L21,Paramétrage!$C$6:$E$28,2,0)=0),0,IF(O21="","saisir capacité",M21*U21*VLOOKUP(L21,Paramétrage!$C$6:$E$28,2,0))))</f>
        <v>0</v>
      </c>
      <c r="W21" s="108"/>
      <c r="X21" s="237">
        <f t="shared" si="0"/>
        <v>0</v>
      </c>
      <c r="Y21" s="239">
        <f>IF(L21="",0,IF(ISERROR(W21+V21*VLOOKUP(L21,Paramétrage!$C$6:$E$28,3,0))=TRUE,X21,W21+V21*VLOOKUP(L21,Paramétrage!$C$6:$E$28,3,0)))</f>
        <v>0</v>
      </c>
      <c r="Z21" s="555"/>
      <c r="AA21" s="556"/>
      <c r="AB21" s="557"/>
      <c r="AC21" s="442"/>
      <c r="AD21" s="109"/>
      <c r="AE21" s="47">
        <f>IF(F21="",0,IF(J21="",0,IF(SUMIF(F17:F24,F21,N17:N24)=0,0,IF(J21="Obligatoire",AF21/N21,IF(K21="",AF21/SUMIF(F17:F24,F21,N17:N24),AF21/(SUMIF(F17:F24,F21,N17:N24)/K21))))))</f>
        <v>0</v>
      </c>
      <c r="AF21" s="24">
        <f t="shared" si="1"/>
        <v>0</v>
      </c>
      <c r="AH21" s="50">
        <f>IF(SUMIF(F17:F24,F21,N17:N24)=0,0,$M$3*N21/SUMIF(F17:F24,F21,N17:N24))</f>
        <v>0</v>
      </c>
      <c r="AI21" s="12">
        <f t="shared" si="2"/>
        <v>0</v>
      </c>
      <c r="AJ21" s="26" t="str">
        <f t="shared" ref="AJ21:AJ23" si="6">IF(AI21=0,"",ROUNDUP(AH21/AI21,0))</f>
        <v/>
      </c>
      <c r="AK21" s="27">
        <f>IF(L21="",0,IF(OR(P21="Mut+ext",VLOOKUP(L21,Paramétrage!$C$6:$E$28,2,0)=0),0,IF(O21="","saisir capacité",IF(P21="Mut+ext",0,M21*AJ21*VLOOKUP(L21,Paramétrage!$C$6:$E$28,2,0)))))</f>
        <v>0</v>
      </c>
      <c r="AL21" s="95"/>
      <c r="AM21" s="27">
        <f t="shared" si="4"/>
        <v>0</v>
      </c>
      <c r="AN21" s="27">
        <f>IF(L21="",0,IF(ISERROR(AL21+AK21*VLOOKUP(L21,Paramétrage!$C$6:$E$28,3,0))=TRUE,AM21,AL21+AK21*VLOOKUP(L21,Paramétrage!$C$6:$E$28,3,0)))</f>
        <v>0</v>
      </c>
      <c r="AO21" s="50">
        <f>IF(L21="",0,IF(OR(P21="oui",VLOOKUP(L21,Paramétrage!$C$6:$E$28,2,0)=0),0,IF(U21="",0,U21-AJ21)))</f>
        <v>0</v>
      </c>
      <c r="AP21" s="12">
        <f t="shared" si="5"/>
        <v>0</v>
      </c>
    </row>
    <row r="22" spans="1:42">
      <c r="A22" s="583"/>
      <c r="B22" s="607"/>
      <c r="C22" s="585"/>
      <c r="D22" s="587"/>
      <c r="E22" s="588"/>
      <c r="F22" s="446"/>
      <c r="G22" s="449"/>
      <c r="H22" s="106"/>
      <c r="I22" s="131"/>
      <c r="J22" s="130"/>
      <c r="K22" s="104"/>
      <c r="L22" s="105"/>
      <c r="M22" s="122"/>
      <c r="N22" s="121"/>
      <c r="O22" s="127"/>
      <c r="P22" s="111"/>
      <c r="Q22" s="556"/>
      <c r="R22" s="556"/>
      <c r="S22" s="556"/>
      <c r="T22" s="569"/>
      <c r="U22" s="238" t="str">
        <f>IF(OR(O22="",L22=Paramétrage!$C$10,L22=Paramétrage!$C$13,L22=Paramétrage!$C$16,L22=Paramétrage!$C$19,L22=Paramétrage!$C$23,L22=Paramétrage!$C$26,AND(L22&lt;&gt;Paramétrage!$C$9,P22="Mut+ext")),"",ROUNDUP(N22/O22,0))</f>
        <v/>
      </c>
      <c r="V22" s="236">
        <f>IF(L22="",0,IF(OR(P22="Mut+ext",VLOOKUP(L22,Paramétrage!$C$6:$E$28,2,0)=0),0,IF(O22="","saisir capacité",M22*U22*VLOOKUP(L22,Paramétrage!$C$6:$E$28,2,0))))</f>
        <v>0</v>
      </c>
      <c r="W22" s="108"/>
      <c r="X22" s="237">
        <f t="shared" si="0"/>
        <v>0</v>
      </c>
      <c r="Y22" s="239">
        <f>IF(L22="",0,IF(ISERROR(W22+V22*VLOOKUP(L22,Paramétrage!$C$6:$E$28,3,0))=TRUE,X22,W22+V22*VLOOKUP(L22,Paramétrage!$C$6:$E$28,3,0)))</f>
        <v>0</v>
      </c>
      <c r="Z22" s="555"/>
      <c r="AA22" s="556"/>
      <c r="AB22" s="557"/>
      <c r="AC22" s="442"/>
      <c r="AD22" s="109"/>
      <c r="AE22" s="47">
        <f>IF(F22="",0,IF(J22="",0,IF(SUMIF(F17:F24,F22,N17:N24)=0,0,IF(J22="Obligatoire",AF22/N22,IF(K22="",AF22/SUMIF(F17:F24,F22,N17:N24),AF22/(SUMIF(F17:F24,F22,N17:N24)/K22))))))</f>
        <v>0</v>
      </c>
      <c r="AF22" s="24">
        <f t="shared" si="1"/>
        <v>0</v>
      </c>
      <c r="AH22" s="50">
        <f>IF(SUMIF(F17:F24,F22,N17:N24)=0,0,$M$3*N22/SUMIF(F17:F24,F22,N17:N24))</f>
        <v>0</v>
      </c>
      <c r="AI22" s="12">
        <f t="shared" si="2"/>
        <v>0</v>
      </c>
      <c r="AJ22" s="26" t="str">
        <f t="shared" si="6"/>
        <v/>
      </c>
      <c r="AK22" s="27">
        <f>IF(L22="",0,IF(OR(P22="Mut+ext",VLOOKUP(L22,Paramétrage!$C$6:$E$28,2,0)=0),0,IF(O22="","saisir capacité",IF(P22="Mut+ext",0,M22*AJ22*VLOOKUP(L22,Paramétrage!$C$6:$E$28,2,0)))))</f>
        <v>0</v>
      </c>
      <c r="AL22" s="95"/>
      <c r="AM22" s="27">
        <f t="shared" si="4"/>
        <v>0</v>
      </c>
      <c r="AN22" s="27">
        <f>IF(L22="",0,IF(ISERROR(AL22+AK22*VLOOKUP(L22,Paramétrage!$C$6:$E$28,3,0))=TRUE,AM22,AL22+AK22*VLOOKUP(L22,Paramétrage!$C$6:$E$28,3,0)))</f>
        <v>0</v>
      </c>
      <c r="AO22" s="50">
        <f>IF(L22="",0,IF(OR(P22="oui",VLOOKUP(L22,Paramétrage!$C$6:$E$28,2,0)=0),0,IF(U22="",0,U22-AJ22)))</f>
        <v>0</v>
      </c>
      <c r="AP22" s="12">
        <f t="shared" si="5"/>
        <v>0</v>
      </c>
    </row>
    <row r="23" spans="1:42">
      <c r="A23" s="583"/>
      <c r="B23" s="607"/>
      <c r="C23" s="585"/>
      <c r="D23" s="587"/>
      <c r="E23" s="588"/>
      <c r="F23" s="446"/>
      <c r="G23" s="449"/>
      <c r="H23" s="106"/>
      <c r="I23" s="131"/>
      <c r="J23" s="130"/>
      <c r="K23" s="104"/>
      <c r="L23" s="105"/>
      <c r="M23" s="122"/>
      <c r="N23" s="120"/>
      <c r="O23" s="127"/>
      <c r="P23" s="111"/>
      <c r="Q23" s="556"/>
      <c r="R23" s="556"/>
      <c r="S23" s="556"/>
      <c r="T23" s="569"/>
      <c r="U23" s="238" t="str">
        <f>IF(OR(O23="",L23=Paramétrage!$C$10,L23=Paramétrage!$C$13,L23=Paramétrage!$C$16,L23=Paramétrage!$C$19,L23=Paramétrage!$C$23,L23=Paramétrage!$C$26,AND(L23&lt;&gt;Paramétrage!$C$9,P23="Mut+ext")),"",ROUNDUP(N23/O23,0))</f>
        <v/>
      </c>
      <c r="V23" s="236">
        <f>IF(L23="",0,IF(OR(P23="Mut+ext",VLOOKUP(L23,Paramétrage!$C$6:$E$28,2,0)=0),0,IF(O23="","saisir capacité",M23*U23*VLOOKUP(L23,Paramétrage!$C$6:$E$28,2,0))))</f>
        <v>0</v>
      </c>
      <c r="W23" s="108"/>
      <c r="X23" s="237">
        <f t="shared" si="0"/>
        <v>0</v>
      </c>
      <c r="Y23" s="239">
        <f>IF(L23="",0,IF(ISERROR(W23+V23*VLOOKUP(L23,Paramétrage!$C$6:$E$28,3,0))=TRUE,X23,W23+V23*VLOOKUP(L23,Paramétrage!$C$6:$E$28,3,0)))</f>
        <v>0</v>
      </c>
      <c r="Z23" s="555"/>
      <c r="AA23" s="556"/>
      <c r="AB23" s="557"/>
      <c r="AC23" s="442"/>
      <c r="AD23" s="109"/>
      <c r="AE23" s="47">
        <f>IF(F23="",0,IF(J23="",0,IF(SUMIF(F17:F24,F23,N17:N24)=0,0,IF(J23="Obligatoire",AF23/N23,IF(K23="",AF23/SUMIF(F17:F24,F23,N17:N24),AF23/(SUMIF(F17:F24,F23,N17:N24)/K23))))))</f>
        <v>0</v>
      </c>
      <c r="AF23" s="24">
        <f t="shared" si="1"/>
        <v>0</v>
      </c>
      <c r="AH23" s="50">
        <f>IF(SUMIF(F17:F24,F23,N17:N24)=0,0,$M$3*N23/SUMIF(F17:F24,F23,N17:N24))</f>
        <v>0</v>
      </c>
      <c r="AI23" s="12">
        <f t="shared" si="2"/>
        <v>0</v>
      </c>
      <c r="AJ23" s="26" t="str">
        <f t="shared" si="6"/>
        <v/>
      </c>
      <c r="AK23" s="27">
        <f>IF(L23="",0,IF(OR(P23="Mut+ext",VLOOKUP(L23,Paramétrage!$C$6:$E$28,2,0)=0),0,IF(O23="","saisir capacité",IF(P23="Mut+ext",0,M23*AJ23*VLOOKUP(L23,Paramétrage!$C$6:$E$28,2,0)))))</f>
        <v>0</v>
      </c>
      <c r="AL23" s="95"/>
      <c r="AM23" s="27">
        <f t="shared" si="4"/>
        <v>0</v>
      </c>
      <c r="AN23" s="27">
        <f>IF(L23="",0,IF(ISERROR(AL23+AK23*VLOOKUP(L23,Paramétrage!$C$6:$E$28,3,0))=TRUE,AM23,AL23+AK23*VLOOKUP(L23,Paramétrage!$C$6:$E$28,3,0)))</f>
        <v>0</v>
      </c>
      <c r="AO23" s="50">
        <f>IF(L23="",0,IF(OR(P23="oui",VLOOKUP(L23,Paramétrage!$C$6:$E$28,2,0)=0),0,IF(U23="",0,U23-AJ23)))</f>
        <v>0</v>
      </c>
      <c r="AP23" s="12">
        <f t="shared" si="5"/>
        <v>0</v>
      </c>
    </row>
    <row r="24" spans="1:42">
      <c r="A24" s="583"/>
      <c r="B24" s="607"/>
      <c r="C24" s="585"/>
      <c r="D24" s="587"/>
      <c r="E24" s="589"/>
      <c r="F24" s="446"/>
      <c r="G24" s="449"/>
      <c r="H24" s="106"/>
      <c r="I24" s="131"/>
      <c r="J24" s="130"/>
      <c r="K24" s="104"/>
      <c r="L24" s="105"/>
      <c r="M24" s="122"/>
      <c r="N24" s="119"/>
      <c r="O24" s="127"/>
      <c r="P24" s="111"/>
      <c r="Q24" s="556"/>
      <c r="R24" s="556"/>
      <c r="S24" s="556"/>
      <c r="T24" s="569"/>
      <c r="U24" s="238" t="str">
        <f>IF(OR(O24="",L24=Paramétrage!$C$10,L24=Paramétrage!$C$13,L24=Paramétrage!$C$16,L24=Paramétrage!$C$19,L24=Paramétrage!$C$23,L24=Paramétrage!$C$26,AND(L24&lt;&gt;Paramétrage!$C$9,P24="Mut+ext")),"",ROUNDUP(N24/O24,0))</f>
        <v/>
      </c>
      <c r="V24" s="236">
        <f>IF(L24="",0,IF(OR(P24="Mut+ext",VLOOKUP(L24,Paramétrage!$C$6:$E$28,2,0)=0),0,IF(O24="","saisir capacité",M24*U24*VLOOKUP(L24,Paramétrage!$C$6:$E$28,2,0))))</f>
        <v>0</v>
      </c>
      <c r="W24" s="108"/>
      <c r="X24" s="237">
        <f t="shared" si="0"/>
        <v>0</v>
      </c>
      <c r="Y24" s="239">
        <f>IF(L24="",0,IF(ISERROR(W24+V24*VLOOKUP(L24,Paramétrage!$C$6:$E$28,3,0))=TRUE,X24,W24+V24*VLOOKUP(L24,Paramétrage!$C$6:$E$28,3,0)))</f>
        <v>0</v>
      </c>
      <c r="Z24" s="555"/>
      <c r="AA24" s="556"/>
      <c r="AB24" s="557"/>
      <c r="AC24" s="442"/>
      <c r="AD24" s="109"/>
      <c r="AE24" s="47">
        <f>IF(F24="",0,IF(J24="",0,IF(SUMIF(F17:F24,F24,N17:N24)=0,0,IF(J24="Obligatoire",AF24/N24,IF(K24="",AF24/SUMIF(F17:F24,F24,N17:N24),AF24/(SUMIF(F17:F24,F24,N17:N24)/K24))))))</f>
        <v>0</v>
      </c>
      <c r="AF24" s="24">
        <f t="shared" si="1"/>
        <v>0</v>
      </c>
      <c r="AH24" s="50">
        <f>IF(SUMIF(F17:F24,F24,N17:N24)=0,0,$M$3*N24/SUMIF(F17:F24,F24,N17:N24))</f>
        <v>0</v>
      </c>
      <c r="AI24" s="12">
        <f t="shared" si="2"/>
        <v>0</v>
      </c>
      <c r="AJ24" s="26" t="str">
        <f>IF(AI24=0,"",ROUNDUP(AH24/AI24,0))</f>
        <v/>
      </c>
      <c r="AK24" s="27">
        <f>IF(L24="",0,IF(OR(P24="Mut+ext",VLOOKUP(L24,Paramétrage!$C$6:$E$28,2,0)=0),0,IF(O24="","saisir capacité",IF(P24="Mut+ext",0,M24*AJ24*VLOOKUP(L24,Paramétrage!$C$6:$E$28,2,0)))))</f>
        <v>0</v>
      </c>
      <c r="AL24" s="95"/>
      <c r="AM24" s="27">
        <f t="shared" si="4"/>
        <v>0</v>
      </c>
      <c r="AN24" s="27">
        <f>IF(L24="",0,IF(ISERROR(AL24+AK24*VLOOKUP(L24,Paramétrage!$C$6:$E$28,3,0))=TRUE,AM24,AL24+AK24*VLOOKUP(L24,Paramétrage!$C$6:$E$28,3,0)))</f>
        <v>0</v>
      </c>
      <c r="AO24" s="50">
        <f>IF(L24="",0,IF(OR(P24="oui",VLOOKUP(L24,Paramétrage!$C$6:$E$28,2,0)=0),0,IF(U24="",0,U24-AJ24)))</f>
        <v>0</v>
      </c>
      <c r="AP24" s="12">
        <f t="shared" si="5"/>
        <v>0</v>
      </c>
    </row>
    <row r="25" spans="1:42">
      <c r="A25" s="583"/>
      <c r="B25" s="607"/>
      <c r="C25" s="585"/>
      <c r="D25" s="165"/>
      <c r="E25" s="165"/>
      <c r="F25" s="165"/>
      <c r="G25" s="166"/>
      <c r="H25" s="167"/>
      <c r="I25" s="167"/>
      <c r="J25" s="168"/>
      <c r="K25" s="169"/>
      <c r="L25" s="170"/>
      <c r="M25" s="171">
        <f>AE25</f>
        <v>50</v>
      </c>
      <c r="N25" s="172"/>
      <c r="O25" s="172"/>
      <c r="P25" s="173"/>
      <c r="Q25" s="174"/>
      <c r="R25" s="174"/>
      <c r="S25" s="174"/>
      <c r="T25" s="175"/>
      <c r="U25" s="176"/>
      <c r="V25" s="177">
        <f>SUM(V17:V24)</f>
        <v>150</v>
      </c>
      <c r="W25" s="178">
        <f>SUM(W17:W24)</f>
        <v>0</v>
      </c>
      <c r="X25" s="179">
        <f t="shared" ref="X25" si="7">V25+W25</f>
        <v>150</v>
      </c>
      <c r="Y25" s="180">
        <f>SUM(Y17:Y24)</f>
        <v>162.5</v>
      </c>
      <c r="Z25" s="181"/>
      <c r="AA25" s="182"/>
      <c r="AB25" s="183"/>
      <c r="AC25" s="184"/>
      <c r="AD25" s="175"/>
      <c r="AE25" s="46">
        <f>SUM(AE17:AE24)</f>
        <v>50</v>
      </c>
      <c r="AF25" s="44">
        <f>SUM(AF17:AF24)</f>
        <v>9000</v>
      </c>
    </row>
    <row r="26" spans="1:42" ht="15.75" customHeight="1">
      <c r="A26" s="583"/>
      <c r="B26" s="607"/>
      <c r="C26" s="585" t="s">
        <v>282</v>
      </c>
      <c r="D26" s="587" t="s">
        <v>396</v>
      </c>
      <c r="E26" s="588">
        <v>6</v>
      </c>
      <c r="F26" s="447" t="s">
        <v>284</v>
      </c>
      <c r="G26" s="112" t="s">
        <v>16</v>
      </c>
      <c r="H26" s="103"/>
      <c r="I26" s="131"/>
      <c r="J26" s="130"/>
      <c r="K26" s="104"/>
      <c r="L26" s="105"/>
      <c r="M26" s="122"/>
      <c r="N26" s="119"/>
      <c r="O26" s="127"/>
      <c r="P26" s="111"/>
      <c r="Q26" s="556"/>
      <c r="R26" s="556"/>
      <c r="S26" s="556"/>
      <c r="T26" s="569"/>
      <c r="U26" s="238" t="str">
        <f>IF(OR(O26="",L26=Paramétrage!$C$10,L26=Paramétrage!$C$13,L26=Paramétrage!$C$16,L26=Paramétrage!$C$19,L26=Paramétrage!$C$23,L26=Paramétrage!$C$26,AND(L26&lt;&gt;Paramétrage!$C$9,P26="Mut+ext")),"",ROUNDUP(N26/O26,0))</f>
        <v/>
      </c>
      <c r="V26" s="236">
        <f>IF(L26="",0,IF(OR(P26="Mut+ext",VLOOKUP(L26,Paramétrage!$C$6:$E$28,2,0)=0),0,IF(O26="","saisir capacité",M26*U26*VLOOKUP(L26,Paramétrage!$C$6:$E$28,2,0))))</f>
        <v>0</v>
      </c>
      <c r="W26" s="108"/>
      <c r="X26" s="237">
        <f t="shared" ref="X26:X33" si="8">IF(ISERROR(V26+W26)=TRUE,V26,V26+W26)</f>
        <v>0</v>
      </c>
      <c r="Y26" s="239">
        <f>IF(L26="",0,IF(ISERROR(W26+V26*VLOOKUP(L26,Paramétrage!$C$6:$E$28,3,0))=TRUE,X26,W26+V26*VLOOKUP(L26,Paramétrage!$C$6:$E$28,3,0)))</f>
        <v>0</v>
      </c>
      <c r="Z26" s="555"/>
      <c r="AA26" s="556"/>
      <c r="AB26" s="557"/>
      <c r="AC26" s="442"/>
      <c r="AD26" s="110"/>
      <c r="AE26" s="47">
        <f>IF(F26="",0,IF(J26="",0,IF(SUMIF(F26:F33,F26,N26:N33)=0,0,IF(J26="Obligatoire",AF26/N26,IF(K26="",AF26/SUMIF(F26:F33,F26,N26:N33),AF26/(SUMIF(F26:F33,F26,N26:N33)/K26))))))</f>
        <v>0</v>
      </c>
      <c r="AF26" s="43">
        <f t="shared" ref="AF26:AF33" si="9">M26*N26</f>
        <v>0</v>
      </c>
      <c r="AH26" s="50">
        <f>IF(SUMIF(F26:F33,F26,N26:N33)=0,0,$M$3*N26/SUMIF(F26:F33,F26,N26:N33))</f>
        <v>0</v>
      </c>
      <c r="AI26" s="12">
        <f t="shared" ref="AI26:AI33" si="10">O26</f>
        <v>0</v>
      </c>
      <c r="AJ26" s="26" t="str">
        <f t="shared" ref="AJ26:AJ33" si="11">IF(AI26=0,"",ROUNDUP(AH26/AI26,0))</f>
        <v/>
      </c>
      <c r="AK26" s="27">
        <f>IF(L26="",0,IF(OR(P26="Mut+ext",VLOOKUP(L26,Paramétrage!$C$6:$E$28,2,0)=0),0,IF(O26="","saisir capacité",IF(P26="Mut+ext",0,M26*AJ26*VLOOKUP(L26,Paramétrage!$C$6:$E$28,2,0)))))</f>
        <v>0</v>
      </c>
      <c r="AL26" s="95"/>
      <c r="AM26" s="27">
        <f t="shared" ref="AM26:AM33" si="12">IF(ISERROR(AK26+AL26)=TRUE,AK26,AK26+AL26)</f>
        <v>0</v>
      </c>
      <c r="AN26" s="27">
        <f>IF(L26="",0,IF(ISERROR(AL26+AK26*VLOOKUP(L26,Paramétrage!$C$6:$E$28,3,0))=TRUE,AM26,AL26+AK26*VLOOKUP(L26,Paramétrage!$C$6:$E$28,3,0)))</f>
        <v>0</v>
      </c>
      <c r="AO26" s="50">
        <f>IF(L26="",0,IF(OR(P26="oui",VLOOKUP(L26,Paramétrage!$C$6:$E$28,2,0)=0),0,IF(U26="",0,U26-AJ26)))</f>
        <v>0</v>
      </c>
      <c r="AP26" s="12">
        <f t="shared" ref="AP26:AP33" si="13">Y26-AN26-W26</f>
        <v>0</v>
      </c>
    </row>
    <row r="27" spans="1:42">
      <c r="A27" s="583"/>
      <c r="B27" s="607"/>
      <c r="C27" s="585"/>
      <c r="D27" s="587"/>
      <c r="E27" s="588"/>
      <c r="F27" s="446" t="s">
        <v>287</v>
      </c>
      <c r="G27" s="102" t="s">
        <v>16</v>
      </c>
      <c r="H27" s="103"/>
      <c r="I27" s="131"/>
      <c r="J27" s="130"/>
      <c r="K27" s="104"/>
      <c r="L27" s="105"/>
      <c r="M27" s="122"/>
      <c r="N27" s="119"/>
      <c r="O27" s="127"/>
      <c r="P27" s="111"/>
      <c r="Q27" s="556"/>
      <c r="R27" s="556"/>
      <c r="S27" s="556"/>
      <c r="T27" s="569"/>
      <c r="U27" s="238" t="str">
        <f>IF(OR(O27="",L27=Paramétrage!$C$10,L27=Paramétrage!$C$13,L27=Paramétrage!$C$16,L27=Paramétrage!$C$19,L27=Paramétrage!$C$23,L27=Paramétrage!$C$26,AND(L27&lt;&gt;Paramétrage!$C$9,P27="Mut+ext")),"",ROUNDUP(N27/O27,0))</f>
        <v/>
      </c>
      <c r="V27" s="236">
        <f>IF(L27="",0,IF(OR(P27="Mut+ext",VLOOKUP(L27,Paramétrage!$C$6:$E$28,2,0)=0),0,IF(O27="","saisir capacité",M27*U27*VLOOKUP(L27,Paramétrage!$C$6:$E$28,2,0))))</f>
        <v>0</v>
      </c>
      <c r="W27" s="108"/>
      <c r="X27" s="237">
        <f t="shared" si="8"/>
        <v>0</v>
      </c>
      <c r="Y27" s="239">
        <f>IF(L27="",0,IF(ISERROR(W27+V27*VLOOKUP(L27,Paramétrage!$C$6:$E$28,3,0))=TRUE,X27,W27+V27*VLOOKUP(L27,Paramétrage!$C$6:$E$28,3,0)))</f>
        <v>0</v>
      </c>
      <c r="Z27" s="555"/>
      <c r="AA27" s="556"/>
      <c r="AB27" s="557"/>
      <c r="AC27" s="442"/>
      <c r="AD27" s="109"/>
      <c r="AE27" s="47">
        <f>IF(F27="",0,IF(J27="",0,IF(SUMIF(F26:F33,F27,N26:N33)=0,0,IF(J27="Obligatoire",AF27/N27,IF(K27="",AF27/SUMIF(F26:F33,F27,N26:N33),AF27/(SUMIF(F26:F33,F27,N26:N33)/K27))))))</f>
        <v>0</v>
      </c>
      <c r="AF27" s="24">
        <f t="shared" si="9"/>
        <v>0</v>
      </c>
      <c r="AH27" s="50">
        <f>IF(SUMIF(F26:F33,F27,N26:N33)=0,0,$M$3*N27/SUMIF(F26:F33,F27,N26:N33))</f>
        <v>0</v>
      </c>
      <c r="AI27" s="12">
        <f t="shared" si="10"/>
        <v>0</v>
      </c>
      <c r="AJ27" s="26" t="str">
        <f t="shared" si="11"/>
        <v/>
      </c>
      <c r="AK27" s="27">
        <f>IF(L27="",0,IF(OR(P27="Mut+ext",VLOOKUP(L27,Paramétrage!$C$6:$E$28,2,0)=0),0,IF(O27="","saisir capacité",IF(P27="Mut+ext",0,M27*AJ27*VLOOKUP(L27,Paramétrage!$C$6:$E$28,2,0)))))</f>
        <v>0</v>
      </c>
      <c r="AL27" s="95"/>
      <c r="AM27" s="27">
        <f t="shared" si="12"/>
        <v>0</v>
      </c>
      <c r="AN27" s="27">
        <f>IF(L27="",0,IF(ISERROR(AL27+AK27*VLOOKUP(L27,Paramétrage!$C$6:$E$28,3,0))=TRUE,AM27,AL27+AK27*VLOOKUP(L27,Paramétrage!$C$6:$E$28,3,0)))</f>
        <v>0</v>
      </c>
      <c r="AO27" s="50">
        <f>IF(L27="",0,IF(OR(P27="oui",VLOOKUP(L27,Paramétrage!$C$6:$E$28,2,0)=0),0,IF(U27="",0,U27-AJ27)))</f>
        <v>0</v>
      </c>
      <c r="AP27" s="12">
        <f t="shared" si="13"/>
        <v>0</v>
      </c>
    </row>
    <row r="28" spans="1:42">
      <c r="A28" s="583"/>
      <c r="B28" s="607"/>
      <c r="C28" s="585"/>
      <c r="D28" s="587"/>
      <c r="E28" s="588"/>
      <c r="F28" s="446" t="s">
        <v>376</v>
      </c>
      <c r="G28" s="102" t="s">
        <v>16</v>
      </c>
      <c r="H28" s="103"/>
      <c r="I28" s="131"/>
      <c r="J28" s="130"/>
      <c r="K28" s="104"/>
      <c r="L28" s="105"/>
      <c r="M28" s="122"/>
      <c r="N28" s="119"/>
      <c r="O28" s="127"/>
      <c r="P28" s="111"/>
      <c r="Q28" s="556"/>
      <c r="R28" s="556"/>
      <c r="S28" s="556"/>
      <c r="T28" s="569"/>
      <c r="U28" s="238" t="str">
        <f>IF(OR(O28="",L28=Paramétrage!$C$10,L28=Paramétrage!$C$13,L28=Paramétrage!$C$16,L28=Paramétrage!$C$19,L28=Paramétrage!$C$23,L28=Paramétrage!$C$26,AND(L28&lt;&gt;Paramétrage!$C$9,P28="Mut+ext")),"",ROUNDUP(N28/O28,0))</f>
        <v/>
      </c>
      <c r="V28" s="236">
        <f>IF(L28="",0,IF(OR(P28="Mut+ext",VLOOKUP(L28,Paramétrage!$C$6:$E$28,2,0)=0),0,IF(O28="","saisir capacité",M28*U28*VLOOKUP(L28,Paramétrage!$C$6:$E$28,2,0))))</f>
        <v>0</v>
      </c>
      <c r="W28" s="108"/>
      <c r="X28" s="237">
        <f t="shared" si="8"/>
        <v>0</v>
      </c>
      <c r="Y28" s="239">
        <f>IF(L28="",0,IF(ISERROR(W28+V28*VLOOKUP(L28,Paramétrage!$C$6:$E$28,3,0))=TRUE,X28,W28+V28*VLOOKUP(L28,Paramétrage!$C$6:$E$28,3,0)))</f>
        <v>0</v>
      </c>
      <c r="Z28" s="555"/>
      <c r="AA28" s="556"/>
      <c r="AB28" s="557"/>
      <c r="AC28" s="442"/>
      <c r="AD28" s="109"/>
      <c r="AE28" s="47">
        <f>IF(F28="",0,IF(J28="",0,IF(SUMIF(F26:F33,F28,N26:N33)=0,0,IF(J28="Obligatoire",AF28/N28,IF(K28="",AF28/SUMIF(F26:F33,F28,N26:N33),AF28/(SUMIF(F26:F33,F28,N26:N33)/K28))))))</f>
        <v>0</v>
      </c>
      <c r="AF28" s="24">
        <f t="shared" si="9"/>
        <v>0</v>
      </c>
      <c r="AH28" s="50">
        <f>IF(SUMIF(F26:F33,F28,N26:N33)=0,0,$M$3*N28/SUMIF(F26:F33,F28,N26:N33))</f>
        <v>0</v>
      </c>
      <c r="AI28" s="12">
        <f t="shared" si="10"/>
        <v>0</v>
      </c>
      <c r="AJ28" s="26" t="str">
        <f t="shared" si="11"/>
        <v/>
      </c>
      <c r="AK28" s="27">
        <f>IF(L28="",0,IF(OR(P28="Mut+ext",VLOOKUP(L28,Paramétrage!$C$6:$E$28,2,0)=0),0,IF(O28="","saisir capacité",IF(P28="Mut+ext",0,M28*AJ28*VLOOKUP(L28,Paramétrage!$C$6:$E$28,2,0)))))</f>
        <v>0</v>
      </c>
      <c r="AL28" s="95"/>
      <c r="AM28" s="27">
        <f t="shared" si="12"/>
        <v>0</v>
      </c>
      <c r="AN28" s="27">
        <f>IF(L28="",0,IF(ISERROR(AL28+AK28*VLOOKUP(L28,Paramétrage!$C$6:$E$28,3,0))=TRUE,AM28,AL28+AK28*VLOOKUP(L28,Paramétrage!$C$6:$E$28,3,0)))</f>
        <v>0</v>
      </c>
      <c r="AO28" s="50">
        <f>IF(L28="",0,IF(OR(P28="oui",VLOOKUP(L28,Paramétrage!$C$6:$E$28,2,0)=0),0,IF(U28="",0,U28-AJ28)))</f>
        <v>0</v>
      </c>
      <c r="AP28" s="12">
        <f t="shared" si="13"/>
        <v>0</v>
      </c>
    </row>
    <row r="29" spans="1:42">
      <c r="A29" s="583"/>
      <c r="B29" s="607"/>
      <c r="C29" s="585"/>
      <c r="D29" s="587"/>
      <c r="E29" s="588"/>
      <c r="F29" s="448" t="s">
        <v>377</v>
      </c>
      <c r="G29" s="102" t="s">
        <v>16</v>
      </c>
      <c r="H29" s="103"/>
      <c r="I29" s="131"/>
      <c r="J29" s="130"/>
      <c r="K29" s="104"/>
      <c r="L29" s="105"/>
      <c r="M29" s="122"/>
      <c r="N29" s="119"/>
      <c r="O29" s="127"/>
      <c r="P29" s="111"/>
      <c r="Q29" s="556"/>
      <c r="R29" s="556"/>
      <c r="S29" s="556"/>
      <c r="T29" s="569"/>
      <c r="U29" s="238" t="str">
        <f>IF(OR(O29="",L29=Paramétrage!$C$10,L29=Paramétrage!$C$13,L29=Paramétrage!$C$16,L29=Paramétrage!$C$19,L29=Paramétrage!$C$23,L29=Paramétrage!$C$26,AND(L29&lt;&gt;Paramétrage!$C$9,P29="Mut+ext")),"",ROUNDUP(N29/O29,0))</f>
        <v/>
      </c>
      <c r="V29" s="236">
        <f>IF(L29="",0,IF(OR(P29="Mut+ext",VLOOKUP(L29,Paramétrage!$C$6:$E$28,2,0)=0),0,IF(O29="","saisir capacité",M29*U29*VLOOKUP(L29,Paramétrage!$C$6:$E$28,2,0))))</f>
        <v>0</v>
      </c>
      <c r="W29" s="108"/>
      <c r="X29" s="237">
        <f t="shared" si="8"/>
        <v>0</v>
      </c>
      <c r="Y29" s="239">
        <f>IF(L29="",0,IF(ISERROR(W29+V29*VLOOKUP(L29,Paramétrage!$C$6:$E$28,3,0))=TRUE,X29,W29+V29*VLOOKUP(L29,Paramétrage!$C$6:$E$28,3,0)))</f>
        <v>0</v>
      </c>
      <c r="Z29" s="555"/>
      <c r="AA29" s="556"/>
      <c r="AB29" s="557"/>
      <c r="AC29" s="442"/>
      <c r="AD29" s="109"/>
      <c r="AE29" s="47">
        <f>IF(F29="",0,IF(J29="",0,IF(SUMIF(F26:F33,F29,N26:N33)=0,0,IF(J29="Obligatoire",AF29/N29,IF(K29="",AF29/SUMIF(F26:F33,F29,N26:N33),AF29/(SUMIF(F26:F33,F29,N26:N33)/K29))))))</f>
        <v>0</v>
      </c>
      <c r="AF29" s="24">
        <f t="shared" si="9"/>
        <v>0</v>
      </c>
      <c r="AH29" s="50">
        <f>IF(SUMIF(F26:F33,F29,N26:N33)=0,0,$M$3*N29/SUMIF(F26:F33,F29,N26:N33))</f>
        <v>0</v>
      </c>
      <c r="AI29" s="12">
        <f t="shared" si="10"/>
        <v>0</v>
      </c>
      <c r="AJ29" s="26" t="str">
        <f t="shared" si="11"/>
        <v/>
      </c>
      <c r="AK29" s="27">
        <f>IF(L29="",0,IF(OR(P29="Mut+ext",VLOOKUP(L29,Paramétrage!$C$6:$E$28,2,0)=0),0,IF(O29="","saisir capacité",IF(P29="Mut+ext",0,M29*AJ29*VLOOKUP(L29,Paramétrage!$C$6:$E$28,2,0)))))</f>
        <v>0</v>
      </c>
      <c r="AL29" s="95"/>
      <c r="AM29" s="27">
        <f t="shared" si="12"/>
        <v>0</v>
      </c>
      <c r="AN29" s="27">
        <f>IF(L29="",0,IF(ISERROR(AL29+AK29*VLOOKUP(L29,Paramétrage!$C$6:$E$28,3,0))=TRUE,AM29,AL29+AK29*VLOOKUP(L29,Paramétrage!$C$6:$E$28,3,0)))</f>
        <v>0</v>
      </c>
      <c r="AO29" s="50">
        <f>IF(L29="",0,IF(OR(P29="oui",VLOOKUP(L29,Paramétrage!$C$6:$E$28,2,0)=0),0,IF(U29="",0,U29-AJ29)))</f>
        <v>0</v>
      </c>
      <c r="AP29" s="12">
        <f t="shared" si="13"/>
        <v>0</v>
      </c>
    </row>
    <row r="30" spans="1:42">
      <c r="A30" s="583"/>
      <c r="B30" s="607"/>
      <c r="C30" s="585"/>
      <c r="D30" s="587"/>
      <c r="E30" s="588"/>
      <c r="F30" s="446"/>
      <c r="G30" s="449"/>
      <c r="H30" s="103"/>
      <c r="I30" s="131"/>
      <c r="J30" s="130"/>
      <c r="K30" s="104"/>
      <c r="L30" s="105"/>
      <c r="M30" s="122"/>
      <c r="N30" s="119"/>
      <c r="O30" s="127"/>
      <c r="P30" s="111"/>
      <c r="Q30" s="556"/>
      <c r="R30" s="556"/>
      <c r="S30" s="556"/>
      <c r="T30" s="569"/>
      <c r="U30" s="238" t="str">
        <f>IF(OR(O30="",L30=Paramétrage!$C$10,L30=Paramétrage!$C$13,L30=Paramétrage!$C$16,L30=Paramétrage!$C$19,L30=Paramétrage!$C$23,L30=Paramétrage!$C$26,AND(L30&lt;&gt;Paramétrage!$C$9,P30="Mut+ext")),"",ROUNDUP(N30/O30,0))</f>
        <v/>
      </c>
      <c r="V30" s="236">
        <f>IF(L30="",0,IF(OR(P30="Mut+ext",VLOOKUP(L30,Paramétrage!$C$6:$E$28,2,0)=0),0,IF(O30="","saisir capacité",M30*U30*VLOOKUP(L30,Paramétrage!$C$6:$E$28,2,0))))</f>
        <v>0</v>
      </c>
      <c r="W30" s="108"/>
      <c r="X30" s="237">
        <f t="shared" si="8"/>
        <v>0</v>
      </c>
      <c r="Y30" s="239">
        <f>IF(L30="",0,IF(ISERROR(W30+V30*VLOOKUP(L30,Paramétrage!$C$6:$E$28,3,0))=TRUE,X30,W30+V30*VLOOKUP(L30,Paramétrage!$C$6:$E$28,3,0)))</f>
        <v>0</v>
      </c>
      <c r="Z30" s="555"/>
      <c r="AA30" s="556"/>
      <c r="AB30" s="557"/>
      <c r="AC30" s="442"/>
      <c r="AD30" s="109"/>
      <c r="AE30" s="47">
        <f>IF(F30="",0,IF(J30="",0,IF(SUMIF(F26:F33,F30,N26:N33)=0,0,IF(J30="Obligatoire",AF30/N30,IF(K30="",AF30/SUMIF(F26:F33,F30,N26:N33),AF30/(SUMIF(F26:F33,F30,N26:N33)/K30))))))</f>
        <v>0</v>
      </c>
      <c r="AF30" s="24">
        <f t="shared" si="9"/>
        <v>0</v>
      </c>
      <c r="AH30" s="50">
        <f>IF(SUMIF(F26:F33,F30,N26:N33)=0,0,$M$3*N30/SUMIF(F26:F33,F30,N26:N33))</f>
        <v>0</v>
      </c>
      <c r="AI30" s="12">
        <f t="shared" si="10"/>
        <v>0</v>
      </c>
      <c r="AJ30" s="26" t="str">
        <f t="shared" si="11"/>
        <v/>
      </c>
      <c r="AK30" s="27">
        <f>IF(L30="",0,IF(OR(P30="Mut+ext",VLOOKUP(L30,Paramétrage!$C$6:$E$28,2,0)=0),0,IF(O30="","saisir capacité",IF(P30="Mut+ext",0,M30*AJ30*VLOOKUP(L30,Paramétrage!$C$6:$E$28,2,0)))))</f>
        <v>0</v>
      </c>
      <c r="AL30" s="95"/>
      <c r="AM30" s="27">
        <f t="shared" si="12"/>
        <v>0</v>
      </c>
      <c r="AN30" s="27">
        <f>IF(L30="",0,IF(ISERROR(AL30+AK30*VLOOKUP(L30,Paramétrage!$C$6:$E$28,3,0))=TRUE,AM30,AL30+AK30*VLOOKUP(L30,Paramétrage!$C$6:$E$28,3,0)))</f>
        <v>0</v>
      </c>
      <c r="AO30" s="50">
        <f>IF(L30="",0,IF(OR(P30="oui",VLOOKUP(L30,Paramétrage!$C$6:$E$28,2,0)=0),0,IF(U30="",0,U30-AJ30)))</f>
        <v>0</v>
      </c>
      <c r="AP30" s="12">
        <f t="shared" si="13"/>
        <v>0</v>
      </c>
    </row>
    <row r="31" spans="1:42">
      <c r="A31" s="583"/>
      <c r="B31" s="607"/>
      <c r="C31" s="585"/>
      <c r="D31" s="587"/>
      <c r="E31" s="588"/>
      <c r="F31" s="446"/>
      <c r="G31" s="449"/>
      <c r="H31" s="103"/>
      <c r="I31" s="131"/>
      <c r="J31" s="130"/>
      <c r="K31" s="104"/>
      <c r="L31" s="105"/>
      <c r="M31" s="122"/>
      <c r="N31" s="119"/>
      <c r="O31" s="127"/>
      <c r="P31" s="111"/>
      <c r="Q31" s="556"/>
      <c r="R31" s="556"/>
      <c r="S31" s="556"/>
      <c r="T31" s="569"/>
      <c r="U31" s="238" t="str">
        <f>IF(OR(O31="",L31=Paramétrage!$C$10,L31=Paramétrage!$C$13,L31=Paramétrage!$C$16,L31=Paramétrage!$C$19,L31=Paramétrage!$C$23,L31=Paramétrage!$C$26,AND(L31&lt;&gt;Paramétrage!$C$9,P31="Mut+ext")),"",ROUNDUP(N31/O31,0))</f>
        <v/>
      </c>
      <c r="V31" s="236">
        <f>IF(L31="",0,IF(OR(P31="Mut+ext",VLOOKUP(L31,Paramétrage!$C$6:$E$28,2,0)=0),0,IF(O31="","saisir capacité",M31*U31*VLOOKUP(L31,Paramétrage!$C$6:$E$28,2,0))))</f>
        <v>0</v>
      </c>
      <c r="W31" s="108"/>
      <c r="X31" s="237">
        <f t="shared" si="8"/>
        <v>0</v>
      </c>
      <c r="Y31" s="239">
        <f>IF(L31="",0,IF(ISERROR(W31+V31*VLOOKUP(L31,Paramétrage!$C$6:$E$28,3,0))=TRUE,X31,W31+V31*VLOOKUP(L31,Paramétrage!$C$6:$E$28,3,0)))</f>
        <v>0</v>
      </c>
      <c r="Z31" s="555"/>
      <c r="AA31" s="556"/>
      <c r="AB31" s="557"/>
      <c r="AC31" s="442"/>
      <c r="AD31" s="109"/>
      <c r="AE31" s="47">
        <f>IF(F31="",0,IF(J31="",0,IF(SUMIF(F26:F33,F31,N26:N33)=0,0,IF(J31="Obligatoire",AF31/N31,IF(K31="",AF31/SUMIF(F26:F33,F31,N26:N33),AF31/(SUMIF(F26:F33,F31,N26:N33)/K31))))))</f>
        <v>0</v>
      </c>
      <c r="AF31" s="24">
        <f t="shared" si="9"/>
        <v>0</v>
      </c>
      <c r="AH31" s="50">
        <f>IF(SUMIF(F26:F33,F31,N26:N33)=0,0,$M$3*N31/SUMIF(F26:F33,F31,N26:N33))</f>
        <v>0</v>
      </c>
      <c r="AI31" s="12">
        <f t="shared" si="10"/>
        <v>0</v>
      </c>
      <c r="AJ31" s="26" t="str">
        <f t="shared" si="11"/>
        <v/>
      </c>
      <c r="AK31" s="27">
        <f>IF(L31="",0,IF(OR(P31="Mut+ext",VLOOKUP(L31,Paramétrage!$C$6:$E$28,2,0)=0),0,IF(O31="","saisir capacité",IF(P31="Mut+ext",0,M31*AJ31*VLOOKUP(L31,Paramétrage!$C$6:$E$28,2,0)))))</f>
        <v>0</v>
      </c>
      <c r="AL31" s="95"/>
      <c r="AM31" s="27">
        <f t="shared" si="12"/>
        <v>0</v>
      </c>
      <c r="AN31" s="27">
        <f>IF(L31="",0,IF(ISERROR(AL31+AK31*VLOOKUP(L31,Paramétrage!$C$6:$E$28,3,0))=TRUE,AM31,AL31+AK31*VLOOKUP(L31,Paramétrage!$C$6:$E$28,3,0)))</f>
        <v>0</v>
      </c>
      <c r="AO31" s="50">
        <f>IF(L31="",0,IF(OR(P31="oui",VLOOKUP(L31,Paramétrage!$C$6:$E$28,2,0)=0),0,IF(U31="",0,U31-AJ31)))</f>
        <v>0</v>
      </c>
      <c r="AP31" s="12">
        <f t="shared" si="13"/>
        <v>0</v>
      </c>
    </row>
    <row r="32" spans="1:42">
      <c r="A32" s="583"/>
      <c r="B32" s="607"/>
      <c r="C32" s="585"/>
      <c r="D32" s="587"/>
      <c r="E32" s="588"/>
      <c r="F32" s="446"/>
      <c r="G32" s="449"/>
      <c r="H32" s="103"/>
      <c r="I32" s="131"/>
      <c r="J32" s="130"/>
      <c r="K32" s="104"/>
      <c r="L32" s="105"/>
      <c r="M32" s="122"/>
      <c r="N32" s="119"/>
      <c r="O32" s="127"/>
      <c r="P32" s="111"/>
      <c r="Q32" s="556"/>
      <c r="R32" s="556"/>
      <c r="S32" s="556"/>
      <c r="T32" s="569"/>
      <c r="U32" s="238" t="str">
        <f>IF(OR(O32="",L32=Paramétrage!$C$10,L32=Paramétrage!$C$13,L32=Paramétrage!$C$16,L32=Paramétrage!$C$19,L32=Paramétrage!$C$23,L32=Paramétrage!$C$26,AND(L32&lt;&gt;Paramétrage!$C$9,P32="Mut+ext")),"",ROUNDUP(N32/O32,0))</f>
        <v/>
      </c>
      <c r="V32" s="236">
        <f>IF(L32="",0,IF(OR(P32="Mut+ext",VLOOKUP(L32,Paramétrage!$C$6:$E$28,2,0)=0),0,IF(O32="","saisir capacité",M32*U32*VLOOKUP(L32,Paramétrage!$C$6:$E$28,2,0))))</f>
        <v>0</v>
      </c>
      <c r="W32" s="108"/>
      <c r="X32" s="237">
        <f t="shared" si="8"/>
        <v>0</v>
      </c>
      <c r="Y32" s="239">
        <f>IF(L32="",0,IF(ISERROR(W32+V32*VLOOKUP(L32,Paramétrage!$C$6:$E$28,3,0))=TRUE,X32,W32+V32*VLOOKUP(L32,Paramétrage!$C$6:$E$28,3,0)))</f>
        <v>0</v>
      </c>
      <c r="Z32" s="555"/>
      <c r="AA32" s="556"/>
      <c r="AB32" s="557"/>
      <c r="AC32" s="442"/>
      <c r="AD32" s="109"/>
      <c r="AE32" s="47">
        <f>IF(F32="",0,IF(J32="",0,IF(SUMIF(F26:F33,F32,N26:N33)=0,0,IF(J32="Obligatoire",AF32/N32,IF(K32="",AF32/SUMIF(F26:F33,F32,N26:N33),AF32/(SUMIF(F26:F33,F32,N26:N33)/K32))))))</f>
        <v>0</v>
      </c>
      <c r="AF32" s="24">
        <f t="shared" si="9"/>
        <v>0</v>
      </c>
      <c r="AH32" s="50">
        <f>IF(SUMIF(F26:F33,F32,N26:N33)=0,0,$M$3*N32/SUMIF(F26:F33,F32,N26:N33))</f>
        <v>0</v>
      </c>
      <c r="AI32" s="12">
        <f t="shared" si="10"/>
        <v>0</v>
      </c>
      <c r="AJ32" s="26" t="str">
        <f t="shared" si="11"/>
        <v/>
      </c>
      <c r="AK32" s="27">
        <f>IF(L32="",0,IF(OR(P32="Mut+ext",VLOOKUP(L32,Paramétrage!$C$6:$E$28,2,0)=0),0,IF(O32="","saisir capacité",IF(P32="Mut+ext",0,M32*AJ32*VLOOKUP(L32,Paramétrage!$C$6:$E$28,2,0)))))</f>
        <v>0</v>
      </c>
      <c r="AL32" s="95"/>
      <c r="AM32" s="27">
        <f t="shared" si="12"/>
        <v>0</v>
      </c>
      <c r="AN32" s="27">
        <f>IF(L32="",0,IF(ISERROR(AL32+AK32*VLOOKUP(L32,Paramétrage!$C$6:$E$28,3,0))=TRUE,AM32,AL32+AK32*VLOOKUP(L32,Paramétrage!$C$6:$E$28,3,0)))</f>
        <v>0</v>
      </c>
      <c r="AO32" s="50">
        <f>IF(L32="",0,IF(OR(P32="oui",VLOOKUP(L32,Paramétrage!$C$6:$E$28,2,0)=0),0,IF(U32="",0,U32-AJ32)))</f>
        <v>0</v>
      </c>
      <c r="AP32" s="12">
        <f t="shared" si="13"/>
        <v>0</v>
      </c>
    </row>
    <row r="33" spans="1:42">
      <c r="A33" s="583"/>
      <c r="B33" s="607"/>
      <c r="C33" s="585"/>
      <c r="D33" s="587"/>
      <c r="E33" s="589"/>
      <c r="F33" s="446"/>
      <c r="G33" s="449"/>
      <c r="H33" s="103"/>
      <c r="I33" s="131"/>
      <c r="J33" s="130"/>
      <c r="K33" s="104"/>
      <c r="L33" s="105"/>
      <c r="M33" s="122"/>
      <c r="N33" s="119"/>
      <c r="O33" s="127"/>
      <c r="P33" s="111"/>
      <c r="Q33" s="556"/>
      <c r="R33" s="556"/>
      <c r="S33" s="556"/>
      <c r="T33" s="569"/>
      <c r="U33" s="238" t="str">
        <f>IF(OR(O33="",L33=Paramétrage!$C$10,L33=Paramétrage!$C$13,L33=Paramétrage!$C$16,L33=Paramétrage!$C$19,L33=Paramétrage!$C$23,L33=Paramétrage!$C$26,AND(L33&lt;&gt;Paramétrage!$C$9,P33="Mut+ext")),"",ROUNDUP(N33/O33,0))</f>
        <v/>
      </c>
      <c r="V33" s="236">
        <f>IF(L33="",0,IF(OR(P33="Mut+ext",VLOOKUP(L33,Paramétrage!$C$6:$E$28,2,0)=0),0,IF(O33="","saisir capacité",M33*U33*VLOOKUP(L33,Paramétrage!$C$6:$E$28,2,0))))</f>
        <v>0</v>
      </c>
      <c r="W33" s="108"/>
      <c r="X33" s="237">
        <f t="shared" si="8"/>
        <v>0</v>
      </c>
      <c r="Y33" s="239">
        <f>IF(L33="",0,IF(ISERROR(W33+V33*VLOOKUP(L33,Paramétrage!$C$6:$E$28,3,0))=TRUE,X33,W33+V33*VLOOKUP(L33,Paramétrage!$C$6:$E$28,3,0)))</f>
        <v>0</v>
      </c>
      <c r="Z33" s="555"/>
      <c r="AA33" s="556"/>
      <c r="AB33" s="557"/>
      <c r="AC33" s="442"/>
      <c r="AD33" s="109"/>
      <c r="AE33" s="47">
        <f>IF(F33="",0,IF(J33="",0,IF(SUMIF(F26:F33,F33,N26:N33)=0,0,IF(J33="Obligatoire",AF33/N33,IF(K33="",AF33/SUMIF(F26:F33,F33,N26:N33),AF33/(SUMIF(F26:F33,F33,N26:N33)/K33))))))</f>
        <v>0</v>
      </c>
      <c r="AF33" s="24">
        <f t="shared" si="9"/>
        <v>0</v>
      </c>
      <c r="AH33" s="50">
        <f>IF(SUMIF(F26:F33,F33,N26:N33)=0,0,$M$3*N33/SUMIF(F26:F33,F33,N26:N33))</f>
        <v>0</v>
      </c>
      <c r="AI33" s="12">
        <f t="shared" si="10"/>
        <v>0</v>
      </c>
      <c r="AJ33" s="26" t="str">
        <f t="shared" si="11"/>
        <v/>
      </c>
      <c r="AK33" s="27">
        <f>IF(L33="",0,IF(OR(P33="Mut+ext",VLOOKUP(L33,Paramétrage!$C$6:$E$28,2,0)=0),0,IF(O33="","saisir capacité",IF(P33="Mut+ext",0,M33*AJ33*VLOOKUP(L33,Paramétrage!$C$6:$E$28,2,0)))))</f>
        <v>0</v>
      </c>
      <c r="AL33" s="95"/>
      <c r="AM33" s="27">
        <f t="shared" si="12"/>
        <v>0</v>
      </c>
      <c r="AN33" s="27">
        <f>IF(L33="",0,IF(ISERROR(AL33+AK33*VLOOKUP(L33,Paramétrage!$C$6:$E$28,3,0))=TRUE,AM33,AL33+AK33*VLOOKUP(L33,Paramétrage!$C$6:$E$28,3,0)))</f>
        <v>0</v>
      </c>
      <c r="AO33" s="50">
        <f>IF(L33="",0,IF(OR(P33="oui",VLOOKUP(L33,Paramétrage!$C$6:$E$28,2,0)=0),0,IF(U33="",0,U33-AJ33)))</f>
        <v>0</v>
      </c>
      <c r="AP33" s="12">
        <f t="shared" si="13"/>
        <v>0</v>
      </c>
    </row>
    <row r="34" spans="1:42">
      <c r="A34" s="583"/>
      <c r="B34" s="607"/>
      <c r="C34" s="585"/>
      <c r="D34" s="165"/>
      <c r="E34" s="165"/>
      <c r="F34" s="185"/>
      <c r="G34" s="186"/>
      <c r="H34" s="187"/>
      <c r="I34" s="187"/>
      <c r="J34" s="188"/>
      <c r="K34" s="169"/>
      <c r="L34" s="170"/>
      <c r="M34" s="171">
        <f>AE34</f>
        <v>0</v>
      </c>
      <c r="N34" s="172"/>
      <c r="O34" s="172"/>
      <c r="P34" s="173"/>
      <c r="Q34" s="174"/>
      <c r="R34" s="174"/>
      <c r="S34" s="174"/>
      <c r="T34" s="175"/>
      <c r="U34" s="176"/>
      <c r="V34" s="177">
        <f>SUM(V26:V33)</f>
        <v>0</v>
      </c>
      <c r="W34" s="178">
        <f>SUM(W26:W33)</f>
        <v>0</v>
      </c>
      <c r="X34" s="179">
        <f t="shared" ref="X34" si="14">V34+W34</f>
        <v>0</v>
      </c>
      <c r="Y34" s="189">
        <f>SUM(Y26:Y33)</f>
        <v>0</v>
      </c>
      <c r="Z34" s="182"/>
      <c r="AA34" s="182"/>
      <c r="AB34" s="190"/>
      <c r="AC34" s="184"/>
      <c r="AD34" s="175"/>
      <c r="AE34" s="46">
        <f>SUM(AE26:AE33)</f>
        <v>0</v>
      </c>
      <c r="AF34" s="44">
        <f>SUM(AF26:AF33)</f>
        <v>0</v>
      </c>
    </row>
    <row r="35" spans="1:42" ht="14.85" customHeight="1">
      <c r="A35" s="583"/>
      <c r="B35" s="607"/>
      <c r="C35" s="585" t="s">
        <v>288</v>
      </c>
      <c r="D35" s="587" t="s">
        <v>397</v>
      </c>
      <c r="E35" s="588">
        <v>6</v>
      </c>
      <c r="F35" s="447" t="s">
        <v>290</v>
      </c>
      <c r="G35" s="112" t="s">
        <v>16</v>
      </c>
      <c r="H35" s="103"/>
      <c r="I35" s="131"/>
      <c r="J35" s="130"/>
      <c r="K35" s="104"/>
      <c r="L35" s="105"/>
      <c r="M35" s="122"/>
      <c r="N35" s="119"/>
      <c r="O35" s="127"/>
      <c r="P35" s="111"/>
      <c r="Q35" s="556"/>
      <c r="R35" s="556"/>
      <c r="S35" s="556"/>
      <c r="T35" s="569"/>
      <c r="U35" s="238" t="str">
        <f>IF(OR(O35="",L35=Paramétrage!$C$10,L35=Paramétrage!$C$13,L35=Paramétrage!$C$16,L35=Paramétrage!$C$19,L35=Paramétrage!$C$23,L35=Paramétrage!$C$26,AND(L35&lt;&gt;Paramétrage!$C$9,P35="Mut+ext")),"",ROUNDUP(N35/O35,0))</f>
        <v/>
      </c>
      <c r="V35" s="236">
        <f>IF(L35="",0,IF(OR(P35="Mut+ext",VLOOKUP(L35,Paramétrage!$C$6:$E$28,2,0)=0),0,IF(O35="","saisir capacité",M35*U35*VLOOKUP(L35,Paramétrage!$C$6:$E$28,2,0))))</f>
        <v>0</v>
      </c>
      <c r="W35" s="108"/>
      <c r="X35" s="237">
        <f t="shared" ref="X35:X42" si="15">IF(ISERROR(V35+W35)=TRUE,V35,V35+W35)</f>
        <v>0</v>
      </c>
      <c r="Y35" s="239">
        <f>IF(L35="",0,IF(ISERROR(W35+V35*VLOOKUP(L35,Paramétrage!$C$6:$E$28,3,0))=TRUE,X35,W35+V35*VLOOKUP(L35,Paramétrage!$C$6:$E$28,3,0)))</f>
        <v>0</v>
      </c>
      <c r="Z35" s="555"/>
      <c r="AA35" s="556"/>
      <c r="AB35" s="557"/>
      <c r="AC35" s="442"/>
      <c r="AD35" s="110"/>
      <c r="AE35" s="47">
        <f>IF(F35="",0,IF(J35="",0,IF(SUMIF(F35:F42,F35,N35:N42)=0,0,IF(J35="Obligatoire",AF35/N35,IF(K35="",AF35/SUMIF(F35:F42,F35,N35:N42),AF35/(SUMIF(F35:F42,F35,N35:N42)/K35))))))</f>
        <v>0</v>
      </c>
      <c r="AF35" s="43">
        <f t="shared" ref="AF35:AF42" si="16">M35*N35</f>
        <v>0</v>
      </c>
      <c r="AH35" s="50">
        <f>IF(SUMIF(F35:F42,F35,N35:N42)=0,0,$M$3*N35/SUMIF(F35:F42,F35,N35:N42))</f>
        <v>0</v>
      </c>
      <c r="AI35" s="12">
        <f t="shared" ref="AI35:AI42" si="17">O35</f>
        <v>0</v>
      </c>
      <c r="AJ35" s="26" t="str">
        <f t="shared" ref="AJ35:AJ42" si="18">IF(AI35=0,"",ROUNDUP(AH35/AI35,0))</f>
        <v/>
      </c>
      <c r="AK35" s="27">
        <f>IF(L35="",0,IF(OR(P35="Mut+ext",VLOOKUP(L35,Paramétrage!$C$6:$E$28,2,0)=0),0,IF(O35="","saisir capacité",IF(P35="Mut+ext",0,M35*AJ35*VLOOKUP(L35,Paramétrage!$C$6:$E$28,2,0)))))</f>
        <v>0</v>
      </c>
      <c r="AL35" s="95"/>
      <c r="AM35" s="27">
        <f t="shared" ref="AM35:AM42" si="19">IF(ISERROR(AK35+AL35)=TRUE,AK35,AK35+AL35)</f>
        <v>0</v>
      </c>
      <c r="AN35" s="27">
        <f>IF(L35="",0,IF(ISERROR(AL35+AK35*VLOOKUP(L35,Paramétrage!$C$6:$E$28,3,0))=TRUE,AM35,AL35+AK35*VLOOKUP(L35,Paramétrage!$C$6:$E$28,3,0)))</f>
        <v>0</v>
      </c>
      <c r="AO35" s="50">
        <f>IF(L35="",0,IF(OR(P35="oui",VLOOKUP(L35,Paramétrage!$C$6:$E$28,2,0)=0),0,IF(U35="",0,U35-AJ35)))</f>
        <v>0</v>
      </c>
      <c r="AP35" s="12">
        <f t="shared" ref="AP35:AP42" si="20">Y35-AN35-W35</f>
        <v>0</v>
      </c>
    </row>
    <row r="36" spans="1:42">
      <c r="A36" s="583"/>
      <c r="B36" s="607"/>
      <c r="C36" s="585"/>
      <c r="D36" s="587"/>
      <c r="E36" s="588"/>
      <c r="F36" s="446" t="s">
        <v>293</v>
      </c>
      <c r="G36" s="102" t="s">
        <v>16</v>
      </c>
      <c r="H36" s="103"/>
      <c r="I36" s="131"/>
      <c r="J36" s="130"/>
      <c r="K36" s="104"/>
      <c r="L36" s="105"/>
      <c r="M36" s="122"/>
      <c r="N36" s="119"/>
      <c r="O36" s="127"/>
      <c r="P36" s="111"/>
      <c r="Q36" s="556"/>
      <c r="R36" s="556"/>
      <c r="S36" s="556"/>
      <c r="T36" s="569"/>
      <c r="U36" s="238" t="str">
        <f>IF(OR(O36="",L36=Paramétrage!$C$10,L36=Paramétrage!$C$13,L36=Paramétrage!$C$16,L36=Paramétrage!$C$19,L36=Paramétrage!$C$23,L36=Paramétrage!$C$26,AND(L36&lt;&gt;Paramétrage!$C$9,P36="Mut+ext")),"",ROUNDUP(N36/O36,0))</f>
        <v/>
      </c>
      <c r="V36" s="236">
        <f>IF(L36="",0,IF(OR(P36="Mut+ext",VLOOKUP(L36,Paramétrage!$C$6:$E$28,2,0)=0),0,IF(O36="","saisir capacité",M36*U36*VLOOKUP(L36,Paramétrage!$C$6:$E$28,2,0))))</f>
        <v>0</v>
      </c>
      <c r="W36" s="108"/>
      <c r="X36" s="237">
        <f t="shared" si="15"/>
        <v>0</v>
      </c>
      <c r="Y36" s="239">
        <f>IF(L36="",0,IF(ISERROR(W36+V36*VLOOKUP(L36,Paramétrage!$C$6:$E$28,3,0))=TRUE,X36,W36+V36*VLOOKUP(L36,Paramétrage!$C$6:$E$28,3,0)))</f>
        <v>0</v>
      </c>
      <c r="Z36" s="555"/>
      <c r="AA36" s="556"/>
      <c r="AB36" s="557"/>
      <c r="AC36" s="442"/>
      <c r="AD36" s="109"/>
      <c r="AE36" s="47">
        <f>IF(F36="",0,IF(J36="",0,IF(SUMIF(F35:F42,F36,N35:N42)=0,0,IF(J36="Obligatoire",AF36/N36,IF(K36="",AF36/SUMIF(F35:F42,F36,N35:N42),AF36/(SUMIF(F35:F42,F36,N35:N42)/K36))))))</f>
        <v>0</v>
      </c>
      <c r="AF36" s="24">
        <f t="shared" si="16"/>
        <v>0</v>
      </c>
      <c r="AH36" s="50">
        <f>IF(SUMIF(F35:F42,F36,N35:N42)=0,0,$M$3*N36/SUMIF(F35:F42,F36,N35:N42))</f>
        <v>0</v>
      </c>
      <c r="AI36" s="12">
        <f t="shared" si="17"/>
        <v>0</v>
      </c>
      <c r="AJ36" s="26" t="str">
        <f t="shared" si="18"/>
        <v/>
      </c>
      <c r="AK36" s="27">
        <f>IF(L36="",0,IF(OR(P36="Mut+ext",VLOOKUP(L36,Paramétrage!$C$6:$E$28,2,0)=0),0,IF(O36="","saisir capacité",IF(P36="Mut+ext",0,M36*AJ36*VLOOKUP(L36,Paramétrage!$C$6:$E$28,2,0)))))</f>
        <v>0</v>
      </c>
      <c r="AL36" s="95"/>
      <c r="AM36" s="27">
        <f t="shared" si="19"/>
        <v>0</v>
      </c>
      <c r="AN36" s="27">
        <f>IF(L36="",0,IF(ISERROR(AL36+AK36*VLOOKUP(L36,Paramétrage!$C$6:$E$28,3,0))=TRUE,AM36,AL36+AK36*VLOOKUP(L36,Paramétrage!$C$6:$E$28,3,0)))</f>
        <v>0</v>
      </c>
      <c r="AO36" s="50">
        <f>IF(L36="",0,IF(OR(P36="oui",VLOOKUP(L36,Paramétrage!$C$6:$E$28,2,0)=0),0,IF(U36="",0,U36-AJ36)))</f>
        <v>0</v>
      </c>
      <c r="AP36" s="12">
        <f t="shared" si="20"/>
        <v>0</v>
      </c>
    </row>
    <row r="37" spans="1:42">
      <c r="A37" s="583"/>
      <c r="B37" s="607"/>
      <c r="C37" s="585"/>
      <c r="D37" s="587"/>
      <c r="E37" s="588"/>
      <c r="F37" s="446" t="s">
        <v>378</v>
      </c>
      <c r="G37" s="102" t="s">
        <v>16</v>
      </c>
      <c r="H37" s="103"/>
      <c r="I37" s="131"/>
      <c r="J37" s="130"/>
      <c r="K37" s="104"/>
      <c r="L37" s="105"/>
      <c r="M37" s="122"/>
      <c r="N37" s="119"/>
      <c r="O37" s="127"/>
      <c r="P37" s="111"/>
      <c r="Q37" s="556"/>
      <c r="R37" s="556"/>
      <c r="S37" s="556"/>
      <c r="T37" s="569"/>
      <c r="U37" s="238" t="str">
        <f>IF(OR(O37="",L37=Paramétrage!$C$10,L37=Paramétrage!$C$13,L37=Paramétrage!$C$16,L37=Paramétrage!$C$19,L37=Paramétrage!$C$23,L37=Paramétrage!$C$26,AND(L37&lt;&gt;Paramétrage!$C$9,P37="Mut+ext")),"",ROUNDUP(N37/O37,0))</f>
        <v/>
      </c>
      <c r="V37" s="236">
        <f>IF(L37="",0,IF(OR(P37="Mut+ext",VLOOKUP(L37,Paramétrage!$C$6:$E$28,2,0)=0),0,IF(O37="","saisir capacité",M37*U37*VLOOKUP(L37,Paramétrage!$C$6:$E$28,2,0))))</f>
        <v>0</v>
      </c>
      <c r="W37" s="108"/>
      <c r="X37" s="237">
        <f t="shared" si="15"/>
        <v>0</v>
      </c>
      <c r="Y37" s="239">
        <f>IF(L37="",0,IF(ISERROR(W37+V37*VLOOKUP(L37,Paramétrage!$C$6:$E$28,3,0))=TRUE,X37,W37+V37*VLOOKUP(L37,Paramétrage!$C$6:$E$28,3,0)))</f>
        <v>0</v>
      </c>
      <c r="Z37" s="555"/>
      <c r="AA37" s="556"/>
      <c r="AB37" s="557"/>
      <c r="AC37" s="442"/>
      <c r="AD37" s="109"/>
      <c r="AE37" s="47">
        <f>IF(F37="",0,IF(J37="",0,IF(SUMIF(F35:F42,F37,N35:N42)=0,0,IF(J37="Obligatoire",AF37/N37,IF(K37="",AF37/SUMIF(F35:F42,F37,N35:N42),AF37/(SUMIF(F35:F42,F37,N35:N42)/K37))))))</f>
        <v>0</v>
      </c>
      <c r="AF37" s="24">
        <f t="shared" si="16"/>
        <v>0</v>
      </c>
      <c r="AH37" s="50">
        <f>IF(SUMIF(F35:F42,F37,N35:N42)=0,0,$M$3*N37/SUMIF(F35:F42,F37,N35:N42))</f>
        <v>0</v>
      </c>
      <c r="AI37" s="12">
        <f t="shared" si="17"/>
        <v>0</v>
      </c>
      <c r="AJ37" s="26" t="str">
        <f t="shared" si="18"/>
        <v/>
      </c>
      <c r="AK37" s="27">
        <f>IF(L37="",0,IF(OR(P37="Mut+ext",VLOOKUP(L37,Paramétrage!$C$6:$E$28,2,0)=0),0,IF(O37="","saisir capacité",IF(P37="Mut+ext",0,M37*AJ37*VLOOKUP(L37,Paramétrage!$C$6:$E$28,2,0)))))</f>
        <v>0</v>
      </c>
      <c r="AL37" s="95"/>
      <c r="AM37" s="27">
        <f t="shared" si="19"/>
        <v>0</v>
      </c>
      <c r="AN37" s="27">
        <f>IF(L37="",0,IF(ISERROR(AL37+AK37*VLOOKUP(L37,Paramétrage!$C$6:$E$28,3,0))=TRUE,AM37,AL37+AK37*VLOOKUP(L37,Paramétrage!$C$6:$E$28,3,0)))</f>
        <v>0</v>
      </c>
      <c r="AO37" s="50">
        <f>IF(L37="",0,IF(OR(P37="oui",VLOOKUP(L37,Paramétrage!$C$6:$E$28,2,0)=0),0,IF(U37="",0,U37-AJ37)))</f>
        <v>0</v>
      </c>
      <c r="AP37" s="12">
        <f t="shared" si="20"/>
        <v>0</v>
      </c>
    </row>
    <row r="38" spans="1:42">
      <c r="A38" s="583"/>
      <c r="B38" s="607"/>
      <c r="C38" s="585"/>
      <c r="D38" s="587"/>
      <c r="E38" s="588"/>
      <c r="F38" s="448" t="s">
        <v>379</v>
      </c>
      <c r="G38" s="102" t="s">
        <v>16</v>
      </c>
      <c r="H38" s="103"/>
      <c r="I38" s="131"/>
      <c r="J38" s="130"/>
      <c r="K38" s="104"/>
      <c r="L38" s="105"/>
      <c r="M38" s="122"/>
      <c r="N38" s="119"/>
      <c r="O38" s="127"/>
      <c r="P38" s="111"/>
      <c r="Q38" s="556"/>
      <c r="R38" s="556"/>
      <c r="S38" s="556"/>
      <c r="T38" s="569"/>
      <c r="U38" s="238" t="str">
        <f>IF(OR(O38="",L38=Paramétrage!$C$10,L38=Paramétrage!$C$13,L38=Paramétrage!$C$16,L38=Paramétrage!$C$19,L38=Paramétrage!$C$23,L38=Paramétrage!$C$26,AND(L38&lt;&gt;Paramétrage!$C$9,P38="Mut+ext")),"",ROUNDUP(N38/O38,0))</f>
        <v/>
      </c>
      <c r="V38" s="236">
        <f>IF(L38="",0,IF(OR(P38="Mut+ext",VLOOKUP(L38,Paramétrage!$C$6:$E$28,2,0)=0),0,IF(O38="","saisir capacité",M38*U38*VLOOKUP(L38,Paramétrage!$C$6:$E$28,2,0))))</f>
        <v>0</v>
      </c>
      <c r="W38" s="108"/>
      <c r="X38" s="237">
        <f t="shared" si="15"/>
        <v>0</v>
      </c>
      <c r="Y38" s="239">
        <f>IF(L38="",0,IF(ISERROR(W38+V38*VLOOKUP(L38,Paramétrage!$C$6:$E$28,3,0))=TRUE,X38,W38+V38*VLOOKUP(L38,Paramétrage!$C$6:$E$28,3,0)))</f>
        <v>0</v>
      </c>
      <c r="Z38" s="555"/>
      <c r="AA38" s="556"/>
      <c r="AB38" s="557"/>
      <c r="AC38" s="442"/>
      <c r="AD38" s="109"/>
      <c r="AE38" s="47">
        <f>IF(F38="",0,IF(J38="",0,IF(SUMIF(F35:F42,F38,N35:N42)=0,0,IF(J38="Obligatoire",AF38/N38,IF(K38="",AF38/SUMIF(F35:F42,F38,N35:N42),AF38/(SUMIF(F35:F42,F38,N35:N42)/K38))))))</f>
        <v>0</v>
      </c>
      <c r="AF38" s="24">
        <f t="shared" si="16"/>
        <v>0</v>
      </c>
      <c r="AH38" s="50">
        <f>IF(SUMIF(F35:F42,F38,N35:N42)=0,0,$M$3*N38/SUMIF(F35:F42,F38,N35:N42))</f>
        <v>0</v>
      </c>
      <c r="AI38" s="12">
        <f t="shared" si="17"/>
        <v>0</v>
      </c>
      <c r="AJ38" s="26" t="str">
        <f t="shared" si="18"/>
        <v/>
      </c>
      <c r="AK38" s="27">
        <f>IF(L38="",0,IF(OR(P38="Mut+ext",VLOOKUP(L38,Paramétrage!$C$6:$E$28,2,0)=0),0,IF(O38="","saisir capacité",IF(P38="Mut+ext",0,M38*AJ38*VLOOKUP(L38,Paramétrage!$C$6:$E$28,2,0)))))</f>
        <v>0</v>
      </c>
      <c r="AL38" s="95"/>
      <c r="AM38" s="27">
        <f t="shared" si="19"/>
        <v>0</v>
      </c>
      <c r="AN38" s="27">
        <f>IF(L38="",0,IF(ISERROR(AL38+AK38*VLOOKUP(L38,Paramétrage!$C$6:$E$28,3,0))=TRUE,AM38,AL38+AK38*VLOOKUP(L38,Paramétrage!$C$6:$E$28,3,0)))</f>
        <v>0</v>
      </c>
      <c r="AO38" s="50">
        <f>IF(L38="",0,IF(OR(P38="oui",VLOOKUP(L38,Paramétrage!$C$6:$E$28,2,0)=0),0,IF(U38="",0,U38-AJ38)))</f>
        <v>0</v>
      </c>
      <c r="AP38" s="12">
        <f t="shared" si="20"/>
        <v>0</v>
      </c>
    </row>
    <row r="39" spans="1:42">
      <c r="A39" s="583"/>
      <c r="B39" s="607"/>
      <c r="C39" s="585"/>
      <c r="D39" s="587"/>
      <c r="E39" s="588"/>
      <c r="F39" s="446"/>
      <c r="G39" s="449"/>
      <c r="H39" s="103"/>
      <c r="I39" s="131"/>
      <c r="J39" s="130"/>
      <c r="K39" s="104"/>
      <c r="L39" s="105"/>
      <c r="M39" s="122"/>
      <c r="N39" s="119"/>
      <c r="O39" s="127"/>
      <c r="P39" s="111"/>
      <c r="Q39" s="556"/>
      <c r="R39" s="556"/>
      <c r="S39" s="556"/>
      <c r="T39" s="569"/>
      <c r="U39" s="238" t="str">
        <f>IF(OR(O39="",L39=Paramétrage!$C$10,L39=Paramétrage!$C$13,L39=Paramétrage!$C$16,L39=Paramétrage!$C$19,L39=Paramétrage!$C$23,L39=Paramétrage!$C$26,AND(L39&lt;&gt;Paramétrage!$C$9,P39="Mut+ext")),"",ROUNDUP(N39/O39,0))</f>
        <v/>
      </c>
      <c r="V39" s="236">
        <f>IF(L39="",0,IF(OR(P39="Mut+ext",VLOOKUP(L39,Paramétrage!$C$6:$E$28,2,0)=0),0,IF(O39="","saisir capacité",M39*U39*VLOOKUP(L39,Paramétrage!$C$6:$E$28,2,0))))</f>
        <v>0</v>
      </c>
      <c r="W39" s="108"/>
      <c r="X39" s="237">
        <f t="shared" si="15"/>
        <v>0</v>
      </c>
      <c r="Y39" s="239">
        <f>IF(L39="",0,IF(ISERROR(W39+V39*VLOOKUP(L39,Paramétrage!$C$6:$E$28,3,0))=TRUE,X39,W39+V39*VLOOKUP(L39,Paramétrage!$C$6:$E$28,3,0)))</f>
        <v>0</v>
      </c>
      <c r="Z39" s="555"/>
      <c r="AA39" s="556"/>
      <c r="AB39" s="557"/>
      <c r="AC39" s="442"/>
      <c r="AD39" s="109"/>
      <c r="AE39" s="47">
        <f>IF(F39="",0,IF(J39="",0,IF(SUMIF(F35:F42,F39,N35:N42)=0,0,IF(J39="Obligatoire",AF39/N39,IF(K39="",AF39/SUMIF(F35:F42,F39,N35:N42),AF39/(SUMIF(F35:F42,F39,N35:N42)/K39))))))</f>
        <v>0</v>
      </c>
      <c r="AF39" s="24">
        <f t="shared" si="16"/>
        <v>0</v>
      </c>
      <c r="AH39" s="50">
        <f>IF(SUMIF(F35:F42,F39,N35:N42)=0,0,$M$3*N39/SUMIF(F35:F42,F39,N35:N42))</f>
        <v>0</v>
      </c>
      <c r="AI39" s="12">
        <f t="shared" si="17"/>
        <v>0</v>
      </c>
      <c r="AJ39" s="26" t="str">
        <f t="shared" si="18"/>
        <v/>
      </c>
      <c r="AK39" s="27">
        <f>IF(L39="",0,IF(OR(P39="Mut+ext",VLOOKUP(L39,Paramétrage!$C$6:$E$28,2,0)=0),0,IF(O39="","saisir capacité",IF(P39="Mut+ext",0,M39*AJ39*VLOOKUP(L39,Paramétrage!$C$6:$E$28,2,0)))))</f>
        <v>0</v>
      </c>
      <c r="AL39" s="95"/>
      <c r="AM39" s="27">
        <f t="shared" si="19"/>
        <v>0</v>
      </c>
      <c r="AN39" s="27">
        <f>IF(L39="",0,IF(ISERROR(AL39+AK39*VLOOKUP(L39,Paramétrage!$C$6:$E$28,3,0))=TRUE,AM39,AL39+AK39*VLOOKUP(L39,Paramétrage!$C$6:$E$28,3,0)))</f>
        <v>0</v>
      </c>
      <c r="AO39" s="50">
        <f>IF(L39="",0,IF(OR(P39="oui",VLOOKUP(L39,Paramétrage!$C$6:$E$28,2,0)=0),0,IF(U39="",0,U39-AJ39)))</f>
        <v>0</v>
      </c>
      <c r="AP39" s="12">
        <f t="shared" si="20"/>
        <v>0</v>
      </c>
    </row>
    <row r="40" spans="1:42">
      <c r="A40" s="583"/>
      <c r="B40" s="607"/>
      <c r="C40" s="585"/>
      <c r="D40" s="587"/>
      <c r="E40" s="588"/>
      <c r="F40" s="446"/>
      <c r="G40" s="449"/>
      <c r="H40" s="103"/>
      <c r="I40" s="131"/>
      <c r="J40" s="130"/>
      <c r="K40" s="104"/>
      <c r="L40" s="105"/>
      <c r="M40" s="122"/>
      <c r="N40" s="119"/>
      <c r="O40" s="127"/>
      <c r="P40" s="111"/>
      <c r="Q40" s="556"/>
      <c r="R40" s="556"/>
      <c r="S40" s="556"/>
      <c r="T40" s="569"/>
      <c r="U40" s="238" t="str">
        <f>IF(OR(O40="",L40=Paramétrage!$C$10,L40=Paramétrage!$C$13,L40=Paramétrage!$C$16,L40=Paramétrage!$C$19,L40=Paramétrage!$C$23,L40=Paramétrage!$C$26,AND(L40&lt;&gt;Paramétrage!$C$9,P40="Mut+ext")),"",ROUNDUP(N40/O40,0))</f>
        <v/>
      </c>
      <c r="V40" s="236">
        <f>IF(L40="",0,IF(OR(P40="Mut+ext",VLOOKUP(L40,Paramétrage!$C$6:$E$28,2,0)=0),0,IF(O40="","saisir capacité",M40*U40*VLOOKUP(L40,Paramétrage!$C$6:$E$28,2,0))))</f>
        <v>0</v>
      </c>
      <c r="W40" s="108"/>
      <c r="X40" s="237">
        <f t="shared" si="15"/>
        <v>0</v>
      </c>
      <c r="Y40" s="239">
        <f>IF(L40="",0,IF(ISERROR(W40+V40*VLOOKUP(L40,Paramétrage!$C$6:$E$28,3,0))=TRUE,X40,W40+V40*VLOOKUP(L40,Paramétrage!$C$6:$E$28,3,0)))</f>
        <v>0</v>
      </c>
      <c r="Z40" s="555"/>
      <c r="AA40" s="556"/>
      <c r="AB40" s="557"/>
      <c r="AC40" s="442"/>
      <c r="AD40" s="109"/>
      <c r="AE40" s="47">
        <f>IF(F40="",0,IF(J40="",0,IF(SUMIF(F35:F42,F40,N35:N42)=0,0,IF(J40="Obligatoire",AF40/N40,IF(K40="",AF40/SUMIF(F35:F42,F40,N35:N42),AF40/(SUMIF(F35:F42,F40,N35:N42)/K40))))))</f>
        <v>0</v>
      </c>
      <c r="AF40" s="24">
        <f t="shared" si="16"/>
        <v>0</v>
      </c>
      <c r="AH40" s="50">
        <f>IF(SUMIF(F35:F42,F40,N35:N42)=0,0,$M$3*N40/SUMIF(F35:F42,F40,N35:N42))</f>
        <v>0</v>
      </c>
      <c r="AI40" s="12">
        <f t="shared" si="17"/>
        <v>0</v>
      </c>
      <c r="AJ40" s="26" t="str">
        <f t="shared" si="18"/>
        <v/>
      </c>
      <c r="AK40" s="27">
        <f>IF(L40="",0,IF(OR(P40="Mut+ext",VLOOKUP(L40,Paramétrage!$C$6:$E$28,2,0)=0),0,IF(O40="","saisir capacité",IF(P40="Mut+ext",0,M40*AJ40*VLOOKUP(L40,Paramétrage!$C$6:$E$28,2,0)))))</f>
        <v>0</v>
      </c>
      <c r="AL40" s="95"/>
      <c r="AM40" s="27">
        <f t="shared" si="19"/>
        <v>0</v>
      </c>
      <c r="AN40" s="27">
        <f>IF(L40="",0,IF(ISERROR(AL40+AK40*VLOOKUP(L40,Paramétrage!$C$6:$E$28,3,0))=TRUE,AM40,AL40+AK40*VLOOKUP(L40,Paramétrage!$C$6:$E$28,3,0)))</f>
        <v>0</v>
      </c>
      <c r="AO40" s="50">
        <f>IF(L40="",0,IF(OR(P40="oui",VLOOKUP(L40,Paramétrage!$C$6:$E$28,2,0)=0),0,IF(U40="",0,U40-AJ40)))</f>
        <v>0</v>
      </c>
      <c r="AP40" s="12">
        <f t="shared" si="20"/>
        <v>0</v>
      </c>
    </row>
    <row r="41" spans="1:42">
      <c r="A41" s="583"/>
      <c r="B41" s="607"/>
      <c r="C41" s="585"/>
      <c r="D41" s="587"/>
      <c r="E41" s="588"/>
      <c r="F41" s="446"/>
      <c r="G41" s="449"/>
      <c r="H41" s="103"/>
      <c r="I41" s="131"/>
      <c r="J41" s="130"/>
      <c r="K41" s="104"/>
      <c r="L41" s="105"/>
      <c r="M41" s="122"/>
      <c r="N41" s="119"/>
      <c r="O41" s="127"/>
      <c r="P41" s="111"/>
      <c r="Q41" s="556"/>
      <c r="R41" s="556"/>
      <c r="S41" s="556"/>
      <c r="T41" s="569"/>
      <c r="U41" s="238" t="str">
        <f>IF(OR(O41="",L41=Paramétrage!$C$10,L41=Paramétrage!$C$13,L41=Paramétrage!$C$16,L41=Paramétrage!$C$19,L41=Paramétrage!$C$23,L41=Paramétrage!$C$26,AND(L41&lt;&gt;Paramétrage!$C$9,P41="Mut+ext")),"",ROUNDUP(N41/O41,0))</f>
        <v/>
      </c>
      <c r="V41" s="236">
        <f>IF(L41="",0,IF(OR(P41="Mut+ext",VLOOKUP(L41,Paramétrage!$C$6:$E$28,2,0)=0),0,IF(O41="","saisir capacité",M41*U41*VLOOKUP(L41,Paramétrage!$C$6:$E$28,2,0))))</f>
        <v>0</v>
      </c>
      <c r="W41" s="108"/>
      <c r="X41" s="237">
        <f t="shared" si="15"/>
        <v>0</v>
      </c>
      <c r="Y41" s="239">
        <f>IF(L41="",0,IF(ISERROR(W41+V41*VLOOKUP(L41,Paramétrage!$C$6:$E$28,3,0))=TRUE,X41,W41+V41*VLOOKUP(L41,Paramétrage!$C$6:$E$28,3,0)))</f>
        <v>0</v>
      </c>
      <c r="Z41" s="555"/>
      <c r="AA41" s="556"/>
      <c r="AB41" s="557"/>
      <c r="AC41" s="442"/>
      <c r="AD41" s="109"/>
      <c r="AE41" s="47">
        <f>IF(F41="",0,IF(J41="",0,IF(SUMIF(F35:F42,F41,N35:N42)=0,0,IF(J41="Obligatoire",AF41/N41,IF(K41="",AF41/SUMIF(F35:F42,F41,N35:N42),AF41/(SUMIF(F35:F42,F41,N35:N42)/K41))))))</f>
        <v>0</v>
      </c>
      <c r="AF41" s="24">
        <f t="shared" si="16"/>
        <v>0</v>
      </c>
      <c r="AH41" s="50">
        <f>IF(SUMIF(F35:F42,F41,N35:N42)=0,0,$M$3*N41/SUMIF(F35:F42,F41,N35:N42))</f>
        <v>0</v>
      </c>
      <c r="AI41" s="12">
        <f t="shared" si="17"/>
        <v>0</v>
      </c>
      <c r="AJ41" s="26" t="str">
        <f t="shared" si="18"/>
        <v/>
      </c>
      <c r="AK41" s="27">
        <f>IF(L41="",0,IF(OR(P41="Mut+ext",VLOOKUP(L41,Paramétrage!$C$6:$E$28,2,0)=0),0,IF(O41="","saisir capacité",IF(P41="Mut+ext",0,M41*AJ41*VLOOKUP(L41,Paramétrage!$C$6:$E$28,2,0)))))</f>
        <v>0</v>
      </c>
      <c r="AL41" s="95"/>
      <c r="AM41" s="27">
        <f t="shared" si="19"/>
        <v>0</v>
      </c>
      <c r="AN41" s="27">
        <f>IF(L41="",0,IF(ISERROR(AL41+AK41*VLOOKUP(L41,Paramétrage!$C$6:$E$28,3,0))=TRUE,AM41,AL41+AK41*VLOOKUP(L41,Paramétrage!$C$6:$E$28,3,0)))</f>
        <v>0</v>
      </c>
      <c r="AO41" s="50">
        <f>IF(L41="",0,IF(OR(P41="oui",VLOOKUP(L41,Paramétrage!$C$6:$E$28,2,0)=0),0,IF(U41="",0,U41-AJ41)))</f>
        <v>0</v>
      </c>
      <c r="AP41" s="12">
        <f t="shared" si="20"/>
        <v>0</v>
      </c>
    </row>
    <row r="42" spans="1:42" ht="15.75" customHeight="1">
      <c r="A42" s="583"/>
      <c r="B42" s="607"/>
      <c r="C42" s="585"/>
      <c r="D42" s="587"/>
      <c r="E42" s="589"/>
      <c r="F42" s="446"/>
      <c r="G42" s="449"/>
      <c r="H42" s="103"/>
      <c r="I42" s="131"/>
      <c r="J42" s="130"/>
      <c r="K42" s="104"/>
      <c r="L42" s="105"/>
      <c r="M42" s="122"/>
      <c r="N42" s="119"/>
      <c r="O42" s="127"/>
      <c r="P42" s="111"/>
      <c r="Q42" s="556"/>
      <c r="R42" s="556"/>
      <c r="S42" s="556"/>
      <c r="T42" s="569"/>
      <c r="U42" s="238" t="str">
        <f>IF(OR(O42="",L42=Paramétrage!$C$10,L42=Paramétrage!$C$13,L42=Paramétrage!$C$16,L42=Paramétrage!$C$19,L42=Paramétrage!$C$23,L42=Paramétrage!$C$26,AND(L42&lt;&gt;Paramétrage!$C$9,P42="Mut+ext")),"",ROUNDUP(N42/O42,0))</f>
        <v/>
      </c>
      <c r="V42" s="236">
        <f>IF(L42="",0,IF(OR(P42="Mut+ext",VLOOKUP(L42,Paramétrage!$C$6:$E$28,2,0)=0),0,IF(O42="","saisir capacité",M42*U42*VLOOKUP(L42,Paramétrage!$C$6:$E$28,2,0))))</f>
        <v>0</v>
      </c>
      <c r="W42" s="108"/>
      <c r="X42" s="237">
        <f t="shared" si="15"/>
        <v>0</v>
      </c>
      <c r="Y42" s="239">
        <f>IF(L42="",0,IF(ISERROR(W42+V42*VLOOKUP(L42,Paramétrage!$C$6:$E$28,3,0))=TRUE,X42,W42+V42*VLOOKUP(L42,Paramétrage!$C$6:$E$28,3,0)))</f>
        <v>0</v>
      </c>
      <c r="Z42" s="555"/>
      <c r="AA42" s="556"/>
      <c r="AB42" s="557"/>
      <c r="AC42" s="442"/>
      <c r="AD42" s="109"/>
      <c r="AE42" s="47">
        <f>IF(F42="",0,IF(J42="",0,IF(SUMIF(F35:F42,F42,N35:N42)=0,0,IF(J42="Obligatoire",AF42/N42,IF(K42="",AF42/SUMIF(F35:F42,F42,N35:N42),AF42/(SUMIF(F35:F42,F42,N35:N42)/K42))))))</f>
        <v>0</v>
      </c>
      <c r="AF42" s="24">
        <f t="shared" si="16"/>
        <v>0</v>
      </c>
      <c r="AH42" s="50">
        <f>IF(SUMIF(F35:F42,F42,N35:N42)=0,0,$M$3*N42/SUMIF(F35:F42,F42,N35:N42))</f>
        <v>0</v>
      </c>
      <c r="AI42" s="12">
        <f t="shared" si="17"/>
        <v>0</v>
      </c>
      <c r="AJ42" s="26" t="str">
        <f t="shared" si="18"/>
        <v/>
      </c>
      <c r="AK42" s="27">
        <f>IF(L42="",0,IF(OR(P42="Mut+ext",VLOOKUP(L42,Paramétrage!$C$6:$E$28,2,0)=0),0,IF(O42="","saisir capacité",IF(P42="Mut+ext",0,M42*AJ42*VLOOKUP(L42,Paramétrage!$C$6:$E$28,2,0)))))</f>
        <v>0</v>
      </c>
      <c r="AL42" s="95"/>
      <c r="AM42" s="27">
        <f t="shared" si="19"/>
        <v>0</v>
      </c>
      <c r="AN42" s="27">
        <f>IF(L42="",0,IF(ISERROR(AL42+AK42*VLOOKUP(L42,Paramétrage!$C$6:$E$28,3,0))=TRUE,AM42,AL42+AK42*VLOOKUP(L42,Paramétrage!$C$6:$E$28,3,0)))</f>
        <v>0</v>
      </c>
      <c r="AO42" s="50">
        <f>IF(L42="",0,IF(OR(P42="oui",VLOOKUP(L42,Paramétrage!$C$6:$E$28,2,0)=0),0,IF(U42="",0,U42-AJ42)))</f>
        <v>0</v>
      </c>
      <c r="AP42" s="12">
        <f t="shared" si="20"/>
        <v>0</v>
      </c>
    </row>
    <row r="43" spans="1:42" ht="15.75" customHeight="1">
      <c r="A43" s="583"/>
      <c r="B43" s="608"/>
      <c r="C43" s="585"/>
      <c r="D43" s="165"/>
      <c r="E43" s="165"/>
      <c r="F43" s="185"/>
      <c r="G43" s="186"/>
      <c r="H43" s="187"/>
      <c r="I43" s="187"/>
      <c r="J43" s="188"/>
      <c r="K43" s="169"/>
      <c r="L43" s="170"/>
      <c r="M43" s="171">
        <f>AE43</f>
        <v>0</v>
      </c>
      <c r="N43" s="172"/>
      <c r="O43" s="172"/>
      <c r="P43" s="173"/>
      <c r="Q43" s="174"/>
      <c r="R43" s="174"/>
      <c r="S43" s="174"/>
      <c r="T43" s="175"/>
      <c r="U43" s="176"/>
      <c r="V43" s="177">
        <f>SUM(V35:V42)</f>
        <v>0</v>
      </c>
      <c r="W43" s="178">
        <v>0</v>
      </c>
      <c r="X43" s="179">
        <f t="shared" ref="X43" si="21">V43+W43</f>
        <v>0</v>
      </c>
      <c r="Y43" s="189">
        <f>SUM(Y35:Y42)</f>
        <v>0</v>
      </c>
      <c r="Z43" s="182"/>
      <c r="AA43" s="182"/>
      <c r="AB43" s="190"/>
      <c r="AC43" s="184"/>
      <c r="AD43" s="175"/>
      <c r="AE43" s="46">
        <f>SUM(AE35:AE42)</f>
        <v>0</v>
      </c>
      <c r="AF43" s="44">
        <f>SUM(AF35:AF42)</f>
        <v>0</v>
      </c>
    </row>
    <row r="44" spans="1:42" ht="14.85" customHeight="1">
      <c r="A44" s="583"/>
      <c r="B44" s="591" t="s">
        <v>124</v>
      </c>
      <c r="C44" s="585" t="s">
        <v>294</v>
      </c>
      <c r="D44" s="587" t="s">
        <v>161</v>
      </c>
      <c r="E44" s="588">
        <v>6</v>
      </c>
      <c r="F44" s="447" t="s">
        <v>295</v>
      </c>
      <c r="G44" s="112" t="s">
        <v>19</v>
      </c>
      <c r="H44" s="150" t="s">
        <v>380</v>
      </c>
      <c r="I44" s="131"/>
      <c r="J44" s="130" t="s">
        <v>164</v>
      </c>
      <c r="K44" s="104">
        <v>2</v>
      </c>
      <c r="L44" s="105"/>
      <c r="M44" s="122"/>
      <c r="N44" s="119"/>
      <c r="O44" s="127"/>
      <c r="P44" s="111"/>
      <c r="Q44" s="556"/>
      <c r="R44" s="556"/>
      <c r="S44" s="556"/>
      <c r="T44" s="569"/>
      <c r="U44" s="243" t="str">
        <f>IF(OR(O44="",L44=Paramétrage!$C$10,L44=Paramétrage!$C$13,L44=Paramétrage!$C$16,L44=Paramétrage!$C$19,L44=Paramétrage!$C$23,L44=Paramétrage!$C$26,AND(L44&lt;&gt;Paramétrage!$C$9,P44="Mut+ext")),"",ROUNDUP(N44/O44,0))</f>
        <v/>
      </c>
      <c r="V44" s="244">
        <f>IF(L44="",0,IF(OR(P44="Mut+ext",VLOOKUP(L44,Paramétrage!$C$6:$E$28,2,0)=0),0,IF(O44="","saisir capacité",M44*U44*VLOOKUP(L44,Paramétrage!$C$6:$E$28,2,0))))</f>
        <v>0</v>
      </c>
      <c r="W44" s="108"/>
      <c r="X44" s="245">
        <f t="shared" ref="X44:X51" si="22">IF(ISERROR(V44+W44)=TRUE,V44,V44+W44)</f>
        <v>0</v>
      </c>
      <c r="Y44" s="246">
        <f>IF(L44="",0,IF(ISERROR(W44+V44*VLOOKUP(L44,Paramétrage!$C$6:$E$28,3,0))=TRUE,X44,W44+V44*VLOOKUP(L44,Paramétrage!$C$6:$E$28,3,0)))</f>
        <v>0</v>
      </c>
      <c r="Z44" s="555"/>
      <c r="AA44" s="556"/>
      <c r="AB44" s="557"/>
      <c r="AC44" s="442"/>
      <c r="AD44" s="110"/>
      <c r="AE44" s="47">
        <f>IF(F44="",0,IF(J44="",0,IF(SUMIF(F44:F51,F44,N44:N51)=0,0,IF(J44="Obligatoire",AF44/N44,IF(K44="",AF44/SUMIF(F44:F51,F44,N44:N51),AF44/(SUMIF(F44:F51,F44,N44:N51)/K44))))))</f>
        <v>0</v>
      </c>
      <c r="AF44" s="24">
        <f t="shared" ref="AF44:AF51" si="23">M44*N44</f>
        <v>0</v>
      </c>
      <c r="AH44" s="50">
        <f>IF(SUMIF(F44:F51,F44,N44:N51)=0,0,$M$3*N44/SUMIF(F44:F51,F44,N44:N51))</f>
        <v>0</v>
      </c>
      <c r="AI44" s="12">
        <f t="shared" ref="AI44:AI51" si="24">O44</f>
        <v>0</v>
      </c>
      <c r="AJ44" s="26" t="str">
        <f t="shared" ref="AJ44:AJ46" si="25">IF(AI44=0,"",ROUNDUP(AH44/AI44,0))</f>
        <v/>
      </c>
      <c r="AK44" s="27">
        <f>IF(L44="",0,IF(OR(P44="Mut+ext",VLOOKUP(L44,Paramétrage!$C$6:$E$28,2,0)=0),0,IF(O44="","saisir capacité",IF(P44="Mut+ext",0,M44*AJ44*VLOOKUP(L44,Paramétrage!$C$6:$E$28,2,0)))))</f>
        <v>0</v>
      </c>
      <c r="AL44" s="95"/>
      <c r="AM44" s="27">
        <f t="shared" ref="AM44:AM51" si="26">IF(ISERROR(AK44+AL44)=TRUE,AK44,AK44+AL44)</f>
        <v>0</v>
      </c>
      <c r="AN44" s="27">
        <f>IF(L44="",0,IF(ISERROR(AL44+AK44*VLOOKUP(L44,Paramétrage!$C$6:$E$28,3,0))=TRUE,AM44,AL44+AK44*VLOOKUP(L44,Paramétrage!$C$6:$E$28,3,0)))</f>
        <v>0</v>
      </c>
      <c r="AO44" s="50">
        <f>IF(L44="",0,IF(OR(P44="oui",VLOOKUP(L44,Paramétrage!$C$6:$E$28,2,0)=0),0,IF(U44="",0,U44-AJ44)))</f>
        <v>0</v>
      </c>
      <c r="AP44" s="12">
        <f t="shared" ref="AP44:AP51" si="27">Y44-AN44-W44</f>
        <v>0</v>
      </c>
    </row>
    <row r="45" spans="1:42">
      <c r="A45" s="583"/>
      <c r="B45" s="592"/>
      <c r="C45" s="585"/>
      <c r="D45" s="587"/>
      <c r="E45" s="588"/>
      <c r="F45" s="446" t="s">
        <v>295</v>
      </c>
      <c r="G45" s="102" t="s">
        <v>27</v>
      </c>
      <c r="H45" s="150" t="s">
        <v>165</v>
      </c>
      <c r="I45" s="131"/>
      <c r="J45" s="130" t="s">
        <v>164</v>
      </c>
      <c r="K45" s="104">
        <v>2</v>
      </c>
      <c r="L45" s="105" t="s">
        <v>129</v>
      </c>
      <c r="M45" s="122">
        <v>25</v>
      </c>
      <c r="N45" s="119"/>
      <c r="O45" s="127">
        <v>40</v>
      </c>
      <c r="P45" s="111" t="s">
        <v>116</v>
      </c>
      <c r="Q45" s="556" t="s">
        <v>130</v>
      </c>
      <c r="R45" s="556"/>
      <c r="S45" s="556"/>
      <c r="T45" s="569"/>
      <c r="U45" s="243">
        <f>IF(OR(O45="",L45=Paramétrage!$C$10,L45=Paramétrage!$C$13,L45=Paramétrage!$C$16,L45=Paramétrage!$C$19,L45=Paramétrage!$C$23,L45=Paramétrage!$C$26,AND(L45&lt;&gt;Paramétrage!$C$9,P45="Mut+ext")),"",ROUNDUP(N45/O45,0))</f>
        <v>0</v>
      </c>
      <c r="V45" s="244">
        <f>IF(L45="",0,IF(OR(P45="Mut+ext",VLOOKUP(L45,Paramétrage!$C$6:$E$28,2,0)=0),0,IF(O45="","saisir capacité",M45*U45*VLOOKUP(L45,Paramétrage!$C$6:$E$28,2,0))))</f>
        <v>0</v>
      </c>
      <c r="W45" s="108"/>
      <c r="X45" s="245">
        <f t="shared" si="22"/>
        <v>0</v>
      </c>
      <c r="Y45" s="246">
        <f>IF(L45="",0,IF(ISERROR(W45+V45*VLOOKUP(L45,Paramétrage!$C$6:$E$28,3,0))=TRUE,X45,W45+V45*VLOOKUP(L45,Paramétrage!$C$6:$E$28,3,0)))</f>
        <v>0</v>
      </c>
      <c r="Z45" s="555"/>
      <c r="AA45" s="556"/>
      <c r="AB45" s="557"/>
      <c r="AC45" s="442"/>
      <c r="AD45" s="109"/>
      <c r="AE45" s="47">
        <f>IF(F45="",0,IF(J45="",0,IF(SUMIF(F44:F51,F45,N44:N51)=0,0,IF(J45="Obligatoire",AF45/N45,IF(K45="",AF45/SUMIF(F44:F51,F45,N44:N51),AF45/(SUMIF(F44:F51,F45,N44:N51)/K45))))))</f>
        <v>0</v>
      </c>
      <c r="AF45" s="24">
        <f t="shared" si="23"/>
        <v>0</v>
      </c>
      <c r="AH45" s="50">
        <f>IF(SUMIF(F44:F51,F45,N44:N51)=0,0,$M$3*N45/SUMIF(F44:F51,F45,N44:N51))</f>
        <v>0</v>
      </c>
      <c r="AI45" s="12">
        <f t="shared" si="24"/>
        <v>40</v>
      </c>
      <c r="AJ45" s="26">
        <f>IF(AI45=0,"",ROUNDUP(AH45/AI45,0))</f>
        <v>0</v>
      </c>
      <c r="AK45" s="27">
        <f>IF(L45="",0,IF(VLOOKUP(L45,Paramétrage!$C$6:$E$28,2,0)=0,0,IF(O45="","saisir capacité",IF(P45="Mut+ext",0,M45*AJ45*VLOOKUP(L45,Paramétrage!$C$6:$E$28,2,0)))))</f>
        <v>0</v>
      </c>
      <c r="AL45" s="95"/>
      <c r="AM45" s="27">
        <f t="shared" si="26"/>
        <v>0</v>
      </c>
      <c r="AN45" s="27">
        <f>IF(L45="",0,IF(ISERROR(AL45+AK45*VLOOKUP(L45,Paramétrage!$C$6:$E$28,3,0))=TRUE,AM45,AL45+AK45*VLOOKUP(L45,Paramétrage!$C$6:$E$28,3,0)))</f>
        <v>0</v>
      </c>
      <c r="AO45" s="50">
        <f>IF(L45="",0,IF(OR(P45="oui",VLOOKUP(L45,Paramétrage!$C$6:$E$28,2,0)=0),0,IF(U45="",0,U45-AJ45)))</f>
        <v>0</v>
      </c>
      <c r="AP45" s="12">
        <f t="shared" si="27"/>
        <v>0</v>
      </c>
    </row>
    <row r="46" spans="1:42">
      <c r="A46" s="583"/>
      <c r="B46" s="592"/>
      <c r="C46" s="585"/>
      <c r="D46" s="587"/>
      <c r="E46" s="588"/>
      <c r="F46" s="446" t="s">
        <v>295</v>
      </c>
      <c r="G46" s="102" t="s">
        <v>23</v>
      </c>
      <c r="H46" s="150" t="s">
        <v>166</v>
      </c>
      <c r="I46" s="131"/>
      <c r="J46" s="130" t="s">
        <v>164</v>
      </c>
      <c r="K46" s="104">
        <v>2</v>
      </c>
      <c r="L46" s="105" t="s">
        <v>129</v>
      </c>
      <c r="M46" s="122">
        <v>25</v>
      </c>
      <c r="N46" s="119"/>
      <c r="O46" s="127">
        <v>24</v>
      </c>
      <c r="P46" s="111" t="s">
        <v>116</v>
      </c>
      <c r="Q46" s="556" t="s">
        <v>130</v>
      </c>
      <c r="R46" s="556"/>
      <c r="S46" s="556"/>
      <c r="T46" s="569"/>
      <c r="U46" s="243">
        <f>IF(OR(O46="",L46=Paramétrage!$C$10,L46=Paramétrage!$C$13,L46=Paramétrage!$C$16,L46=Paramétrage!$C$19,L46=Paramétrage!$C$23,L46=Paramétrage!$C$26,AND(L46&lt;&gt;Paramétrage!$C$9,P46="Mut+ext")),"",ROUNDUP(N46/O46,0))</f>
        <v>0</v>
      </c>
      <c r="V46" s="244">
        <f>IF(L46="",0,IF(OR(P46="Mut+ext",VLOOKUP(L46,Paramétrage!$C$6:$E$28,2,0)=0),0,IF(O46="","saisir capacité",M46*U46*VLOOKUP(L46,Paramétrage!$C$6:$E$28,2,0))))</f>
        <v>0</v>
      </c>
      <c r="W46" s="108"/>
      <c r="X46" s="245">
        <f t="shared" si="22"/>
        <v>0</v>
      </c>
      <c r="Y46" s="246">
        <f>IF(L46="",0,IF(ISERROR(W46+V46*VLOOKUP(L46,Paramétrage!$C$6:$E$28,3,0))=TRUE,X46,W46+V46*VLOOKUP(L46,Paramétrage!$C$6:$E$28,3,0)))</f>
        <v>0</v>
      </c>
      <c r="Z46" s="555"/>
      <c r="AA46" s="556"/>
      <c r="AB46" s="557"/>
      <c r="AC46" s="442"/>
      <c r="AD46" s="109"/>
      <c r="AE46" s="47">
        <f>IF(F46="",0,IF(J46="",0,IF(SUMIF(F44:F51,F46,N44:N51)=0,0,IF(J46="Obligatoire",AF46/N46,IF(K46="",AF46/SUMIF(F44:F51,F46,N44:N51),AF46/(SUMIF(F44:F51,F46,N44:N51)/K46))))))</f>
        <v>0</v>
      </c>
      <c r="AF46" s="24">
        <f t="shared" si="23"/>
        <v>0</v>
      </c>
      <c r="AH46" s="50">
        <f>IF(SUMIF(F44:F51,F46,N44:N51)=0,0,$M$3*N46/SUMIF(F44:F51,F46,N44:N51))</f>
        <v>0</v>
      </c>
      <c r="AI46" s="12">
        <f t="shared" si="24"/>
        <v>24</v>
      </c>
      <c r="AJ46" s="26">
        <f t="shared" si="25"/>
        <v>0</v>
      </c>
      <c r="AK46" s="27">
        <f>IF(L46="",0,IF(OR(P46="Mut+ext",VLOOKUP(L46,Paramétrage!$C$6:$E$28,2,0)=0),0,IF(O46="","saisir capacité",IF(P46="Mut+ext",0,M46*AJ46*VLOOKUP(L46,Paramétrage!$C$6:$E$28,2,0)))))</f>
        <v>0</v>
      </c>
      <c r="AL46" s="95"/>
      <c r="AM46" s="27">
        <f t="shared" si="26"/>
        <v>0</v>
      </c>
      <c r="AN46" s="27">
        <f>IF(L46="",0,IF(ISERROR(AL46+AK46*VLOOKUP(L46,Paramétrage!$C$6:$E$28,3,0))=TRUE,AM46,AL46+AK46*VLOOKUP(L46,Paramétrage!$C$6:$E$28,3,0)))</f>
        <v>0</v>
      </c>
      <c r="AO46" s="50">
        <f>IF(L46="",0,IF(OR(P46="oui",VLOOKUP(L46,Paramétrage!$C$6:$E$28,2,0)=0),0,IF(U46="",0,U46-AJ46)))</f>
        <v>0</v>
      </c>
      <c r="AP46" s="12">
        <f t="shared" si="27"/>
        <v>0</v>
      </c>
    </row>
    <row r="47" spans="1:42">
      <c r="A47" s="583"/>
      <c r="B47" s="592"/>
      <c r="C47" s="585"/>
      <c r="D47" s="587"/>
      <c r="E47" s="588"/>
      <c r="F47" s="448" t="s">
        <v>295</v>
      </c>
      <c r="G47" s="102" t="s">
        <v>28</v>
      </c>
      <c r="H47" s="150" t="s">
        <v>167</v>
      </c>
      <c r="I47" s="131"/>
      <c r="J47" s="130" t="s">
        <v>164</v>
      </c>
      <c r="K47" s="104">
        <v>2</v>
      </c>
      <c r="L47" s="105" t="s">
        <v>129</v>
      </c>
      <c r="M47" s="122">
        <v>25</v>
      </c>
      <c r="N47" s="119"/>
      <c r="O47" s="127">
        <v>40</v>
      </c>
      <c r="P47" s="111" t="s">
        <v>116</v>
      </c>
      <c r="Q47" s="556" t="s">
        <v>130</v>
      </c>
      <c r="R47" s="556"/>
      <c r="S47" s="556"/>
      <c r="T47" s="569"/>
      <c r="U47" s="243">
        <f>IF(OR(O47="",L47=Paramétrage!$C$10,L47=Paramétrage!$C$13,L47=Paramétrage!$C$16,L47=Paramétrage!$C$19,L47=Paramétrage!$C$23,L47=Paramétrage!$C$26,AND(L47&lt;&gt;Paramétrage!$C$9,P47="Mut+ext")),"",ROUNDUP(N47/O47,0))</f>
        <v>0</v>
      </c>
      <c r="V47" s="244">
        <f>IF(L47="",0,IF(OR(P47="Mut+ext",VLOOKUP(L47,Paramétrage!$C$6:$E$28,2,0)=0),0,IF(O47="","saisir capacité",M47*U47*VLOOKUP(L47,Paramétrage!$C$6:$E$28,2,0))))</f>
        <v>0</v>
      </c>
      <c r="W47" s="108"/>
      <c r="X47" s="245">
        <f t="shared" si="22"/>
        <v>0</v>
      </c>
      <c r="Y47" s="246">
        <f>IF(L47="",0,IF(ISERROR(W47+V47*VLOOKUP(L47,Paramétrage!$C$6:$E$28,3,0))=TRUE,X47,W47+V47*VLOOKUP(L47,Paramétrage!$C$6:$E$28,3,0)))</f>
        <v>0</v>
      </c>
      <c r="Z47" s="555"/>
      <c r="AA47" s="556"/>
      <c r="AB47" s="557"/>
      <c r="AC47" s="442"/>
      <c r="AD47" s="109"/>
      <c r="AE47" s="47">
        <f>IF(F47="",0,IF(J47="",0,IF(SUMIF(F44:F51,F47,N44:N51)=0,0,IF(J47="Obligatoire",AF47/N47,IF(K47="",AF47/SUMIF(F44:F51,F47,N44:N51),AF47/(SUMIF(F44:F51,F47,N44:N51)/K47))))))</f>
        <v>0</v>
      </c>
      <c r="AF47" s="24">
        <f t="shared" si="23"/>
        <v>0</v>
      </c>
      <c r="AH47" s="50">
        <f>IF(SUMIF(F44:F51,F47,N44:N51)=0,0,$M$3*N47/SUMIF(F44:F51,F47,N44:N51))</f>
        <v>0</v>
      </c>
      <c r="AI47" s="12">
        <f t="shared" si="24"/>
        <v>40</v>
      </c>
      <c r="AJ47" s="26">
        <f>IF(AI47=0,"",ROUNDUP(AH47/AI47,0))</f>
        <v>0</v>
      </c>
      <c r="AK47" s="27">
        <f>IF(L47="",0,IF(OR(P47="Mut+ext",VLOOKUP(L47,Paramétrage!$C$6:$E$28,2,0)=0),0,IF(O47="","saisir capacité",IF(P47="Mut+ext",0,M47*AJ47*VLOOKUP(L47,Paramétrage!$C$6:$E$28,2,0)))))</f>
        <v>0</v>
      </c>
      <c r="AL47" s="95"/>
      <c r="AM47" s="27">
        <f t="shared" si="26"/>
        <v>0</v>
      </c>
      <c r="AN47" s="27">
        <f>IF(L47="",0,IF(ISERROR(AL47+AK47*VLOOKUP(L47,Paramétrage!$C$6:$E$28,3,0))=TRUE,AM47,AL47+AK47*VLOOKUP(L47,Paramétrage!$C$6:$E$28,3,0)))</f>
        <v>0</v>
      </c>
      <c r="AO47" s="50">
        <f>IF(L47="",0,IF(OR(P47="oui",VLOOKUP(L47,Paramétrage!$C$6:$E$28,2,0)=0),0,IF(U47="",0,U47-AJ47)))</f>
        <v>0</v>
      </c>
      <c r="AP47" s="12">
        <f t="shared" si="27"/>
        <v>0</v>
      </c>
    </row>
    <row r="48" spans="1:42">
      <c r="A48" s="583"/>
      <c r="B48" s="592"/>
      <c r="C48" s="585"/>
      <c r="D48" s="587"/>
      <c r="E48" s="588"/>
      <c r="F48" s="446" t="s">
        <v>295</v>
      </c>
      <c r="G48" s="148" t="s">
        <v>27</v>
      </c>
      <c r="H48" s="150" t="s">
        <v>168</v>
      </c>
      <c r="I48" s="131"/>
      <c r="J48" s="130" t="s">
        <v>164</v>
      </c>
      <c r="K48" s="104">
        <v>2</v>
      </c>
      <c r="L48" s="105" t="s">
        <v>129</v>
      </c>
      <c r="M48" s="122">
        <v>25</v>
      </c>
      <c r="N48" s="119"/>
      <c r="O48" s="127">
        <v>40</v>
      </c>
      <c r="P48" s="111" t="s">
        <v>116</v>
      </c>
      <c r="Q48" s="556" t="s">
        <v>130</v>
      </c>
      <c r="R48" s="556"/>
      <c r="S48" s="556"/>
      <c r="T48" s="569"/>
      <c r="U48" s="243">
        <f>IF(OR(O48="",L48=Paramétrage!$C$10,L48=Paramétrage!$C$13,L48=Paramétrage!$C$16,L48=Paramétrage!$C$19,L48=Paramétrage!$C$23,L48=Paramétrage!$C$26,AND(L48&lt;&gt;Paramétrage!$C$9,P48="Mut+ext")),"",ROUNDUP(N48/O48,0))</f>
        <v>0</v>
      </c>
      <c r="V48" s="244">
        <f>IF(L48="",0,IF(OR(P48="Mut+ext",VLOOKUP(L48,Paramétrage!$C$6:$E$28,2,0)=0),0,IF(O48="","saisir capacité",M48*U48*VLOOKUP(L48,Paramétrage!$C$6:$E$28,2,0))))</f>
        <v>0</v>
      </c>
      <c r="W48" s="108"/>
      <c r="X48" s="245">
        <f t="shared" si="22"/>
        <v>0</v>
      </c>
      <c r="Y48" s="246">
        <f>IF(L48="",0,IF(ISERROR(W48+V48*VLOOKUP(L48,Paramétrage!$C$6:$E$28,3,0))=TRUE,X48,W48+V48*VLOOKUP(L48,Paramétrage!$C$6:$E$28,3,0)))</f>
        <v>0</v>
      </c>
      <c r="Z48" s="555"/>
      <c r="AA48" s="556"/>
      <c r="AB48" s="557"/>
      <c r="AC48" s="442"/>
      <c r="AD48" s="109"/>
      <c r="AE48" s="47">
        <f>IF(F48="",0,IF(J48="",0,IF(SUMIF(F44:F51,F48,N44:N51)=0,0,IF(J48="Obligatoire",AF48/N48,IF(K48="",AF48/SUMIF(F44:F51,F48,N44:N51),AF48/(SUMIF(F44:F51,F48,N44:N51)/K48))))))</f>
        <v>0</v>
      </c>
      <c r="AF48" s="24">
        <f t="shared" si="23"/>
        <v>0</v>
      </c>
      <c r="AH48" s="50">
        <f>IF(SUMIF(F44:F51,F48,N44:N51)=0,0,$M$3*N48/SUMIF(F44:F51,F48,N44:N51))</f>
        <v>0</v>
      </c>
      <c r="AI48" s="12">
        <f t="shared" si="24"/>
        <v>40</v>
      </c>
      <c r="AJ48" s="26">
        <f t="shared" ref="AJ48:AJ50" si="28">IF(AI48=0,"",ROUNDUP(AH48/AI48,0))</f>
        <v>0</v>
      </c>
      <c r="AK48" s="27">
        <f>IF(L48="",0,IF(OR(P48="Mut+ext",VLOOKUP(L48,Paramétrage!$C$6:$E$28,2,0)=0),0,IF(O48="","saisir capacité",IF(P48="Mut+ext",0,M48*AJ48*VLOOKUP(L48,Paramétrage!$C$6:$E$28,2,0)))))</f>
        <v>0</v>
      </c>
      <c r="AL48" s="95"/>
      <c r="AM48" s="27">
        <f t="shared" si="26"/>
        <v>0</v>
      </c>
      <c r="AN48" s="27">
        <f>IF(L48="",0,IF(ISERROR(AL48+AK48*VLOOKUP(L48,Paramétrage!$C$6:$E$28,3,0))=TRUE,AM48,AL48+AK48*VLOOKUP(L48,Paramétrage!$C$6:$E$28,3,0)))</f>
        <v>0</v>
      </c>
      <c r="AO48" s="50">
        <f>IF(L48="",0,IF(OR(P48="oui",VLOOKUP(L48,Paramétrage!$C$6:$E$28,2,0)=0),0,IF(U48="",0,U48-AJ48)))</f>
        <v>0</v>
      </c>
      <c r="AP48" s="12">
        <f t="shared" si="27"/>
        <v>0</v>
      </c>
    </row>
    <row r="49" spans="1:42">
      <c r="A49" s="583"/>
      <c r="B49" s="592"/>
      <c r="C49" s="585"/>
      <c r="D49" s="587"/>
      <c r="E49" s="588"/>
      <c r="F49" s="446"/>
      <c r="G49" s="148"/>
      <c r="H49" s="150"/>
      <c r="I49" s="131"/>
      <c r="J49" s="130"/>
      <c r="K49" s="104"/>
      <c r="L49" s="105"/>
      <c r="M49" s="122"/>
      <c r="N49" s="119"/>
      <c r="O49" s="127"/>
      <c r="P49" s="111"/>
      <c r="Q49" s="556"/>
      <c r="R49" s="556"/>
      <c r="S49" s="556"/>
      <c r="T49" s="569"/>
      <c r="U49" s="243" t="str">
        <f>IF(OR(O49="",L49=Paramétrage!$C$10,L49=Paramétrage!$C$13,L49=Paramétrage!$C$16,L49=Paramétrage!$C$19,L49=Paramétrage!$C$23,L49=Paramétrage!$C$26,AND(L49&lt;&gt;Paramétrage!$C$9,P49="Mut+ext")),"",ROUNDUP(N49/O49,0))</f>
        <v/>
      </c>
      <c r="V49" s="244">
        <f>IF(L49="",0,IF(OR(P49="Mut+ext",VLOOKUP(L49,Paramétrage!$C$6:$E$28,2,0)=0),0,IF(O49="","saisir capacité",M49*U49*VLOOKUP(L49,Paramétrage!$C$6:$E$28,2,0))))</f>
        <v>0</v>
      </c>
      <c r="W49" s="108"/>
      <c r="X49" s="245">
        <f t="shared" si="22"/>
        <v>0</v>
      </c>
      <c r="Y49" s="246">
        <f>IF(L49="",0,IF(ISERROR(W49+V49*VLOOKUP(L49,Paramétrage!$C$6:$E$28,3,0))=TRUE,X49,W49+V49*VLOOKUP(L49,Paramétrage!$C$6:$E$28,3,0)))</f>
        <v>0</v>
      </c>
      <c r="Z49" s="555"/>
      <c r="AA49" s="556"/>
      <c r="AB49" s="557"/>
      <c r="AC49" s="442"/>
      <c r="AD49" s="109"/>
      <c r="AE49" s="47">
        <f>IF(F49="",0,IF(J49="",0,IF(SUMIF(F44:F51,F49,N44:N51)=0,0,IF(J49="Obligatoire",AF49/N49,IF(K49="",AF49/SUMIF(F44:F51,F49,N44:N51),AF49/(SUMIF(F44:F51,F49,N44:N51)/K49))))))</f>
        <v>0</v>
      </c>
      <c r="AF49" s="24">
        <f t="shared" si="23"/>
        <v>0</v>
      </c>
      <c r="AH49" s="50">
        <f>IF(SUMIF(F44:F51,F49,N44:N51)=0,0,$M$3*N49/SUMIF(F44:F51,F49,N44:N51))</f>
        <v>0</v>
      </c>
      <c r="AI49" s="12">
        <f t="shared" si="24"/>
        <v>0</v>
      </c>
      <c r="AJ49" s="26" t="str">
        <f t="shared" si="28"/>
        <v/>
      </c>
      <c r="AK49" s="27">
        <f>IF(L49="",0,IF(OR(P49="Mut+ext",VLOOKUP(L49,Paramétrage!$C$6:$E$28,2,0)=0),0,IF(O49="","saisir capacité",IF(P49="Mut+ext",0,M49*AJ49*VLOOKUP(L49,Paramétrage!$C$6:$E$28,2,0)))))</f>
        <v>0</v>
      </c>
      <c r="AL49" s="95"/>
      <c r="AM49" s="27">
        <f t="shared" si="26"/>
        <v>0</v>
      </c>
      <c r="AN49" s="27">
        <f>IF(L49="",0,IF(ISERROR(AL49+AK49*VLOOKUP(L49,Paramétrage!$C$6:$E$28,3,0))=TRUE,AM49,AL49+AK49*VLOOKUP(L49,Paramétrage!$C$6:$E$28,3,0)))</f>
        <v>0</v>
      </c>
      <c r="AO49" s="50">
        <f>IF(L49="",0,IF(OR(P49="oui",VLOOKUP(L49,Paramétrage!$C$6:$E$28,2,0)=0),0,IF(U49="",0,U49-AJ49)))</f>
        <v>0</v>
      </c>
      <c r="AP49" s="12">
        <f t="shared" si="27"/>
        <v>0</v>
      </c>
    </row>
    <row r="50" spans="1:42">
      <c r="A50" s="583"/>
      <c r="B50" s="592"/>
      <c r="C50" s="585"/>
      <c r="D50" s="587"/>
      <c r="E50" s="588"/>
      <c r="F50" s="446"/>
      <c r="G50" s="148"/>
      <c r="H50" s="150"/>
      <c r="I50" s="131"/>
      <c r="J50" s="130"/>
      <c r="K50" s="104"/>
      <c r="L50" s="105"/>
      <c r="M50" s="122"/>
      <c r="N50" s="119"/>
      <c r="O50" s="127"/>
      <c r="P50" s="111"/>
      <c r="Q50" s="556"/>
      <c r="R50" s="556"/>
      <c r="S50" s="556"/>
      <c r="T50" s="569"/>
      <c r="U50" s="243" t="str">
        <f>IF(OR(O50="",L50=Paramétrage!$C$10,L50=Paramétrage!$C$13,L50=Paramétrage!$C$16,L50=Paramétrage!$C$19,L50=Paramétrage!$C$23,L50=Paramétrage!$C$26,AND(L50&lt;&gt;Paramétrage!$C$9,P50="Mut+ext")),"",ROUNDUP(N50/O50,0))</f>
        <v/>
      </c>
      <c r="V50" s="244">
        <f>IF(L50="",0,IF(OR(P50="Mut+ext",VLOOKUP(L50,Paramétrage!$C$6:$E$28,2,0)=0),0,IF(O50="","saisir capacité",M50*U50*VLOOKUP(L50,Paramétrage!$C$6:$E$28,2,0))))</f>
        <v>0</v>
      </c>
      <c r="W50" s="108"/>
      <c r="X50" s="245">
        <f t="shared" si="22"/>
        <v>0</v>
      </c>
      <c r="Y50" s="246">
        <f>IF(L50="",0,IF(ISERROR(W50+V50*VLOOKUP(L50,Paramétrage!$C$6:$E$28,3,0))=TRUE,X50,W50+V50*VLOOKUP(L50,Paramétrage!$C$6:$E$28,3,0)))</f>
        <v>0</v>
      </c>
      <c r="Z50" s="555"/>
      <c r="AA50" s="556"/>
      <c r="AB50" s="557"/>
      <c r="AC50" s="442"/>
      <c r="AD50" s="109"/>
      <c r="AE50" s="47">
        <f>IF(F50="",0,IF(J50="",0,IF(SUMIF(F44:F51,F50,N44:N51)=0,0,IF(J50="Obligatoire",AF50/N50,IF(K50="",AF50/SUMIF(F44:F51,F50,N44:N51),AF50/(SUMIF(F44:F51,F50,N44:N51)/K50))))))</f>
        <v>0</v>
      </c>
      <c r="AF50" s="24">
        <f t="shared" si="23"/>
        <v>0</v>
      </c>
      <c r="AH50" s="50">
        <f>IF(SUMIF(F44:F51,F50,N44:N51)=0,0,$M$3*N50/SUMIF(F44:F51,F50,N44:N51))</f>
        <v>0</v>
      </c>
      <c r="AI50" s="12">
        <f t="shared" si="24"/>
        <v>0</v>
      </c>
      <c r="AJ50" s="26" t="str">
        <f t="shared" si="28"/>
        <v/>
      </c>
      <c r="AK50" s="27">
        <f>IF(L50="",0,IF(OR(P50="Mut+ext",VLOOKUP(L50,Paramétrage!$C$6:$E$28,2,0)=0),0,IF(O50="","saisir capacité",IF(P50="Mut+ext",0,M50*AJ50*VLOOKUP(L50,Paramétrage!$C$6:$E$28,2,0)))))</f>
        <v>0</v>
      </c>
      <c r="AL50" s="95"/>
      <c r="AM50" s="27">
        <f t="shared" si="26"/>
        <v>0</v>
      </c>
      <c r="AN50" s="27">
        <f>IF(L50="",0,IF(ISERROR(AL50+AK50*VLOOKUP(L50,Paramétrage!$C$6:$E$28,3,0))=TRUE,AM50,AL50+AK50*VLOOKUP(L50,Paramétrage!$C$6:$E$28,3,0)))</f>
        <v>0</v>
      </c>
      <c r="AO50" s="50">
        <f>IF(L50="",0,IF(OR(P50="oui",VLOOKUP(L50,Paramétrage!$C$6:$E$28,2,0)=0),0,IF(U50="",0,U50-AJ50)))</f>
        <v>0</v>
      </c>
      <c r="AP50" s="12">
        <f t="shared" si="27"/>
        <v>0</v>
      </c>
    </row>
    <row r="51" spans="1:42">
      <c r="A51" s="583"/>
      <c r="B51" s="592"/>
      <c r="C51" s="585"/>
      <c r="D51" s="587"/>
      <c r="E51" s="589"/>
      <c r="F51" s="446"/>
      <c r="G51" s="148"/>
      <c r="H51" s="150"/>
      <c r="I51" s="131"/>
      <c r="J51" s="130"/>
      <c r="K51" s="104"/>
      <c r="L51" s="105"/>
      <c r="M51" s="122"/>
      <c r="N51" s="119"/>
      <c r="O51" s="127"/>
      <c r="P51" s="111"/>
      <c r="Q51" s="556"/>
      <c r="R51" s="556"/>
      <c r="S51" s="556"/>
      <c r="T51" s="569"/>
      <c r="U51" s="243" t="str">
        <f>IF(OR(O51="",L51=Paramétrage!$C$10,L51=Paramétrage!$C$13,L51=Paramétrage!$C$16,L51=Paramétrage!$C$19,L51=Paramétrage!$C$23,L51=Paramétrage!$C$26,AND(L51&lt;&gt;Paramétrage!$C$9,P51="Mut+ext")),"",ROUNDUP(N51/O51,0))</f>
        <v/>
      </c>
      <c r="V51" s="244">
        <f>IF(L51="",0,IF(OR(P51="Mut+ext",VLOOKUP(L51,Paramétrage!$C$6:$E$28,2,0)=0),0,IF(O51="","saisir capacité",M51*U51*VLOOKUP(L51,Paramétrage!$C$6:$E$28,2,0))))</f>
        <v>0</v>
      </c>
      <c r="W51" s="108"/>
      <c r="X51" s="245">
        <f t="shared" si="22"/>
        <v>0</v>
      </c>
      <c r="Y51" s="246">
        <f>IF(L51="",0,IF(ISERROR(W51+V51*VLOOKUP(L51,Paramétrage!$C$6:$E$28,3,0))=TRUE,X51,W51+V51*VLOOKUP(L51,Paramétrage!$C$6:$E$28,3,0)))</f>
        <v>0</v>
      </c>
      <c r="Z51" s="555"/>
      <c r="AA51" s="556"/>
      <c r="AB51" s="557"/>
      <c r="AC51" s="442"/>
      <c r="AD51" s="109"/>
      <c r="AE51" s="47">
        <f>IF(F51="",0,IF(J51="",0,IF(SUMIF(F44:F51,F51,N44:N51)=0,0,IF(J51="Obligatoire",AF51/N51,IF(K51="",AF51/SUMIF(F44:F51,F51,N44:N51),AF51/(SUMIF(F44:F51,F51,N44:N51)/K51))))))</f>
        <v>0</v>
      </c>
      <c r="AF51" s="24">
        <f t="shared" si="23"/>
        <v>0</v>
      </c>
      <c r="AH51" s="50">
        <f>IF(SUMIF(F44:F51,F51,N44:N51)=0,0,$M$3*N51/SUMIF(F44:F51,F51,N44:N51))</f>
        <v>0</v>
      </c>
      <c r="AI51" s="12">
        <f t="shared" si="24"/>
        <v>0</v>
      </c>
      <c r="AJ51" s="26" t="str">
        <f>IF(AI51=0,"",ROUNDUP(AH51/AI51,0))</f>
        <v/>
      </c>
      <c r="AK51" s="27">
        <f>IF(L51="",0,IF(OR(P51="Mut+ext",VLOOKUP(L51,Paramétrage!$C$6:$E$28,2,0)=0),0,IF(O51="","saisir capacité",IF(P51="Mut+ext",0,M51*AJ51*VLOOKUP(L51,Paramétrage!$C$6:$E$28,2,0)))))</f>
        <v>0</v>
      </c>
      <c r="AL51" s="95"/>
      <c r="AM51" s="27">
        <f t="shared" si="26"/>
        <v>0</v>
      </c>
      <c r="AN51" s="27">
        <f>IF(L51="",0,IF(ISERROR(AL51+AK51*VLOOKUP(L51,Paramétrage!$C$6:$E$28,3,0))=TRUE,AM51,AL51+AK51*VLOOKUP(L51,Paramétrage!$C$6:$E$28,3,0)))</f>
        <v>0</v>
      </c>
      <c r="AO51" s="50">
        <f>IF(L51="",0,IF(OR(P51="oui",VLOOKUP(L51,Paramétrage!$C$6:$E$28,2,0)=0),0,IF(U51="",0,U51-AJ51)))</f>
        <v>0</v>
      </c>
      <c r="AP51" s="12">
        <f t="shared" si="27"/>
        <v>0</v>
      </c>
    </row>
    <row r="52" spans="1:42">
      <c r="A52" s="583"/>
      <c r="B52" s="592"/>
      <c r="C52" s="585"/>
      <c r="D52" s="214"/>
      <c r="E52" s="214"/>
      <c r="F52" s="215"/>
      <c r="G52" s="216"/>
      <c r="H52" s="217"/>
      <c r="I52" s="218"/>
      <c r="J52" s="217"/>
      <c r="K52" s="219"/>
      <c r="L52" s="220"/>
      <c r="M52" s="221">
        <f>AE52</f>
        <v>0</v>
      </c>
      <c r="N52" s="222">
        <f>SUM(N44:N51)</f>
        <v>0</v>
      </c>
      <c r="O52" s="220"/>
      <c r="P52" s="223"/>
      <c r="Q52" s="224"/>
      <c r="R52" s="224"/>
      <c r="S52" s="224"/>
      <c r="T52" s="225"/>
      <c r="U52" s="226"/>
      <c r="V52" s="227">
        <f>SUM(V44:V51)</f>
        <v>0</v>
      </c>
      <c r="W52" s="220">
        <v>0</v>
      </c>
      <c r="X52" s="228">
        <f t="shared" ref="X52" si="29">V52+W52</f>
        <v>0</v>
      </c>
      <c r="Y52" s="229">
        <f>SUM(Y44:Y51)</f>
        <v>0</v>
      </c>
      <c r="Z52" s="230"/>
      <c r="AA52" s="231"/>
      <c r="AB52" s="232"/>
      <c r="AC52" s="233"/>
      <c r="AD52" s="225"/>
      <c r="AE52" s="46">
        <f>SUM(AE44:AE51)</f>
        <v>0</v>
      </c>
      <c r="AF52" s="44">
        <f>SUM(AF44:AF51)</f>
        <v>0</v>
      </c>
    </row>
    <row r="53" spans="1:42" ht="15.75" customHeight="1">
      <c r="A53" s="583"/>
      <c r="B53" s="592"/>
      <c r="C53" s="585" t="s">
        <v>308</v>
      </c>
      <c r="D53" s="587" t="s">
        <v>224</v>
      </c>
      <c r="E53" s="588">
        <v>0</v>
      </c>
      <c r="F53" s="447"/>
      <c r="G53" s="112"/>
      <c r="H53" s="103"/>
      <c r="I53" s="131"/>
      <c r="J53" s="130"/>
      <c r="K53" s="104"/>
      <c r="L53" s="105"/>
      <c r="M53" s="122"/>
      <c r="N53" s="119"/>
      <c r="O53" s="127"/>
      <c r="P53" s="111"/>
      <c r="Q53" s="556"/>
      <c r="R53" s="556"/>
      <c r="S53" s="556"/>
      <c r="T53" s="569"/>
      <c r="U53" s="243" t="str">
        <f>IF(OR(O53="",L53=Paramétrage!$C$10,L53=Paramétrage!$C$13,L53=Paramétrage!$C$16,L53=Paramétrage!$C$19,L53=Paramétrage!$C$23,L53=Paramétrage!$C$26,AND(L53&lt;&gt;Paramétrage!$C$9,P53="Mut+ext")),"",ROUNDUP(N53/O53,0))</f>
        <v/>
      </c>
      <c r="V53" s="244">
        <f>IF(L53="",0,IF(OR(P53="Mut+ext",VLOOKUP(L53,Paramétrage!$C$6:$E$28,2,0)=0),0,IF(O53="","saisir capacité",M53*U53*VLOOKUP(L53,Paramétrage!$C$6:$E$28,2,0))))</f>
        <v>0</v>
      </c>
      <c r="W53" s="108"/>
      <c r="X53" s="245">
        <f t="shared" ref="X53:X60" si="30">IF(ISERROR(V53+W53)=TRUE,V53,V53+W53)</f>
        <v>0</v>
      </c>
      <c r="Y53" s="246">
        <f>IF(L53="",0,IF(ISERROR(W53+V53*VLOOKUP(L53,Paramétrage!$C$6:$E$28,3,0))=TRUE,X53,W53+V53*VLOOKUP(L53,Paramétrage!$C$6:$E$28,3,0)))</f>
        <v>0</v>
      </c>
      <c r="Z53" s="555"/>
      <c r="AA53" s="556"/>
      <c r="AB53" s="557"/>
      <c r="AC53" s="442"/>
      <c r="AD53" s="110"/>
      <c r="AE53" s="47">
        <f>IF(F53="",0,IF(J53="",0,IF(SUMIF(F53:F60,F53,N53:N60)=0,0,IF(J53="Obligatoire",AF53/N53,IF(K53="",AF53/SUMIF(F53:F60,F53,N53:N60),AF53/(SUMIF(F53:F60,F53,N53:N60)/K53))))))</f>
        <v>0</v>
      </c>
      <c r="AF53" s="24">
        <f t="shared" ref="AF53:AF60" si="31">M53*N53</f>
        <v>0</v>
      </c>
      <c r="AH53" s="50">
        <f>IF(SUMIF(F53:F60,F53,N53:N60)=0,0,$M$3*N53/SUMIF(F53:F60,F53,N53:N60))</f>
        <v>0</v>
      </c>
      <c r="AI53" s="12">
        <f t="shared" ref="AI53:AI60" si="32">O53</f>
        <v>0</v>
      </c>
      <c r="AJ53" s="26" t="str">
        <f t="shared" ref="AJ53:AJ60" si="33">IF(AI53=0,"",ROUNDUP(AH53/AI53,0))</f>
        <v/>
      </c>
      <c r="AK53" s="27">
        <f>IF(L53="",0,IF(OR(P53="Mut+ext",VLOOKUP(L53,Paramétrage!$C$6:$E$28,2,0)=0),0,IF(O53="","saisir capacité",IF(P53="Mut+ext",0,M53*AJ53*VLOOKUP(L53,Paramétrage!$C$6:$E$28,2,0)))))</f>
        <v>0</v>
      </c>
      <c r="AL53" s="95"/>
      <c r="AM53" s="27">
        <f t="shared" ref="AM53:AM60" si="34">IF(ISERROR(AK53+AL53)=TRUE,AK53,AK53+AL53)</f>
        <v>0</v>
      </c>
      <c r="AN53" s="27">
        <f>IF(L53="",0,IF(ISERROR(AL53+AK53*VLOOKUP(L53,Paramétrage!$C$6:$E$28,3,0))=TRUE,AM53,AL53+AK53*VLOOKUP(L53,Paramétrage!$C$6:$E$28,3,0)))</f>
        <v>0</v>
      </c>
      <c r="AO53" s="50">
        <f>IF(L53="",0,IF(OR(P53="oui",VLOOKUP(L53,Paramétrage!$C$6:$E$28,2,0)=0),0,IF(U53="",0,U53-AJ53)))</f>
        <v>0</v>
      </c>
      <c r="AP53" s="12">
        <f t="shared" ref="AP53:AP60" si="35">Y53-AN53-W53</f>
        <v>0</v>
      </c>
    </row>
    <row r="54" spans="1:42">
      <c r="A54" s="583"/>
      <c r="B54" s="592"/>
      <c r="C54" s="585"/>
      <c r="D54" s="587"/>
      <c r="E54" s="588"/>
      <c r="F54" s="446"/>
      <c r="G54" s="102"/>
      <c r="H54" s="103"/>
      <c r="I54" s="131"/>
      <c r="J54" s="130"/>
      <c r="K54" s="104"/>
      <c r="L54" s="105"/>
      <c r="M54" s="122"/>
      <c r="N54" s="119"/>
      <c r="O54" s="127"/>
      <c r="P54" s="111"/>
      <c r="Q54" s="556"/>
      <c r="R54" s="556"/>
      <c r="S54" s="556"/>
      <c r="T54" s="569"/>
      <c r="U54" s="243" t="str">
        <f>IF(OR(O54="",L54=Paramétrage!$C$10,L54=Paramétrage!$C$13,L54=Paramétrage!$C$16,L54=Paramétrage!$C$19,L54=Paramétrage!$C$23,L54=Paramétrage!$C$26,AND(L54&lt;&gt;Paramétrage!$C$9,P54="Mut+ext")),"",ROUNDUP(N54/O54,0))</f>
        <v/>
      </c>
      <c r="V54" s="244">
        <f>IF(L54="",0,IF(OR(P54="Mut+ext",VLOOKUP(L54,Paramétrage!$C$6:$E$28,2,0)=0),0,IF(O54="","saisir capacité",M54*U54*VLOOKUP(L54,Paramétrage!$C$6:$E$28,2,0))))</f>
        <v>0</v>
      </c>
      <c r="W54" s="108"/>
      <c r="X54" s="245">
        <f t="shared" si="30"/>
        <v>0</v>
      </c>
      <c r="Y54" s="246">
        <f>IF(L54="",0,IF(ISERROR(W54+V54*VLOOKUP(L54,Paramétrage!$C$6:$E$28,3,0))=TRUE,X54,W54+V54*VLOOKUP(L54,Paramétrage!$C$6:$E$28,3,0)))</f>
        <v>0</v>
      </c>
      <c r="Z54" s="555"/>
      <c r="AA54" s="556"/>
      <c r="AB54" s="557"/>
      <c r="AC54" s="442"/>
      <c r="AD54" s="109"/>
      <c r="AE54" s="47">
        <f>IF(F54="",0,IF(J54="",0,IF(SUMIF(F53:F60,F54,N53:N60)=0,0,IF(J54="Obligatoire",AF54/N54,IF(K54="",AF54/SUMIF(F53:F60,F54,N53:N60),AF54/(SUMIF(F53:F60,F54,N53:N60)/K54))))))</f>
        <v>0</v>
      </c>
      <c r="AF54" s="24">
        <f t="shared" si="31"/>
        <v>0</v>
      </c>
      <c r="AH54" s="50">
        <f>IF(SUMIF(F53:F60,F54,N53:N60)=0,0,$M$3*N54/SUMIF(F53:F60,F54,N53:N60))</f>
        <v>0</v>
      </c>
      <c r="AI54" s="12">
        <f t="shared" si="32"/>
        <v>0</v>
      </c>
      <c r="AJ54" s="26" t="str">
        <f t="shared" si="33"/>
        <v/>
      </c>
      <c r="AK54" s="27">
        <f>IF(L54="",0,IF(OR(P54="Mut+ext",VLOOKUP(L54,Paramétrage!$C$6:$E$28,2,0)=0),0,IF(O54="","saisir capacité",IF(P54="Mut+ext",0,M54*AJ54*VLOOKUP(L54,Paramétrage!$C$6:$E$28,2,0)))))</f>
        <v>0</v>
      </c>
      <c r="AL54" s="95"/>
      <c r="AM54" s="27">
        <f t="shared" si="34"/>
        <v>0</v>
      </c>
      <c r="AN54" s="27">
        <f>IF(L54="",0,IF(ISERROR(AL54+AK54*VLOOKUP(L54,Paramétrage!$C$6:$E$28,3,0))=TRUE,AM54,AL54+AK54*VLOOKUP(L54,Paramétrage!$C$6:$E$28,3,0)))</f>
        <v>0</v>
      </c>
      <c r="AO54" s="50">
        <f>IF(L54="",0,IF(OR(P54="oui",VLOOKUP(L54,Paramétrage!$C$6:$E$28,2,0)=0),0,IF(U54="",0,U54-AJ54)))</f>
        <v>0</v>
      </c>
      <c r="AP54" s="12">
        <f t="shared" si="35"/>
        <v>0</v>
      </c>
    </row>
    <row r="55" spans="1:42">
      <c r="A55" s="583"/>
      <c r="B55" s="592"/>
      <c r="C55" s="585"/>
      <c r="D55" s="587"/>
      <c r="E55" s="588"/>
      <c r="F55" s="446"/>
      <c r="G55" s="102"/>
      <c r="H55" s="103"/>
      <c r="I55" s="131"/>
      <c r="J55" s="130"/>
      <c r="K55" s="104"/>
      <c r="L55" s="105"/>
      <c r="M55" s="122"/>
      <c r="N55" s="119"/>
      <c r="O55" s="127"/>
      <c r="P55" s="111"/>
      <c r="Q55" s="556"/>
      <c r="R55" s="556"/>
      <c r="S55" s="556"/>
      <c r="T55" s="569"/>
      <c r="U55" s="243" t="str">
        <f>IF(OR(O55="",L55=Paramétrage!$C$10,L55=Paramétrage!$C$13,L55=Paramétrage!$C$16,L55=Paramétrage!$C$19,L55=Paramétrage!$C$23,L55=Paramétrage!$C$26,AND(L55&lt;&gt;Paramétrage!$C$9,P55="Mut+ext")),"",ROUNDUP(N55/O55,0))</f>
        <v/>
      </c>
      <c r="V55" s="244">
        <f>IF(L55="",0,IF(OR(P55="Mut+ext",VLOOKUP(L55,Paramétrage!$C$6:$E$28,2,0)=0),0,IF(O55="","saisir capacité",M55*U55*VLOOKUP(L55,Paramétrage!$C$6:$E$28,2,0))))</f>
        <v>0</v>
      </c>
      <c r="W55" s="108"/>
      <c r="X55" s="245">
        <f t="shared" si="30"/>
        <v>0</v>
      </c>
      <c r="Y55" s="246">
        <f>IF(L55="",0,IF(ISERROR(W55+V55*VLOOKUP(L55,Paramétrage!$C$6:$E$28,3,0))=TRUE,X55,W55+V55*VLOOKUP(L55,Paramétrage!$C$6:$E$28,3,0)))</f>
        <v>0</v>
      </c>
      <c r="Z55" s="555"/>
      <c r="AA55" s="556"/>
      <c r="AB55" s="557"/>
      <c r="AC55" s="442"/>
      <c r="AD55" s="109"/>
      <c r="AE55" s="47">
        <f>IF(F55="",0,IF(J55="",0,IF(SUMIF(F53:F60,F55,N53:N60)=0,0,IF(J55="Obligatoire",AF55/N55,IF(K55="",AF55/SUMIF(F53:F60,F55,N53:N60),AF55/(SUMIF(F53:F60,F55,N53:N60)/K55))))))</f>
        <v>0</v>
      </c>
      <c r="AF55" s="24">
        <f t="shared" si="31"/>
        <v>0</v>
      </c>
      <c r="AH55" s="50">
        <f>IF(SUMIF(F53:F60,F55,N53:N60)=0,0,$M$3*N55/SUMIF(F53:F60,F55,N53:N60))</f>
        <v>0</v>
      </c>
      <c r="AI55" s="12">
        <f t="shared" si="32"/>
        <v>0</v>
      </c>
      <c r="AJ55" s="26" t="str">
        <f t="shared" si="33"/>
        <v/>
      </c>
      <c r="AK55" s="27">
        <f>IF(L55="",0,IF(OR(P55="Mut+ext",VLOOKUP(L55,Paramétrage!$C$6:$E$28,2,0)=0),0,IF(O55="","saisir capacité",IF(P55="Mut+ext",0,M55*AJ55*VLOOKUP(L55,Paramétrage!$C$6:$E$28,2,0)))))</f>
        <v>0</v>
      </c>
      <c r="AL55" s="95"/>
      <c r="AM55" s="27">
        <f t="shared" si="34"/>
        <v>0</v>
      </c>
      <c r="AN55" s="27">
        <f>IF(L55="",0,IF(ISERROR(AL55+AK55*VLOOKUP(L55,Paramétrage!$C$6:$E$28,3,0))=TRUE,AM55,AL55+AK55*VLOOKUP(L55,Paramétrage!$C$6:$E$28,3,0)))</f>
        <v>0</v>
      </c>
      <c r="AO55" s="50">
        <f>IF(L55="",0,IF(OR(P55="oui",VLOOKUP(L55,Paramétrage!$C$6:$E$28,2,0)=0),0,IF(U55="",0,U55-AJ55)))</f>
        <v>0</v>
      </c>
      <c r="AP55" s="12">
        <f t="shared" si="35"/>
        <v>0</v>
      </c>
    </row>
    <row r="56" spans="1:42">
      <c r="A56" s="583"/>
      <c r="B56" s="592"/>
      <c r="C56" s="585"/>
      <c r="D56" s="587"/>
      <c r="E56" s="588"/>
      <c r="F56" s="448"/>
      <c r="G56" s="102"/>
      <c r="H56" s="103"/>
      <c r="I56" s="131"/>
      <c r="J56" s="130"/>
      <c r="K56" s="104"/>
      <c r="L56" s="105"/>
      <c r="M56" s="122"/>
      <c r="N56" s="119"/>
      <c r="O56" s="127"/>
      <c r="P56" s="111"/>
      <c r="Q56" s="556"/>
      <c r="R56" s="556"/>
      <c r="S56" s="556"/>
      <c r="T56" s="569"/>
      <c r="U56" s="243" t="str">
        <f>IF(OR(O56="",L56=Paramétrage!$C$10,L56=Paramétrage!$C$13,L56=Paramétrage!$C$16,L56=Paramétrage!$C$19,L56=Paramétrage!$C$23,L56=Paramétrage!$C$26,AND(L56&lt;&gt;Paramétrage!$C$9,P56="Mut+ext")),"",ROUNDUP(N56/O56,0))</f>
        <v/>
      </c>
      <c r="V56" s="244">
        <f>IF(L56="",0,IF(OR(P56="Mut+ext",VLOOKUP(L56,Paramétrage!$C$6:$E$28,2,0)=0),0,IF(O56="","saisir capacité",M56*U56*VLOOKUP(L56,Paramétrage!$C$6:$E$28,2,0))))</f>
        <v>0</v>
      </c>
      <c r="W56" s="108"/>
      <c r="X56" s="245">
        <f t="shared" si="30"/>
        <v>0</v>
      </c>
      <c r="Y56" s="246">
        <f>IF(L56="",0,IF(ISERROR(W56+V56*VLOOKUP(L56,Paramétrage!$C$6:$E$28,3,0))=TRUE,X56,W56+V56*VLOOKUP(L56,Paramétrage!$C$6:$E$28,3,0)))</f>
        <v>0</v>
      </c>
      <c r="Z56" s="555"/>
      <c r="AA56" s="556"/>
      <c r="AB56" s="557"/>
      <c r="AC56" s="442"/>
      <c r="AD56" s="109"/>
      <c r="AE56" s="47">
        <f>IF(F56="",0,IF(J56="",0,IF(SUMIF(F53:F60,F56,N53:N60)=0,0,IF(J56="Obligatoire",AF56/N56,IF(K56="",AF56/SUMIF(F53:F60,F56,N53:N60),AF56/(SUMIF(F53:F60,F56,N53:N60)/K56))))))</f>
        <v>0</v>
      </c>
      <c r="AF56" s="24">
        <f t="shared" si="31"/>
        <v>0</v>
      </c>
      <c r="AH56" s="50">
        <f>IF(SUMIF(F53:F60,F56,N53:N60)=0,0,$M$3*N56/SUMIF(F53:F60,F56,N53:N60))</f>
        <v>0</v>
      </c>
      <c r="AI56" s="12">
        <f t="shared" si="32"/>
        <v>0</v>
      </c>
      <c r="AJ56" s="26" t="str">
        <f t="shared" si="33"/>
        <v/>
      </c>
      <c r="AK56" s="27">
        <f>IF(L56="",0,IF(OR(P56="Mut+ext",VLOOKUP(L56,Paramétrage!$C$6:$E$28,2,0)=0),0,IF(O56="","saisir capacité",IF(P56="Mut+ext",0,M56*AJ56*VLOOKUP(L56,Paramétrage!$C$6:$E$28,2,0)))))</f>
        <v>0</v>
      </c>
      <c r="AL56" s="95"/>
      <c r="AM56" s="27">
        <f t="shared" si="34"/>
        <v>0</v>
      </c>
      <c r="AN56" s="27">
        <f>IF(L56="",0,IF(ISERROR(AL56+AK56*VLOOKUP(L56,Paramétrage!$C$6:$E$28,3,0))=TRUE,AM56,AL56+AK56*VLOOKUP(L56,Paramétrage!$C$6:$E$28,3,0)))</f>
        <v>0</v>
      </c>
      <c r="AO56" s="50">
        <f>IF(L56="",0,IF(OR(P56="oui",VLOOKUP(L56,Paramétrage!$C$6:$E$28,2,0)=0),0,IF(U56="",0,U56-AJ56)))</f>
        <v>0</v>
      </c>
      <c r="AP56" s="12">
        <f t="shared" si="35"/>
        <v>0</v>
      </c>
    </row>
    <row r="57" spans="1:42">
      <c r="A57" s="583"/>
      <c r="B57" s="592"/>
      <c r="C57" s="585"/>
      <c r="D57" s="587"/>
      <c r="E57" s="588"/>
      <c r="F57" s="446"/>
      <c r="G57" s="449"/>
      <c r="H57" s="103"/>
      <c r="I57" s="131"/>
      <c r="J57" s="130"/>
      <c r="K57" s="104"/>
      <c r="L57" s="105"/>
      <c r="M57" s="122"/>
      <c r="N57" s="119"/>
      <c r="O57" s="127"/>
      <c r="P57" s="111"/>
      <c r="Q57" s="556"/>
      <c r="R57" s="556"/>
      <c r="S57" s="556"/>
      <c r="T57" s="569"/>
      <c r="U57" s="243" t="str">
        <f>IF(OR(O57="",L57=Paramétrage!$C$10,L57=Paramétrage!$C$13,L57=Paramétrage!$C$16,L57=Paramétrage!$C$19,L57=Paramétrage!$C$23,L57=Paramétrage!$C$26,AND(L57&lt;&gt;Paramétrage!$C$9,P57="Mut+ext")),"",ROUNDUP(N57/O57,0))</f>
        <v/>
      </c>
      <c r="V57" s="244">
        <f>IF(L57="",0,IF(OR(P57="Mut+ext",VLOOKUP(L57,Paramétrage!$C$6:$E$28,2,0)=0),0,IF(O57="","saisir capacité",M57*U57*VLOOKUP(L57,Paramétrage!$C$6:$E$28,2,0))))</f>
        <v>0</v>
      </c>
      <c r="W57" s="108"/>
      <c r="X57" s="245">
        <f t="shared" si="30"/>
        <v>0</v>
      </c>
      <c r="Y57" s="246">
        <f>IF(L57="",0,IF(ISERROR(W57+V57*VLOOKUP(L57,Paramétrage!$C$6:$E$28,3,0))=TRUE,X57,W57+V57*VLOOKUP(L57,Paramétrage!$C$6:$E$28,3,0)))</f>
        <v>0</v>
      </c>
      <c r="Z57" s="555"/>
      <c r="AA57" s="556"/>
      <c r="AB57" s="557"/>
      <c r="AC57" s="442"/>
      <c r="AD57" s="109"/>
      <c r="AE57" s="47">
        <f>IF(F57="",0,IF(J57="",0,IF(SUMIF(F53:F60,F57,N53:N60)=0,0,IF(J57="Obligatoire",AF57/N57,IF(K57="",AF57/SUMIF(F53:F60,F57,N53:N60),AF57/(SUMIF(F53:F60,F57,N53:N60)/K57))))))</f>
        <v>0</v>
      </c>
      <c r="AF57" s="24">
        <f t="shared" si="31"/>
        <v>0</v>
      </c>
      <c r="AH57" s="50">
        <f>IF(SUMIF(F53:F60,F57,N53:N60)=0,0,$M$3*N57/SUMIF(F53:F60,F57,N53:N60))</f>
        <v>0</v>
      </c>
      <c r="AI57" s="12">
        <f t="shared" si="32"/>
        <v>0</v>
      </c>
      <c r="AJ57" s="26" t="str">
        <f t="shared" si="33"/>
        <v/>
      </c>
      <c r="AK57" s="27">
        <f>IF(L57="",0,IF(OR(P57="Mut+ext",VLOOKUP(L57,Paramétrage!$C$6:$E$28,2,0)=0),0,IF(O57="","saisir capacité",IF(P57="Mut+ext",0,M57*AJ57*VLOOKUP(L57,Paramétrage!$C$6:$E$28,2,0)))))</f>
        <v>0</v>
      </c>
      <c r="AL57" s="95"/>
      <c r="AM57" s="27">
        <f t="shared" si="34"/>
        <v>0</v>
      </c>
      <c r="AN57" s="27">
        <f>IF(L57="",0,IF(ISERROR(AL57+AK57*VLOOKUP(L57,Paramétrage!$C$6:$E$28,3,0))=TRUE,AM57,AL57+AK57*VLOOKUP(L57,Paramétrage!$C$6:$E$28,3,0)))</f>
        <v>0</v>
      </c>
      <c r="AO57" s="50">
        <f>IF(L57="",0,IF(OR(P57="oui",VLOOKUP(L57,Paramétrage!$C$6:$E$28,2,0)=0),0,IF(U57="",0,U57-AJ57)))</f>
        <v>0</v>
      </c>
      <c r="AP57" s="12">
        <f t="shared" si="35"/>
        <v>0</v>
      </c>
    </row>
    <row r="58" spans="1:42">
      <c r="A58" s="583"/>
      <c r="B58" s="592"/>
      <c r="C58" s="585"/>
      <c r="D58" s="587"/>
      <c r="E58" s="588"/>
      <c r="F58" s="446"/>
      <c r="G58" s="449"/>
      <c r="H58" s="103"/>
      <c r="I58" s="131"/>
      <c r="J58" s="130"/>
      <c r="K58" s="104"/>
      <c r="L58" s="105"/>
      <c r="M58" s="122"/>
      <c r="N58" s="119"/>
      <c r="O58" s="127"/>
      <c r="P58" s="111"/>
      <c r="Q58" s="556"/>
      <c r="R58" s="556"/>
      <c r="S58" s="556"/>
      <c r="T58" s="569"/>
      <c r="U58" s="243" t="str">
        <f>IF(OR(O58="",L58=Paramétrage!$C$10,L58=Paramétrage!$C$13,L58=Paramétrage!$C$16,L58=Paramétrage!$C$19,L58=Paramétrage!$C$23,L58=Paramétrage!$C$26,AND(L58&lt;&gt;Paramétrage!$C$9,P58="Mut+ext")),"",ROUNDUP(N58/O58,0))</f>
        <v/>
      </c>
      <c r="V58" s="244">
        <f>IF(L58="",0,IF(OR(P58="Mut+ext",VLOOKUP(L58,Paramétrage!$C$6:$E$28,2,0)=0),0,IF(O58="","saisir capacité",M58*U58*VLOOKUP(L58,Paramétrage!$C$6:$E$28,2,0))))</f>
        <v>0</v>
      </c>
      <c r="W58" s="108"/>
      <c r="X58" s="245">
        <f t="shared" si="30"/>
        <v>0</v>
      </c>
      <c r="Y58" s="246">
        <f>IF(L58="",0,IF(ISERROR(W58+V58*VLOOKUP(L58,Paramétrage!$C$6:$E$28,3,0))=TRUE,X58,W58+V58*VLOOKUP(L58,Paramétrage!$C$6:$E$28,3,0)))</f>
        <v>0</v>
      </c>
      <c r="Z58" s="555"/>
      <c r="AA58" s="556"/>
      <c r="AB58" s="557"/>
      <c r="AC58" s="442"/>
      <c r="AD58" s="109"/>
      <c r="AE58" s="47">
        <f>IF(F58="",0,IF(J58="",0,IF(SUMIF(F53:F60,F58,N53:N60)=0,0,IF(J58="Obligatoire",AF58/N58,IF(K58="",AF58/SUMIF(F53:F60,F58,N53:N60),AF58/(SUMIF(F53:F60,F58,N53:N60)/K58))))))</f>
        <v>0</v>
      </c>
      <c r="AF58" s="24">
        <f t="shared" si="31"/>
        <v>0</v>
      </c>
      <c r="AH58" s="50">
        <f>IF(SUMIF(F53:F60,F58,N53:N60)=0,0,$M$3*N58/SUMIF(F53:F60,F58,N53:N60))</f>
        <v>0</v>
      </c>
      <c r="AI58" s="12">
        <f t="shared" si="32"/>
        <v>0</v>
      </c>
      <c r="AJ58" s="26" t="str">
        <f t="shared" si="33"/>
        <v/>
      </c>
      <c r="AK58" s="27">
        <f>IF(L58="",0,IF(OR(P58="Mut+ext",VLOOKUP(L58,Paramétrage!$C$6:$E$28,2,0)=0),0,IF(O58="","saisir capacité",IF(P58="Mut+ext",0,M58*AJ58*VLOOKUP(L58,Paramétrage!$C$6:$E$28,2,0)))))</f>
        <v>0</v>
      </c>
      <c r="AL58" s="95"/>
      <c r="AM58" s="27">
        <f t="shared" si="34"/>
        <v>0</v>
      </c>
      <c r="AN58" s="27">
        <f>IF(L58="",0,IF(ISERROR(AL58+AK58*VLOOKUP(L58,Paramétrage!$C$6:$E$28,3,0))=TRUE,AM58,AL58+AK58*VLOOKUP(L58,Paramétrage!$C$6:$E$28,3,0)))</f>
        <v>0</v>
      </c>
      <c r="AO58" s="50">
        <f>IF(L58="",0,IF(OR(P58="oui",VLOOKUP(L58,Paramétrage!$C$6:$E$28,2,0)=0),0,IF(U58="",0,U58-AJ58)))</f>
        <v>0</v>
      </c>
      <c r="AP58" s="12">
        <f t="shared" si="35"/>
        <v>0</v>
      </c>
    </row>
    <row r="59" spans="1:42">
      <c r="A59" s="583"/>
      <c r="B59" s="592"/>
      <c r="C59" s="585"/>
      <c r="D59" s="587"/>
      <c r="E59" s="588"/>
      <c r="F59" s="446"/>
      <c r="G59" s="449"/>
      <c r="H59" s="103"/>
      <c r="I59" s="131"/>
      <c r="J59" s="130"/>
      <c r="K59" s="104"/>
      <c r="L59" s="105"/>
      <c r="M59" s="122"/>
      <c r="N59" s="119"/>
      <c r="O59" s="127"/>
      <c r="P59" s="111"/>
      <c r="Q59" s="556"/>
      <c r="R59" s="556"/>
      <c r="S59" s="556"/>
      <c r="T59" s="569"/>
      <c r="U59" s="243" t="str">
        <f>IF(OR(O59="",L59=Paramétrage!$C$10,L59=Paramétrage!$C$13,L59=Paramétrage!$C$16,L59=Paramétrage!$C$19,L59=Paramétrage!$C$23,L59=Paramétrage!$C$26,AND(L59&lt;&gt;Paramétrage!$C$9,P59="Mut+ext")),"",ROUNDUP(N59/O59,0))</f>
        <v/>
      </c>
      <c r="V59" s="244">
        <f>IF(L59="",0,IF(OR(P59="Mut+ext",VLOOKUP(L59,Paramétrage!$C$6:$E$28,2,0)=0),0,IF(O59="","saisir capacité",M59*U59*VLOOKUP(L59,Paramétrage!$C$6:$E$28,2,0))))</f>
        <v>0</v>
      </c>
      <c r="W59" s="108"/>
      <c r="X59" s="245">
        <f t="shared" si="30"/>
        <v>0</v>
      </c>
      <c r="Y59" s="246">
        <f>IF(L59="",0,IF(ISERROR(W59+V59*VLOOKUP(L59,Paramétrage!$C$6:$E$28,3,0))=TRUE,X59,W59+V59*VLOOKUP(L59,Paramétrage!$C$6:$E$28,3,0)))</f>
        <v>0</v>
      </c>
      <c r="Z59" s="555"/>
      <c r="AA59" s="556"/>
      <c r="AB59" s="557"/>
      <c r="AC59" s="442"/>
      <c r="AD59" s="109"/>
      <c r="AE59" s="47">
        <f>IF(F59="",0,IF(J59="",0,IF(SUMIF(F53:F60,F59,N53:N60)=0,0,IF(J59="Obligatoire",AF59/N59,IF(K59="",AF59/SUMIF(F53:F60,F59,N53:N60),AF59/(SUMIF(F53:F60,F59,N53:N60)/K59))))))</f>
        <v>0</v>
      </c>
      <c r="AF59" s="24">
        <f t="shared" si="31"/>
        <v>0</v>
      </c>
      <c r="AH59" s="50">
        <f>IF(SUMIF(F53:F60,F59,N53:N60)=0,0,$M$3*N59/SUMIF(F53:F60,F59,N53:N60))</f>
        <v>0</v>
      </c>
      <c r="AI59" s="12">
        <f t="shared" si="32"/>
        <v>0</v>
      </c>
      <c r="AJ59" s="26" t="str">
        <f t="shared" si="33"/>
        <v/>
      </c>
      <c r="AK59" s="27">
        <f>IF(L59="",0,IF(OR(P59="Mut+ext",VLOOKUP(L59,Paramétrage!$C$6:$E$28,2,0)=0),0,IF(O59="","saisir capacité",IF(P59="Mut+ext",0,M59*AJ59*VLOOKUP(L59,Paramétrage!$C$6:$E$28,2,0)))))</f>
        <v>0</v>
      </c>
      <c r="AL59" s="95"/>
      <c r="AM59" s="27">
        <f t="shared" si="34"/>
        <v>0</v>
      </c>
      <c r="AN59" s="27">
        <f>IF(L59="",0,IF(ISERROR(AL59+AK59*VLOOKUP(L59,Paramétrage!$C$6:$E$28,3,0))=TRUE,AM59,AL59+AK59*VLOOKUP(L59,Paramétrage!$C$6:$E$28,3,0)))</f>
        <v>0</v>
      </c>
      <c r="AO59" s="50">
        <f>IF(L59="",0,IF(OR(P59="oui",VLOOKUP(L59,Paramétrage!$C$6:$E$28,2,0)=0),0,IF(U59="",0,U59-AJ59)))</f>
        <v>0</v>
      </c>
      <c r="AP59" s="12">
        <f t="shared" si="35"/>
        <v>0</v>
      </c>
    </row>
    <row r="60" spans="1:42">
      <c r="A60" s="583"/>
      <c r="B60" s="592"/>
      <c r="C60" s="585"/>
      <c r="D60" s="587"/>
      <c r="E60" s="589"/>
      <c r="F60" s="446"/>
      <c r="G60" s="449"/>
      <c r="H60" s="103"/>
      <c r="I60" s="131"/>
      <c r="J60" s="130"/>
      <c r="K60" s="104"/>
      <c r="L60" s="105"/>
      <c r="M60" s="122"/>
      <c r="N60" s="119"/>
      <c r="O60" s="127"/>
      <c r="P60" s="111"/>
      <c r="Q60" s="556"/>
      <c r="R60" s="556"/>
      <c r="S60" s="556"/>
      <c r="T60" s="569"/>
      <c r="U60" s="243" t="str">
        <f>IF(OR(O60="",L60=Paramétrage!$C$10,L60=Paramétrage!$C$13,L60=Paramétrage!$C$16,L60=Paramétrage!$C$19,L60=Paramétrage!$C$23,L60=Paramétrage!$C$26,AND(L60&lt;&gt;Paramétrage!$C$9,P60="Mut+ext")),"",ROUNDUP(N60/O60,0))</f>
        <v/>
      </c>
      <c r="V60" s="244">
        <f>IF(L60="",0,IF(OR(P60="Mut+ext",VLOOKUP(L60,Paramétrage!$C$6:$E$28,2,0)=0),0,IF(O60="","saisir capacité",M60*U60*VLOOKUP(L60,Paramétrage!$C$6:$E$28,2,0))))</f>
        <v>0</v>
      </c>
      <c r="W60" s="108"/>
      <c r="X60" s="245">
        <f t="shared" si="30"/>
        <v>0</v>
      </c>
      <c r="Y60" s="246">
        <f>IF(L60="",0,IF(ISERROR(W60+V60*VLOOKUP(L60,Paramétrage!$C$6:$E$28,3,0))=TRUE,X60,W60+V60*VLOOKUP(L60,Paramétrage!$C$6:$E$28,3,0)))</f>
        <v>0</v>
      </c>
      <c r="Z60" s="555"/>
      <c r="AA60" s="556"/>
      <c r="AB60" s="557"/>
      <c r="AC60" s="442"/>
      <c r="AD60" s="109"/>
      <c r="AE60" s="47">
        <f>IF(F60="",0,IF(J60="",0,IF(SUMIF(F53:F60,F60,N53:N60)=0,0,IF(J60="Obligatoire",AF60/N60,IF(K60="",AF60/SUMIF(F53:F60,F60,N53:N60),AF60/(SUMIF(F53:F60,F60,N53:N60)/K60))))))</f>
        <v>0</v>
      </c>
      <c r="AF60" s="24">
        <f t="shared" si="31"/>
        <v>0</v>
      </c>
      <c r="AH60" s="50">
        <f>IF(SUMIF(F53:F60,F60,N53:N60)=0,0,$M$3*N60/SUMIF(F53:F60,F60,N53:N60))</f>
        <v>0</v>
      </c>
      <c r="AI60" s="12">
        <f t="shared" si="32"/>
        <v>0</v>
      </c>
      <c r="AJ60" s="26" t="str">
        <f t="shared" si="33"/>
        <v/>
      </c>
      <c r="AK60" s="27">
        <f>IF(L60="",0,IF(OR(P60="Mut+ext",VLOOKUP(L60,Paramétrage!$C$6:$E$28,2,0)=0),0,IF(O60="","saisir capacité",IF(P60="Mut+ext",0,M60*AJ60*VLOOKUP(L60,Paramétrage!$C$6:$E$28,2,0)))))</f>
        <v>0</v>
      </c>
      <c r="AL60" s="95"/>
      <c r="AM60" s="27">
        <f t="shared" si="34"/>
        <v>0</v>
      </c>
      <c r="AN60" s="27">
        <f>IF(L60="",0,IF(ISERROR(AL60+AK60*VLOOKUP(L60,Paramétrage!$C$6:$E$28,3,0))=TRUE,AM60,AL60+AK60*VLOOKUP(L60,Paramétrage!$C$6:$E$28,3,0)))</f>
        <v>0</v>
      </c>
      <c r="AO60" s="50">
        <f>IF(L60="",0,IF(OR(P60="oui",VLOOKUP(L60,Paramétrage!$C$6:$E$28,2,0)=0),0,IF(U60="",0,U60-AJ60)))</f>
        <v>0</v>
      </c>
      <c r="AP60" s="12">
        <f t="shared" si="35"/>
        <v>0</v>
      </c>
    </row>
    <row r="61" spans="1:42">
      <c r="A61" s="583"/>
      <c r="B61" s="592"/>
      <c r="C61" s="585"/>
      <c r="D61" s="214"/>
      <c r="E61" s="214"/>
      <c r="F61" s="215"/>
      <c r="G61" s="216"/>
      <c r="H61" s="217"/>
      <c r="I61" s="218"/>
      <c r="J61" s="217"/>
      <c r="K61" s="219"/>
      <c r="L61" s="220"/>
      <c r="M61" s="221">
        <f>AE61</f>
        <v>0</v>
      </c>
      <c r="N61" s="222">
        <f>SUM(N53:N60)</f>
        <v>0</v>
      </c>
      <c r="O61" s="220"/>
      <c r="P61" s="223"/>
      <c r="Q61" s="224"/>
      <c r="R61" s="224"/>
      <c r="S61" s="224"/>
      <c r="T61" s="225"/>
      <c r="U61" s="226"/>
      <c r="V61" s="227">
        <f>SUM(V53:V60)</f>
        <v>0</v>
      </c>
      <c r="W61" s="220">
        <f>SUM(W53:W60)</f>
        <v>0</v>
      </c>
      <c r="X61" s="228">
        <f>V61+W61</f>
        <v>0</v>
      </c>
      <c r="Y61" s="234">
        <f>SUM(Y53:Y60)</f>
        <v>0</v>
      </c>
      <c r="Z61" s="230"/>
      <c r="AA61" s="231"/>
      <c r="AB61" s="232"/>
      <c r="AC61" s="235"/>
      <c r="AD61" s="225"/>
      <c r="AE61" s="46">
        <f>SUM(AE53:AE60)</f>
        <v>0</v>
      </c>
      <c r="AF61" s="44">
        <f>SUM(AF53:AF60)</f>
        <v>0</v>
      </c>
    </row>
    <row r="62" spans="1:42" ht="15.75" customHeight="1">
      <c r="A62" s="583"/>
      <c r="B62" s="592"/>
      <c r="C62" s="585" t="s">
        <v>309</v>
      </c>
      <c r="D62" s="586" t="s">
        <v>254</v>
      </c>
      <c r="E62" s="586">
        <v>6</v>
      </c>
      <c r="F62" s="428" t="s">
        <v>310</v>
      </c>
      <c r="G62" s="112" t="s">
        <v>16</v>
      </c>
      <c r="H62" s="130">
        <f>+H10</f>
        <v>0</v>
      </c>
      <c r="I62" s="410" t="s">
        <v>115</v>
      </c>
      <c r="J62" s="411"/>
      <c r="K62" s="412"/>
      <c r="L62" s="413"/>
      <c r="M62" s="122"/>
      <c r="N62" s="418">
        <f>+O10</f>
        <v>0</v>
      </c>
      <c r="O62" s="414"/>
      <c r="P62" s="415" t="s">
        <v>116</v>
      </c>
      <c r="Q62" s="648"/>
      <c r="R62" s="648"/>
      <c r="S62" s="648"/>
      <c r="T62" s="649"/>
      <c r="U62" s="249"/>
      <c r="V62" s="244"/>
      <c r="W62" s="250"/>
      <c r="X62" s="245"/>
      <c r="Y62" s="251"/>
      <c r="Z62" s="646"/>
      <c r="AA62" s="646"/>
      <c r="AB62" s="647"/>
      <c r="AC62" s="29"/>
      <c r="AD62" s="419"/>
      <c r="AE62" s="47">
        <f>IF(F62="",0,IF(J62="",0,IF(SUMIF(F62:F66,F62,N62:N66)=0,0,IF(K62="",AF62/SUMIF(F62:F66,F62,N62:N66),AF62/(SUMIF(F62:F66,F62,N62:N66)/K62)))))</f>
        <v>0</v>
      </c>
      <c r="AF62" s="43">
        <f>M62*N62</f>
        <v>0</v>
      </c>
    </row>
    <row r="63" spans="1:42">
      <c r="A63" s="583"/>
      <c r="B63" s="592"/>
      <c r="C63" s="585"/>
      <c r="D63" s="614"/>
      <c r="E63" s="614"/>
      <c r="F63" s="428"/>
      <c r="G63" s="112"/>
      <c r="H63" s="130"/>
      <c r="I63" s="410" t="s">
        <v>115</v>
      </c>
      <c r="J63" s="411"/>
      <c r="K63" s="412"/>
      <c r="L63" s="413"/>
      <c r="M63" s="122"/>
      <c r="N63" s="418"/>
      <c r="O63" s="414"/>
      <c r="P63" s="415" t="s">
        <v>116</v>
      </c>
      <c r="Q63" s="648"/>
      <c r="R63" s="648"/>
      <c r="S63" s="648"/>
      <c r="T63" s="649"/>
      <c r="U63" s="249"/>
      <c r="V63" s="244"/>
      <c r="W63" s="250"/>
      <c r="X63" s="245"/>
      <c r="Y63" s="251"/>
      <c r="Z63" s="646"/>
      <c r="AA63" s="646"/>
      <c r="AB63" s="647"/>
      <c r="AC63" s="29"/>
      <c r="AD63" s="419"/>
      <c r="AE63" s="47">
        <f>IF(F63="",0,IF(J63="",0,IF(SUMIF(F63:F67,F63,N63:N67)=0,0,IF(K63="",AF63/SUMIF(F63:F67,F63,N63:N67),AF63/(SUMIF(F63:F67,F63,N63:N67)/K63)))))</f>
        <v>0</v>
      </c>
      <c r="AF63" s="24">
        <f>M63*N63</f>
        <v>0</v>
      </c>
    </row>
    <row r="64" spans="1:42">
      <c r="A64" s="583"/>
      <c r="B64" s="592"/>
      <c r="C64" s="585"/>
      <c r="D64" s="614"/>
      <c r="E64" s="614"/>
      <c r="F64" s="428"/>
      <c r="G64" s="112"/>
      <c r="H64" s="130"/>
      <c r="I64" s="410" t="s">
        <v>115</v>
      </c>
      <c r="J64" s="411"/>
      <c r="K64" s="412"/>
      <c r="L64" s="413"/>
      <c r="M64" s="122"/>
      <c r="N64" s="418"/>
      <c r="O64" s="414"/>
      <c r="P64" s="415" t="s">
        <v>116</v>
      </c>
      <c r="Q64" s="648"/>
      <c r="R64" s="648"/>
      <c r="S64" s="648"/>
      <c r="T64" s="649"/>
      <c r="U64" s="249"/>
      <c r="V64" s="244"/>
      <c r="W64" s="250"/>
      <c r="X64" s="245"/>
      <c r="Y64" s="251"/>
      <c r="Z64" s="646"/>
      <c r="AA64" s="646"/>
      <c r="AB64" s="647"/>
      <c r="AC64" s="29"/>
      <c r="AD64" s="419"/>
      <c r="AE64" s="47">
        <f>IF(F64="",0,IF(J64="",0,IF(SUMIF(F64:F77,F64,N64:N77)=0,0,IF(K64="",AF64/SUMIF(F64:F77,F64,N64:N77),AF64/(SUMIF(F64:F77,F64,N64:N77)/K64)))))</f>
        <v>0</v>
      </c>
      <c r="AF64" s="24">
        <f>M64*N64</f>
        <v>0</v>
      </c>
    </row>
    <row r="65" spans="1:32">
      <c r="A65" s="583"/>
      <c r="B65" s="592"/>
      <c r="C65" s="585"/>
      <c r="D65" s="614"/>
      <c r="E65" s="614"/>
      <c r="F65" s="428"/>
      <c r="G65" s="112"/>
      <c r="H65" s="130"/>
      <c r="I65" s="410" t="s">
        <v>115</v>
      </c>
      <c r="J65" s="411"/>
      <c r="K65" s="412"/>
      <c r="L65" s="413"/>
      <c r="M65" s="122"/>
      <c r="N65" s="418"/>
      <c r="O65" s="414"/>
      <c r="P65" s="415" t="s">
        <v>116</v>
      </c>
      <c r="Q65" s="648"/>
      <c r="R65" s="648"/>
      <c r="S65" s="648"/>
      <c r="T65" s="649"/>
      <c r="U65" s="249"/>
      <c r="V65" s="244"/>
      <c r="W65" s="250"/>
      <c r="X65" s="245"/>
      <c r="Y65" s="251"/>
      <c r="Z65" s="646"/>
      <c r="AA65" s="646"/>
      <c r="AB65" s="647"/>
      <c r="AC65" s="29"/>
      <c r="AD65" s="419"/>
      <c r="AE65" s="47">
        <f>IF(F65="",0,IF(J65="",0,IF(SUMIF(F65:F78,F65,N65:N78)=0,0,IF(K65="",AF65/SUMIF(F65:F78,F65,N65:N78),AF65/(SUMIF(F65:F78,F65,N65:N78)/K65)))))</f>
        <v>0</v>
      </c>
      <c r="AF65" s="24">
        <f>M65*N65</f>
        <v>0</v>
      </c>
    </row>
    <row r="66" spans="1:32">
      <c r="A66" s="583"/>
      <c r="B66" s="592"/>
      <c r="C66" s="585"/>
      <c r="D66" s="614"/>
      <c r="E66" s="614"/>
      <c r="F66" s="428"/>
      <c r="G66" s="112"/>
      <c r="H66" s="130"/>
      <c r="I66" s="410" t="s">
        <v>115</v>
      </c>
      <c r="J66" s="411"/>
      <c r="K66" s="412"/>
      <c r="L66" s="413"/>
      <c r="M66" s="122"/>
      <c r="N66" s="418"/>
      <c r="O66" s="414"/>
      <c r="P66" s="415" t="s">
        <v>116</v>
      </c>
      <c r="Q66" s="648"/>
      <c r="R66" s="648"/>
      <c r="S66" s="648"/>
      <c r="T66" s="649"/>
      <c r="U66" s="249"/>
      <c r="V66" s="244"/>
      <c r="W66" s="250"/>
      <c r="X66" s="245"/>
      <c r="Y66" s="251"/>
      <c r="Z66" s="646"/>
      <c r="AA66" s="646"/>
      <c r="AB66" s="647"/>
      <c r="AC66" s="29"/>
      <c r="AD66" s="419"/>
      <c r="AE66" s="47">
        <f>IF(F66="",0,IF(J66="",0,IF(SUMIF(F66:F79,F66,N66:N79)=0,0,IF(K66="",AF66/SUMIF(F66:F79,F66,N66:N79),AF66/(SUMIF(F66:F79,F66,N66:N79)/K66)))))</f>
        <v>0</v>
      </c>
      <c r="AF66" s="24">
        <f>M66*N66</f>
        <v>0</v>
      </c>
    </row>
    <row r="67" spans="1:32">
      <c r="A67" s="583"/>
      <c r="B67" s="592"/>
      <c r="C67" s="585"/>
      <c r="D67" s="214"/>
      <c r="E67" s="214"/>
      <c r="F67" s="215"/>
      <c r="G67" s="216"/>
      <c r="H67" s="217"/>
      <c r="I67" s="218"/>
      <c r="J67" s="217"/>
      <c r="K67" s="219"/>
      <c r="L67" s="220"/>
      <c r="M67" s="221">
        <f>IF(SUM(N62:N66)=0,0,SUMPRODUCT(M62:M66,N62:N66)/SUM(N62:N66))</f>
        <v>0</v>
      </c>
      <c r="N67" s="222"/>
      <c r="O67" s="220"/>
      <c r="P67" s="223"/>
      <c r="Q67" s="224"/>
      <c r="R67" s="224"/>
      <c r="S67" s="224"/>
      <c r="T67" s="225"/>
      <c r="U67" s="226"/>
      <c r="V67" s="227">
        <f>SUM(V62:V66)</f>
        <v>0</v>
      </c>
      <c r="W67" s="220">
        <f>SUM(W62:W66)</f>
        <v>0</v>
      </c>
      <c r="X67" s="228">
        <f t="shared" ref="X67" si="36">V67+W67</f>
        <v>0</v>
      </c>
      <c r="Y67" s="234">
        <f>SUM(Y62:Y66)</f>
        <v>0</v>
      </c>
      <c r="Z67" s="230"/>
      <c r="AA67" s="231"/>
      <c r="AB67" s="232"/>
      <c r="AC67" s="235"/>
      <c r="AD67" s="225"/>
      <c r="AE67" s="46">
        <f>SUM(AE62:AE66)</f>
        <v>0</v>
      </c>
      <c r="AF67" s="44">
        <f>SUM(AF62:AF66)</f>
        <v>0</v>
      </c>
    </row>
    <row r="68" spans="1:32">
      <c r="A68" s="583"/>
      <c r="B68" s="592"/>
      <c r="C68" s="585" t="s">
        <v>314</v>
      </c>
      <c r="D68" s="585" t="s">
        <v>126</v>
      </c>
      <c r="E68" s="614">
        <v>3</v>
      </c>
      <c r="F68" s="447" t="s">
        <v>315</v>
      </c>
      <c r="G68" s="112" t="s">
        <v>23</v>
      </c>
      <c r="H68" s="103" t="s">
        <v>128</v>
      </c>
      <c r="I68" s="131"/>
      <c r="J68" s="130" t="s">
        <v>98</v>
      </c>
      <c r="K68" s="104"/>
      <c r="L68" s="105" t="s">
        <v>129</v>
      </c>
      <c r="M68" s="122">
        <v>25</v>
      </c>
      <c r="N68" s="119">
        <f>N4</f>
        <v>0</v>
      </c>
      <c r="O68" s="127">
        <v>24</v>
      </c>
      <c r="P68" s="111" t="s">
        <v>116</v>
      </c>
      <c r="Q68" s="556" t="s">
        <v>130</v>
      </c>
      <c r="R68" s="556"/>
      <c r="S68" s="556"/>
      <c r="T68" s="569"/>
      <c r="U68" s="243">
        <f>IF(OR(O68="",L68=Paramétrage!$C$10,L68=Paramétrage!$C$13,L68=Paramétrage!$C$16,L68=Paramétrage!$C$19,L68=Paramétrage!$C$23,L68=Paramétrage!$C$26,AND(L68&lt;&gt;Paramétrage!$C$9,P68="Mut+ext")),"",ROUNDUP(N68/O68,0))</f>
        <v>0</v>
      </c>
      <c r="V68" s="244">
        <f>IF(L68="",0,IF(OR(P68="Mut+ext",VLOOKUP(L68,Paramétrage!$C$6:$E$28,2,0)=0),0,IF(O68="","saisir capacité",M68*U68*VLOOKUP(L68,Paramétrage!$C$6:$E$28,2,0))))</f>
        <v>0</v>
      </c>
      <c r="W68" s="108"/>
      <c r="X68" s="245">
        <f t="shared" ref="X68:X75" si="37">IF(ISERROR(V68+W68)=TRUE,V68,V68+W68)</f>
        <v>0</v>
      </c>
      <c r="Y68" s="246">
        <f>IF(L68="",0,IF(ISERROR(W68+V68*VLOOKUP(L68,Paramétrage!$C$6:$E$28,3,0))=TRUE,X68,W68+V68*VLOOKUP(L68,Paramétrage!$C$6:$E$28,3,0)))</f>
        <v>0</v>
      </c>
      <c r="Z68" s="555"/>
      <c r="AA68" s="556"/>
      <c r="AB68" s="557"/>
      <c r="AC68" s="442"/>
      <c r="AD68" s="110"/>
      <c r="AE68" s="47">
        <f>IF(F68="",0,IF(J68="",0,IF(SUMIF(F68:F75,F68,N68:N75)=0,0,IF(J68="Obligatoire",AF68/N68,IF(K68="",AF68/SUMIF(F68:F75,F68,N68:N75),AF68/(SUMIF(F68:F75,F68,N68:N75)/K68))))))</f>
        <v>0</v>
      </c>
      <c r="AF68" s="24">
        <f t="shared" ref="AF68:AF75" si="38">M68*N68</f>
        <v>0</v>
      </c>
    </row>
    <row r="69" spans="1:32" ht="15.75" hidden="1" customHeight="1">
      <c r="A69" s="583"/>
      <c r="B69" s="592"/>
      <c r="C69" s="585"/>
      <c r="D69" s="585"/>
      <c r="E69" s="614"/>
      <c r="F69" s="446"/>
      <c r="G69" s="112"/>
      <c r="H69" s="103"/>
      <c r="I69" s="131"/>
      <c r="J69" s="130"/>
      <c r="K69" s="104"/>
      <c r="L69" s="105"/>
      <c r="M69" s="122"/>
      <c r="N69" s="119"/>
      <c r="O69" s="127"/>
      <c r="P69" s="111"/>
      <c r="Q69" s="556"/>
      <c r="R69" s="556"/>
      <c r="S69" s="556"/>
      <c r="T69" s="569"/>
      <c r="U69" s="243" t="str">
        <f>IF(OR(O69="",L69=Paramétrage!$C$10,L69=Paramétrage!$C$13,L69=Paramétrage!$C$16,L69=Paramétrage!$C$19,L69=Paramétrage!$C$23,L69=Paramétrage!$C$26,AND(L69&lt;&gt;Paramétrage!$C$9,P69="Mut+ext")),"",ROUNDUP(N69/O69,0))</f>
        <v/>
      </c>
      <c r="V69" s="244">
        <f>IF(L69="",0,IF(OR(P69="Mut+ext",VLOOKUP(L69,Paramétrage!$C$6:$E$28,2,0)=0),0,IF(O69="","saisir capacité",M69*U69*VLOOKUP(L69,Paramétrage!$C$6:$E$28,2,0))))</f>
        <v>0</v>
      </c>
      <c r="W69" s="108"/>
      <c r="X69" s="245">
        <f t="shared" si="37"/>
        <v>0</v>
      </c>
      <c r="Y69" s="246">
        <f>IF(L69="",0,IF(ISERROR(W69+V69*VLOOKUP(L69,Paramétrage!$C$6:$E$28,3,0))=TRUE,X69,W69+V69*VLOOKUP(L69,Paramétrage!$C$6:$E$28,3,0)))</f>
        <v>0</v>
      </c>
      <c r="Z69" s="555"/>
      <c r="AA69" s="556"/>
      <c r="AB69" s="557"/>
      <c r="AC69" s="442"/>
      <c r="AD69" s="109"/>
      <c r="AE69" s="47">
        <f>IF(F69="",0,IF(J69="",0,IF(SUMIF(F68:F75,F69,N68:N75)=0,0,IF(J69="Obligatoire",AF69/N69,IF(K69="",AF69/SUMIF(F68:F75,F69,N68:N75),AF69/(SUMIF(F68:F75,F69,N68:N75)/K69))))))</f>
        <v>0</v>
      </c>
      <c r="AF69" s="24">
        <f t="shared" si="38"/>
        <v>0</v>
      </c>
    </row>
    <row r="70" spans="1:32" ht="15.75" hidden="1" customHeight="1">
      <c r="A70" s="583"/>
      <c r="B70" s="592"/>
      <c r="C70" s="585"/>
      <c r="D70" s="585"/>
      <c r="E70" s="614"/>
      <c r="F70" s="446"/>
      <c r="G70" s="112"/>
      <c r="H70" s="103"/>
      <c r="I70" s="131"/>
      <c r="J70" s="130"/>
      <c r="K70" s="104"/>
      <c r="L70" s="105"/>
      <c r="M70" s="122"/>
      <c r="N70" s="119"/>
      <c r="O70" s="127"/>
      <c r="P70" s="111"/>
      <c r="Q70" s="556"/>
      <c r="R70" s="556"/>
      <c r="S70" s="556"/>
      <c r="T70" s="569"/>
      <c r="U70" s="243" t="str">
        <f>IF(OR(O70="",L70=Paramétrage!$C$10,L70=Paramétrage!$C$13,L70=Paramétrage!$C$16,L70=Paramétrage!$C$19,L70=Paramétrage!$C$23,L70=Paramétrage!$C$26,AND(L70&lt;&gt;Paramétrage!$C$9,P70="Mut+ext")),"",ROUNDUP(N70/O70,0))</f>
        <v/>
      </c>
      <c r="V70" s="244">
        <f>IF(L70="",0,IF(OR(P70="Mut+ext",VLOOKUP(L70,Paramétrage!$C$6:$E$28,2,0)=0),0,IF(O70="","saisir capacité",M70*U70*VLOOKUP(L70,Paramétrage!$C$6:$E$28,2,0))))</f>
        <v>0</v>
      </c>
      <c r="W70" s="108"/>
      <c r="X70" s="245">
        <f t="shared" si="37"/>
        <v>0</v>
      </c>
      <c r="Y70" s="246">
        <f>IF(L70="",0,IF(ISERROR(W70+V70*VLOOKUP(L70,Paramétrage!$C$6:$E$28,3,0))=TRUE,X70,W70+V70*VLOOKUP(L70,Paramétrage!$C$6:$E$28,3,0)))</f>
        <v>0</v>
      </c>
      <c r="Z70" s="555"/>
      <c r="AA70" s="556"/>
      <c r="AB70" s="557"/>
      <c r="AC70" s="442"/>
      <c r="AD70" s="109"/>
      <c r="AE70" s="47">
        <f>IF(F70="",0,IF(J70="",0,IF(SUMIF(F68:F75,F70,N68:N75)=0,0,IF(J70="Obligatoire",AF70/N70,IF(K70="",AF70/SUMIF(F68:F75,F70,N68:N75),AF70/(SUMIF(F68:F75,F70,N68:N75)/K70))))))</f>
        <v>0</v>
      </c>
      <c r="AF70" s="24">
        <f t="shared" si="38"/>
        <v>0</v>
      </c>
    </row>
    <row r="71" spans="1:32" ht="15.75" hidden="1" customHeight="1">
      <c r="A71" s="583"/>
      <c r="B71" s="592"/>
      <c r="C71" s="585"/>
      <c r="D71" s="585"/>
      <c r="E71" s="614"/>
      <c r="F71" s="448"/>
      <c r="G71" s="112"/>
      <c r="H71" s="103"/>
      <c r="I71" s="131"/>
      <c r="J71" s="130"/>
      <c r="K71" s="104"/>
      <c r="L71" s="105"/>
      <c r="M71" s="122"/>
      <c r="N71" s="119"/>
      <c r="O71" s="127"/>
      <c r="P71" s="111"/>
      <c r="Q71" s="556"/>
      <c r="R71" s="556"/>
      <c r="S71" s="556"/>
      <c r="T71" s="569"/>
      <c r="U71" s="243" t="str">
        <f>IF(OR(O71="",L71=Paramétrage!$C$10,L71=Paramétrage!$C$13,L71=Paramétrage!$C$16,L71=Paramétrage!$C$19,L71=Paramétrage!$C$23,L71=Paramétrage!$C$26,AND(L71&lt;&gt;Paramétrage!$C$9,P71="Mut+ext")),"",ROUNDUP(N71/O71,0))</f>
        <v/>
      </c>
      <c r="V71" s="244">
        <f>IF(L71="",0,IF(OR(P71="Mut+ext",VLOOKUP(L71,Paramétrage!$C$6:$E$28,2,0)=0),0,IF(O71="","saisir capacité",M71*U71*VLOOKUP(L71,Paramétrage!$C$6:$E$28,2,0))))</f>
        <v>0</v>
      </c>
      <c r="W71" s="108"/>
      <c r="X71" s="245">
        <f t="shared" si="37"/>
        <v>0</v>
      </c>
      <c r="Y71" s="246">
        <f>IF(L71="",0,IF(ISERROR(W71+V71*VLOOKUP(L71,Paramétrage!$C$6:$E$28,3,0))=TRUE,X71,W71+V71*VLOOKUP(L71,Paramétrage!$C$6:$E$28,3,0)))</f>
        <v>0</v>
      </c>
      <c r="Z71" s="555"/>
      <c r="AA71" s="556"/>
      <c r="AB71" s="557"/>
      <c r="AC71" s="442"/>
      <c r="AD71" s="109"/>
      <c r="AE71" s="47">
        <f>IF(F71="",0,IF(J71="",0,IF(SUMIF(F68:F75,F71,N68:N75)=0,0,IF(J71="Obligatoire",AF71/N71,IF(K71="",AF71/SUMIF(F68:F75,F71,N68:N75),AF71/(SUMIF(F68:F75,F71,N68:N75)/K71))))))</f>
        <v>0</v>
      </c>
      <c r="AF71" s="24">
        <f t="shared" si="38"/>
        <v>0</v>
      </c>
    </row>
    <row r="72" spans="1:32" ht="15.75" hidden="1" customHeight="1">
      <c r="A72" s="583"/>
      <c r="B72" s="592"/>
      <c r="C72" s="585"/>
      <c r="D72" s="585"/>
      <c r="E72" s="614"/>
      <c r="F72" s="446"/>
      <c r="G72" s="112"/>
      <c r="H72" s="103"/>
      <c r="I72" s="131"/>
      <c r="J72" s="130"/>
      <c r="K72" s="104"/>
      <c r="L72" s="105"/>
      <c r="M72" s="122"/>
      <c r="N72" s="119"/>
      <c r="O72" s="127"/>
      <c r="P72" s="111"/>
      <c r="Q72" s="556"/>
      <c r="R72" s="556"/>
      <c r="S72" s="556"/>
      <c r="T72" s="569"/>
      <c r="U72" s="243" t="str">
        <f>IF(OR(O72="",L72=Paramétrage!$C$10,L72=Paramétrage!$C$13,L72=Paramétrage!$C$16,L72=Paramétrage!$C$19,L72=Paramétrage!$C$23,L72=Paramétrage!$C$26,AND(L72&lt;&gt;Paramétrage!$C$9,P72="Mut+ext")),"",ROUNDUP(N72/O72,0))</f>
        <v/>
      </c>
      <c r="V72" s="244">
        <f>IF(L72="",0,IF(OR(P72="Mut+ext",VLOOKUP(L72,Paramétrage!$C$6:$E$28,2,0)=0),0,IF(O72="","saisir capacité",M72*U72*VLOOKUP(L72,Paramétrage!$C$6:$E$28,2,0))))</f>
        <v>0</v>
      </c>
      <c r="W72" s="108"/>
      <c r="X72" s="245">
        <f t="shared" si="37"/>
        <v>0</v>
      </c>
      <c r="Y72" s="246">
        <f>IF(L72="",0,IF(ISERROR(W72+V72*VLOOKUP(L72,Paramétrage!$C$6:$E$28,3,0))=TRUE,X72,W72+V72*VLOOKUP(L72,Paramétrage!$C$6:$E$28,3,0)))</f>
        <v>0</v>
      </c>
      <c r="Z72" s="555"/>
      <c r="AA72" s="556"/>
      <c r="AB72" s="557"/>
      <c r="AC72" s="442"/>
      <c r="AD72" s="109"/>
      <c r="AE72" s="47">
        <f>IF(F72="",0,IF(J72="",0,IF(SUMIF(F68:F75,F72,N68:N75)=0,0,IF(J72="Obligatoire",AF72/N72,IF(K72="",AF72/SUMIF(F68:F75,F72,N68:N75),AF72/(SUMIF(F68:F75,F72,N68:N75)/K72))))))</f>
        <v>0</v>
      </c>
      <c r="AF72" s="24">
        <f t="shared" si="38"/>
        <v>0</v>
      </c>
    </row>
    <row r="73" spans="1:32" ht="15.75" hidden="1" customHeight="1">
      <c r="A73" s="583"/>
      <c r="B73" s="592"/>
      <c r="C73" s="585"/>
      <c r="D73" s="585"/>
      <c r="E73" s="614"/>
      <c r="F73" s="446"/>
      <c r="G73" s="112"/>
      <c r="H73" s="103"/>
      <c r="I73" s="131"/>
      <c r="J73" s="130"/>
      <c r="K73" s="104"/>
      <c r="L73" s="105"/>
      <c r="M73" s="122"/>
      <c r="N73" s="119"/>
      <c r="O73" s="127"/>
      <c r="P73" s="111"/>
      <c r="Q73" s="556"/>
      <c r="R73" s="556"/>
      <c r="S73" s="556"/>
      <c r="T73" s="569"/>
      <c r="U73" s="243" t="str">
        <f>IF(OR(O73="",L73=Paramétrage!$C$10,L73=Paramétrage!$C$13,L73=Paramétrage!$C$16,L73=Paramétrage!$C$19,L73=Paramétrage!$C$23,L73=Paramétrage!$C$26,AND(L73&lt;&gt;Paramétrage!$C$9,P73="Mut+ext")),"",ROUNDUP(N73/O73,0))</f>
        <v/>
      </c>
      <c r="V73" s="244">
        <f>IF(L73="",0,IF(OR(P73="Mut+ext",VLOOKUP(L73,Paramétrage!$C$6:$E$28,2,0)=0),0,IF(O73="","saisir capacité",M73*U73*VLOOKUP(L73,Paramétrage!$C$6:$E$28,2,0))))</f>
        <v>0</v>
      </c>
      <c r="W73" s="108"/>
      <c r="X73" s="245">
        <f t="shared" si="37"/>
        <v>0</v>
      </c>
      <c r="Y73" s="246">
        <f>IF(L73="",0,IF(ISERROR(W73+V73*VLOOKUP(L73,Paramétrage!$C$6:$E$28,3,0))=TRUE,X73,W73+V73*VLOOKUP(L73,Paramétrage!$C$6:$E$28,3,0)))</f>
        <v>0</v>
      </c>
      <c r="Z73" s="555"/>
      <c r="AA73" s="556"/>
      <c r="AB73" s="557"/>
      <c r="AC73" s="442"/>
      <c r="AD73" s="109"/>
      <c r="AE73" s="47">
        <f>IF(F73="",0,IF(J73="",0,IF(SUMIF(F68:F75,F73,N68:N75)=0,0,IF(J73="Obligatoire",AF73/N73,IF(K73="",AF73/SUMIF(F68:F75,F73,N68:N75),AF73/(SUMIF(F68:F75,F73,N68:N75)/K73))))))</f>
        <v>0</v>
      </c>
      <c r="AF73" s="24">
        <f t="shared" si="38"/>
        <v>0</v>
      </c>
    </row>
    <row r="74" spans="1:32" ht="15.75" hidden="1" customHeight="1">
      <c r="A74" s="583"/>
      <c r="B74" s="592"/>
      <c r="C74" s="585"/>
      <c r="D74" s="585"/>
      <c r="E74" s="614"/>
      <c r="F74" s="446"/>
      <c r="G74" s="112"/>
      <c r="H74" s="103"/>
      <c r="I74" s="131"/>
      <c r="J74" s="130"/>
      <c r="K74" s="104"/>
      <c r="L74" s="105"/>
      <c r="M74" s="122"/>
      <c r="N74" s="119"/>
      <c r="O74" s="127"/>
      <c r="P74" s="111"/>
      <c r="Q74" s="556"/>
      <c r="R74" s="556"/>
      <c r="S74" s="556"/>
      <c r="T74" s="569"/>
      <c r="U74" s="243" t="str">
        <f>IF(OR(O74="",L74=Paramétrage!$C$10,L74=Paramétrage!$C$13,L74=Paramétrage!$C$16,L74=Paramétrage!$C$19,L74=Paramétrage!$C$23,L74=Paramétrage!$C$26,AND(L74&lt;&gt;Paramétrage!$C$9,P74="Mut+ext")),"",ROUNDUP(N74/O74,0))</f>
        <v/>
      </c>
      <c r="V74" s="244">
        <f>IF(L74="",0,IF(OR(P74="Mut+ext",VLOOKUP(L74,Paramétrage!$C$6:$E$28,2,0)=0),0,IF(O74="","saisir capacité",M74*U74*VLOOKUP(L74,Paramétrage!$C$6:$E$28,2,0))))</f>
        <v>0</v>
      </c>
      <c r="W74" s="108"/>
      <c r="X74" s="245">
        <f t="shared" si="37"/>
        <v>0</v>
      </c>
      <c r="Y74" s="246">
        <f>IF(L74="",0,IF(ISERROR(W74+V74*VLOOKUP(L74,Paramétrage!$C$6:$E$28,3,0))=TRUE,X74,W74+V74*VLOOKUP(L74,Paramétrage!$C$6:$E$28,3,0)))</f>
        <v>0</v>
      </c>
      <c r="Z74" s="555"/>
      <c r="AA74" s="556"/>
      <c r="AB74" s="557"/>
      <c r="AC74" s="442"/>
      <c r="AD74" s="109"/>
      <c r="AE74" s="47">
        <f>IF(F74="",0,IF(J74="",0,IF(SUMIF(F68:F75,F74,N68:N75)=0,0,IF(J74="Obligatoire",AF74/N74,IF(K74="",AF74/SUMIF(F68:F75,F74,N68:N75),AF74/(SUMIF(F68:F75,F74,N68:N75)/K74))))))</f>
        <v>0</v>
      </c>
      <c r="AF74" s="24">
        <f t="shared" si="38"/>
        <v>0</v>
      </c>
    </row>
    <row r="75" spans="1:32" ht="15.75" hidden="1" customHeight="1">
      <c r="A75" s="583"/>
      <c r="B75" s="592"/>
      <c r="C75" s="585"/>
      <c r="D75" s="585"/>
      <c r="E75" s="615"/>
      <c r="F75" s="446"/>
      <c r="G75" s="112"/>
      <c r="H75" s="103"/>
      <c r="I75" s="131"/>
      <c r="J75" s="130"/>
      <c r="K75" s="104"/>
      <c r="L75" s="105"/>
      <c r="M75" s="122"/>
      <c r="N75" s="119"/>
      <c r="O75" s="127"/>
      <c r="P75" s="111"/>
      <c r="Q75" s="556"/>
      <c r="R75" s="556"/>
      <c r="S75" s="556"/>
      <c r="T75" s="569"/>
      <c r="U75" s="243" t="str">
        <f>IF(OR(O75="",L75=Paramétrage!$C$10,L75=Paramétrage!$C$13,L75=Paramétrage!$C$16,L75=Paramétrage!$C$19,L75=Paramétrage!$C$23,L75=Paramétrage!$C$26,AND(L75&lt;&gt;Paramétrage!$C$9,P75="Mut+ext")),"",ROUNDUP(N75/O75,0))</f>
        <v/>
      </c>
      <c r="V75" s="244">
        <f>IF(L75="",0,IF(OR(P75="Mut+ext",VLOOKUP(L75,Paramétrage!$C$6:$E$28,2,0)=0),0,IF(O75="","saisir capacité",M75*U75*VLOOKUP(L75,Paramétrage!$C$6:$E$28,2,0))))</f>
        <v>0</v>
      </c>
      <c r="W75" s="108"/>
      <c r="X75" s="245">
        <f t="shared" si="37"/>
        <v>0</v>
      </c>
      <c r="Y75" s="246">
        <f>IF(L75="",0,IF(ISERROR(W75+V75*VLOOKUP(L75,Paramétrage!$C$6:$E$28,3,0))=TRUE,X75,W75+V75*VLOOKUP(L75,Paramétrage!$C$6:$E$28,3,0)))</f>
        <v>0</v>
      </c>
      <c r="Z75" s="555"/>
      <c r="AA75" s="556"/>
      <c r="AB75" s="557"/>
      <c r="AC75" s="442"/>
      <c r="AD75" s="109"/>
      <c r="AE75" s="47">
        <f>IF(F75="",0,IF(J75="",0,IF(SUMIF(F68:F75,F75,N68:N75)=0,0,IF(J75="Obligatoire",AF75/N75,IF(K75="",AF75/SUMIF(F68:F75,F75,N68:N75),AF75/(SUMIF(F68:F75,F75,N68:N75)/K75))))))</f>
        <v>0</v>
      </c>
      <c r="AF75" s="24">
        <f t="shared" si="38"/>
        <v>0</v>
      </c>
    </row>
    <row r="76" spans="1:32">
      <c r="A76" s="583"/>
      <c r="B76" s="592"/>
      <c r="C76" s="585"/>
      <c r="D76" s="214"/>
      <c r="E76" s="214"/>
      <c r="F76" s="215"/>
      <c r="G76" s="216"/>
      <c r="H76" s="217"/>
      <c r="I76" s="218"/>
      <c r="J76" s="217"/>
      <c r="K76" s="219"/>
      <c r="L76" s="220"/>
      <c r="M76" s="221">
        <f>AE76</f>
        <v>0</v>
      </c>
      <c r="N76" s="222"/>
      <c r="O76" s="220"/>
      <c r="P76" s="223"/>
      <c r="Q76" s="224"/>
      <c r="R76" s="224"/>
      <c r="S76" s="224"/>
      <c r="T76" s="225"/>
      <c r="U76" s="226"/>
      <c r="V76" s="227">
        <f>SUM(V68:V75)</f>
        <v>0</v>
      </c>
      <c r="W76" s="220">
        <f>SUM(W68:W75)</f>
        <v>0</v>
      </c>
      <c r="X76" s="228">
        <f t="shared" ref="X76" si="39">V76+W76</f>
        <v>0</v>
      </c>
      <c r="Y76" s="234">
        <f>SUM(Y68:Y75)</f>
        <v>0</v>
      </c>
      <c r="Z76" s="230"/>
      <c r="AA76" s="231"/>
      <c r="AB76" s="232"/>
      <c r="AC76" s="235"/>
      <c r="AD76" s="225"/>
      <c r="AE76" s="46">
        <f>SUM(AE68:AE75)</f>
        <v>0</v>
      </c>
      <c r="AF76" s="44">
        <f>SUM(AF68:AF75)</f>
        <v>0</v>
      </c>
    </row>
    <row r="77" spans="1:32" ht="15.75" customHeight="1">
      <c r="A77" s="583"/>
      <c r="B77" s="592"/>
      <c r="C77" s="585" t="s">
        <v>316</v>
      </c>
      <c r="D77" s="585" t="s">
        <v>265</v>
      </c>
      <c r="E77" s="614">
        <v>3</v>
      </c>
      <c r="F77" s="447" t="s">
        <v>317</v>
      </c>
      <c r="G77" s="112" t="s">
        <v>17</v>
      </c>
      <c r="H77" s="103"/>
      <c r="I77" s="131"/>
      <c r="J77" s="130"/>
      <c r="K77" s="104"/>
      <c r="L77" s="105"/>
      <c r="M77" s="122"/>
      <c r="N77" s="119"/>
      <c r="O77" s="127">
        <v>24</v>
      </c>
      <c r="P77" s="111"/>
      <c r="Q77" s="556"/>
      <c r="R77" s="556"/>
      <c r="S77" s="556"/>
      <c r="T77" s="569"/>
      <c r="U77" s="243">
        <f>IF(OR(O77="",L77=Paramétrage!$C$10,L77=Paramétrage!$C$13,L77=Paramétrage!$C$16,L77=Paramétrage!$C$19,L77=Paramétrage!$C$23,L77=Paramétrage!$C$26,AND(L77&lt;&gt;Paramétrage!$C$9,P77="Mut+ext")),"",ROUNDUP(N77/O77,0))</f>
        <v>0</v>
      </c>
      <c r="V77" s="244">
        <f>IF(L77="",0,IF(OR(P77="Mut+ext",VLOOKUP(L77,Paramétrage!$C$6:$E$28,2,0)=0),0,IF(O77="","saisir capacité",M77*U77*VLOOKUP(L77,Paramétrage!$C$6:$E$28,2,0))))</f>
        <v>0</v>
      </c>
      <c r="W77" s="108"/>
      <c r="X77" s="245">
        <f t="shared" ref="X77:X84" si="40">IF(ISERROR(V77+W77)=TRUE,V77,V77+W77)</f>
        <v>0</v>
      </c>
      <c r="Y77" s="246">
        <f>IF(L77="",0,IF(ISERROR(W77+V77*VLOOKUP(L77,Paramétrage!$C$6:$E$28,3,0))=TRUE,X77,W77+V77*VLOOKUP(L77,Paramétrage!$C$6:$E$28,3,0)))</f>
        <v>0</v>
      </c>
      <c r="Z77" s="555"/>
      <c r="AA77" s="556"/>
      <c r="AB77" s="557"/>
      <c r="AC77" s="442"/>
      <c r="AD77" s="110"/>
      <c r="AE77" s="47">
        <f>IF(F77="",0,IF(J77="",0,IF(SUMIF(F77:F84,F77,N77:N84)=0,0,IF(J77="Obligatoire",AF77/N77,IF(K77="",AF77/SUMIF(F77:F84,F77,N77:N84),AF77/(SUMIF(F77:F84,F77,N77:N84)/K77))))))</f>
        <v>0</v>
      </c>
      <c r="AF77" s="24">
        <f t="shared" ref="AF77:AF84" si="41">M77*N77</f>
        <v>0</v>
      </c>
    </row>
    <row r="78" spans="1:32">
      <c r="A78" s="583"/>
      <c r="B78" s="592"/>
      <c r="C78" s="585"/>
      <c r="D78" s="585"/>
      <c r="E78" s="614"/>
      <c r="F78" s="446"/>
      <c r="G78" s="112"/>
      <c r="H78" s="103"/>
      <c r="I78" s="131"/>
      <c r="J78" s="130"/>
      <c r="K78" s="104"/>
      <c r="L78" s="105"/>
      <c r="M78" s="122"/>
      <c r="N78" s="119"/>
      <c r="O78" s="127"/>
      <c r="P78" s="111"/>
      <c r="Q78" s="556"/>
      <c r="R78" s="556"/>
      <c r="S78" s="556"/>
      <c r="T78" s="569"/>
      <c r="U78" s="243" t="str">
        <f>IF(OR(O78="",L78=Paramétrage!$C$10,L78=Paramétrage!$C$13,L78=Paramétrage!$C$16,L78=Paramétrage!$C$19,L78=Paramétrage!$C$23,L78=Paramétrage!$C$26,AND(L78&lt;&gt;Paramétrage!$C$9,P78="Mut+ext")),"",ROUNDUP(N78/O78,0))</f>
        <v/>
      </c>
      <c r="V78" s="244">
        <f>IF(L78="",0,IF(OR(P78="Mut+ext",VLOOKUP(L78,Paramétrage!$C$6:$E$28,2,0)=0),0,IF(O78="","saisir capacité",M78*U78*VLOOKUP(L78,Paramétrage!$C$6:$E$28,2,0))))</f>
        <v>0</v>
      </c>
      <c r="W78" s="108"/>
      <c r="X78" s="245">
        <f t="shared" si="40"/>
        <v>0</v>
      </c>
      <c r="Y78" s="246">
        <f>IF(L78="",0,IF(ISERROR(W78+V78*VLOOKUP(L78,Paramétrage!$C$6:$E$28,3,0))=TRUE,X78,W78+V78*VLOOKUP(L78,Paramétrage!$C$6:$E$28,3,0)))</f>
        <v>0</v>
      </c>
      <c r="Z78" s="555"/>
      <c r="AA78" s="556"/>
      <c r="AB78" s="557"/>
      <c r="AC78" s="442"/>
      <c r="AD78" s="109"/>
      <c r="AE78" s="47">
        <f>IF(F78="",0,IF(J78="",0,IF(SUMIF(F77:F84,F78,N77:N84)=0,0,IF(J78="Obligatoire",AF78/N78,IF(K78="",AF78/SUMIF(F77:F84,F78,N77:N84),AF78/(SUMIF(F77:F84,F78,N77:N84)/K78))))))</f>
        <v>0</v>
      </c>
      <c r="AF78" s="24">
        <f t="shared" si="41"/>
        <v>0</v>
      </c>
    </row>
    <row r="79" spans="1:32">
      <c r="A79" s="583"/>
      <c r="B79" s="592"/>
      <c r="C79" s="585"/>
      <c r="D79" s="585"/>
      <c r="E79" s="614"/>
      <c r="F79" s="446"/>
      <c r="G79" s="112"/>
      <c r="H79" s="103"/>
      <c r="I79" s="131"/>
      <c r="J79" s="130"/>
      <c r="K79" s="104"/>
      <c r="L79" s="105"/>
      <c r="M79" s="122"/>
      <c r="N79" s="119"/>
      <c r="O79" s="127"/>
      <c r="P79" s="111"/>
      <c r="Q79" s="556"/>
      <c r="R79" s="556"/>
      <c r="S79" s="556"/>
      <c r="T79" s="569"/>
      <c r="U79" s="243" t="str">
        <f>IF(OR(O79="",L79=Paramétrage!$C$10,L79=Paramétrage!$C$13,L79=Paramétrage!$C$16,L79=Paramétrage!$C$19,L79=Paramétrage!$C$23,L79=Paramétrage!$C$26,AND(L79&lt;&gt;Paramétrage!$C$9,P79="Mut+ext")),"",ROUNDUP(N79/O79,0))</f>
        <v/>
      </c>
      <c r="V79" s="244">
        <f>IF(L79="",0,IF(OR(P79="Mut+ext",VLOOKUP(L79,Paramétrage!$C$6:$E$28,2,0)=0),0,IF(O79="","saisir capacité",M79*U79*VLOOKUP(L79,Paramétrage!$C$6:$E$28,2,0))))</f>
        <v>0</v>
      </c>
      <c r="W79" s="108"/>
      <c r="X79" s="245">
        <f t="shared" si="40"/>
        <v>0</v>
      </c>
      <c r="Y79" s="246">
        <f>IF(L79="",0,IF(ISERROR(W79+V79*VLOOKUP(L79,Paramétrage!$C$6:$E$28,3,0))=TRUE,X79,W79+V79*VLOOKUP(L79,Paramétrage!$C$6:$E$28,3,0)))</f>
        <v>0</v>
      </c>
      <c r="Z79" s="555"/>
      <c r="AA79" s="556"/>
      <c r="AB79" s="557"/>
      <c r="AC79" s="442"/>
      <c r="AD79" s="109"/>
      <c r="AE79" s="47">
        <f>IF(F79="",0,IF(J79="",0,IF(SUMIF(F77:F84,F79,N77:N84)=0,0,IF(J79="Obligatoire",AF79/N79,IF(K79="",AF79/SUMIF(F77:F84,F79,N77:N84),AF79/(SUMIF(F77:F84,F79,N77:N84)/K79))))))</f>
        <v>0</v>
      </c>
      <c r="AF79" s="24">
        <f t="shared" si="41"/>
        <v>0</v>
      </c>
    </row>
    <row r="80" spans="1:32">
      <c r="A80" s="583"/>
      <c r="B80" s="592"/>
      <c r="C80" s="585"/>
      <c r="D80" s="585"/>
      <c r="E80" s="614"/>
      <c r="F80" s="448"/>
      <c r="G80" s="112"/>
      <c r="H80" s="103"/>
      <c r="I80" s="131"/>
      <c r="J80" s="130"/>
      <c r="K80" s="104"/>
      <c r="L80" s="105"/>
      <c r="M80" s="122"/>
      <c r="N80" s="119"/>
      <c r="O80" s="127"/>
      <c r="P80" s="111"/>
      <c r="Q80" s="556"/>
      <c r="R80" s="556"/>
      <c r="S80" s="556"/>
      <c r="T80" s="569"/>
      <c r="U80" s="243" t="str">
        <f>IF(OR(O80="",L80=Paramétrage!$C$10,L80=Paramétrage!$C$13,L80=Paramétrage!$C$16,L80=Paramétrage!$C$19,L80=Paramétrage!$C$23,L80=Paramétrage!$C$26,AND(L80&lt;&gt;Paramétrage!$C$9,P80="Mut+ext")),"",ROUNDUP(N80/O80,0))</f>
        <v/>
      </c>
      <c r="V80" s="244">
        <f>IF(L80="",0,IF(OR(P80="Mut+ext",VLOOKUP(L80,Paramétrage!$C$6:$E$28,2,0)=0),0,IF(O80="","saisir capacité",M80*U80*VLOOKUP(L80,Paramétrage!$C$6:$E$28,2,0))))</f>
        <v>0</v>
      </c>
      <c r="W80" s="108"/>
      <c r="X80" s="245">
        <f t="shared" si="40"/>
        <v>0</v>
      </c>
      <c r="Y80" s="246">
        <f>IF(L80="",0,IF(ISERROR(W80+V80*VLOOKUP(L80,Paramétrage!$C$6:$E$28,3,0))=TRUE,X80,W80+V80*VLOOKUP(L80,Paramétrage!$C$6:$E$28,3,0)))</f>
        <v>0</v>
      </c>
      <c r="Z80" s="555"/>
      <c r="AA80" s="556"/>
      <c r="AB80" s="557"/>
      <c r="AC80" s="442"/>
      <c r="AD80" s="109"/>
      <c r="AE80" s="47">
        <f>IF(F80="",0,IF(J80="",0,IF(SUMIF(F77:F84,F80,N77:N84)=0,0,IF(J80="Obligatoire",AF80/N80,IF(K80="",AF80/SUMIF(F77:F84,F80,N77:N84),AF80/(SUMIF(F77:F84,F80,N77:N84)/K80))))))</f>
        <v>0</v>
      </c>
      <c r="AF80" s="24">
        <f t="shared" si="41"/>
        <v>0</v>
      </c>
    </row>
    <row r="81" spans="1:42" ht="15.75" hidden="1" customHeight="1">
      <c r="A81" s="583"/>
      <c r="B81" s="592"/>
      <c r="C81" s="585"/>
      <c r="D81" s="585"/>
      <c r="E81" s="614"/>
      <c r="F81" s="446"/>
      <c r="G81" s="112"/>
      <c r="H81" s="103"/>
      <c r="I81" s="131"/>
      <c r="J81" s="130"/>
      <c r="K81" s="104"/>
      <c r="L81" s="105"/>
      <c r="M81" s="122"/>
      <c r="N81" s="119"/>
      <c r="O81" s="127"/>
      <c r="P81" s="111"/>
      <c r="Q81" s="556"/>
      <c r="R81" s="556"/>
      <c r="S81" s="556"/>
      <c r="T81" s="569"/>
      <c r="U81" s="243" t="str">
        <f>IF(OR(O81="",L81=Paramétrage!$C$10,L81=Paramétrage!$C$13,L81=Paramétrage!$C$16,L81=Paramétrage!$C$19,L81=Paramétrage!$C$23,L81=Paramétrage!$C$26,AND(L81&lt;&gt;Paramétrage!$C$9,P81="Mut+ext")),"",ROUNDUP(N81/O81,0))</f>
        <v/>
      </c>
      <c r="V81" s="244">
        <f>IF(L81="",0,IF(OR(P81="Mut+ext",VLOOKUP(L81,Paramétrage!$C$6:$E$28,2,0)=0),0,IF(O81="","saisir capacité",M81*U81*VLOOKUP(L81,Paramétrage!$C$6:$E$28,2,0))))</f>
        <v>0</v>
      </c>
      <c r="W81" s="108"/>
      <c r="X81" s="245">
        <f t="shared" si="40"/>
        <v>0</v>
      </c>
      <c r="Y81" s="246">
        <f>IF(L81="",0,IF(ISERROR(W81+V81*VLOOKUP(L81,Paramétrage!$C$6:$E$28,3,0))=TRUE,X81,W81+V81*VLOOKUP(L81,Paramétrage!$C$6:$E$28,3,0)))</f>
        <v>0</v>
      </c>
      <c r="Z81" s="555"/>
      <c r="AA81" s="556"/>
      <c r="AB81" s="557"/>
      <c r="AC81" s="442"/>
      <c r="AD81" s="109"/>
      <c r="AE81" s="47">
        <f>IF(F81="",0,IF(J81="",0,IF(SUMIF(F77:F84,F81,N77:N84)=0,0,IF(J81="Obligatoire",AF81/N81,IF(K81="",AF81/SUMIF(F77:F84,F81,N77:N84),AF81/(SUMIF(F77:F84,F81,N77:N84)/K81))))))</f>
        <v>0</v>
      </c>
      <c r="AF81" s="24">
        <f t="shared" si="41"/>
        <v>0</v>
      </c>
    </row>
    <row r="82" spans="1:42" ht="15.75" hidden="1" customHeight="1">
      <c r="A82" s="583"/>
      <c r="B82" s="592"/>
      <c r="C82" s="585"/>
      <c r="D82" s="585"/>
      <c r="E82" s="614"/>
      <c r="F82" s="446"/>
      <c r="G82" s="112"/>
      <c r="H82" s="103"/>
      <c r="I82" s="131"/>
      <c r="J82" s="130"/>
      <c r="K82" s="104"/>
      <c r="L82" s="105"/>
      <c r="M82" s="122"/>
      <c r="N82" s="119"/>
      <c r="O82" s="127"/>
      <c r="P82" s="111"/>
      <c r="Q82" s="556"/>
      <c r="R82" s="556"/>
      <c r="S82" s="556"/>
      <c r="T82" s="569"/>
      <c r="U82" s="243" t="str">
        <f>IF(OR(O82="",L82=Paramétrage!$C$10,L82=Paramétrage!$C$13,L82=Paramétrage!$C$16,L82=Paramétrage!$C$19,L82=Paramétrage!$C$23,L82=Paramétrage!$C$26,AND(L82&lt;&gt;Paramétrage!$C$9,P82="Mut+ext")),"",ROUNDUP(N82/O82,0))</f>
        <v/>
      </c>
      <c r="V82" s="244">
        <f>IF(L82="",0,IF(OR(P82="Mut+ext",VLOOKUP(L82,Paramétrage!$C$6:$E$28,2,0)=0),0,IF(O82="","saisir capacité",M82*U82*VLOOKUP(L82,Paramétrage!$C$6:$E$28,2,0))))</f>
        <v>0</v>
      </c>
      <c r="W82" s="108"/>
      <c r="X82" s="245">
        <f t="shared" si="40"/>
        <v>0</v>
      </c>
      <c r="Y82" s="246">
        <f>IF(L82="",0,IF(ISERROR(W82+V82*VLOOKUP(L82,Paramétrage!$C$6:$E$28,3,0))=TRUE,X82,W82+V82*VLOOKUP(L82,Paramétrage!$C$6:$E$28,3,0)))</f>
        <v>0</v>
      </c>
      <c r="Z82" s="555"/>
      <c r="AA82" s="556"/>
      <c r="AB82" s="557"/>
      <c r="AC82" s="442"/>
      <c r="AD82" s="109"/>
      <c r="AE82" s="47">
        <f>IF(F82="",0,IF(J82="",0,IF(SUMIF(F77:F84,F82,N77:N84)=0,0,IF(J82="Obligatoire",AF82/N82,IF(K82="",AF82/SUMIF(F77:F84,F82,N77:N84),AF82/(SUMIF(F77:F84,F82,N77:N84)/K82))))))</f>
        <v>0</v>
      </c>
      <c r="AF82" s="24">
        <f t="shared" si="41"/>
        <v>0</v>
      </c>
    </row>
    <row r="83" spans="1:42" ht="15.75" hidden="1" customHeight="1">
      <c r="A83" s="583"/>
      <c r="B83" s="592"/>
      <c r="C83" s="585"/>
      <c r="D83" s="585"/>
      <c r="E83" s="614"/>
      <c r="F83" s="446"/>
      <c r="G83" s="112"/>
      <c r="H83" s="103"/>
      <c r="I83" s="131"/>
      <c r="J83" s="130"/>
      <c r="K83" s="104"/>
      <c r="L83" s="105"/>
      <c r="M83" s="122"/>
      <c r="N83" s="119"/>
      <c r="O83" s="127"/>
      <c r="P83" s="111"/>
      <c r="Q83" s="556"/>
      <c r="R83" s="556"/>
      <c r="S83" s="556"/>
      <c r="T83" s="569"/>
      <c r="U83" s="243" t="str">
        <f>IF(OR(O83="",L83=Paramétrage!$C$10,L83=Paramétrage!$C$13,L83=Paramétrage!$C$16,L83=Paramétrage!$C$19,L83=Paramétrage!$C$23,L83=Paramétrage!$C$26,AND(L83&lt;&gt;Paramétrage!$C$9,P83="Mut+ext")),"",ROUNDUP(N83/O83,0))</f>
        <v/>
      </c>
      <c r="V83" s="244">
        <f>IF(L83="",0,IF(OR(P83="Mut+ext",VLOOKUP(L83,Paramétrage!$C$6:$E$28,2,0)=0),0,IF(O83="","saisir capacité",M83*U83*VLOOKUP(L83,Paramétrage!$C$6:$E$28,2,0))))</f>
        <v>0</v>
      </c>
      <c r="W83" s="108"/>
      <c r="X83" s="245">
        <f t="shared" si="40"/>
        <v>0</v>
      </c>
      <c r="Y83" s="246">
        <f>IF(L83="",0,IF(ISERROR(W83+V83*VLOOKUP(L83,Paramétrage!$C$6:$E$28,3,0))=TRUE,X83,W83+V83*VLOOKUP(L83,Paramétrage!$C$6:$E$28,3,0)))</f>
        <v>0</v>
      </c>
      <c r="Z83" s="555"/>
      <c r="AA83" s="556"/>
      <c r="AB83" s="557"/>
      <c r="AC83" s="442"/>
      <c r="AD83" s="109"/>
      <c r="AE83" s="47">
        <f>IF(F83="",0,IF(J83="",0,IF(SUMIF(F77:F84,F83,N77:N84)=0,0,IF(J83="Obligatoire",AF83/N83,IF(K83="",AF83/SUMIF(F77:F84,F83,N77:N84),AF83/(SUMIF(F77:F84,F83,N77:N84)/K83))))))</f>
        <v>0</v>
      </c>
      <c r="AF83" s="24">
        <f t="shared" si="41"/>
        <v>0</v>
      </c>
    </row>
    <row r="84" spans="1:42" ht="15.75" hidden="1" customHeight="1">
      <c r="A84" s="583"/>
      <c r="B84" s="592"/>
      <c r="C84" s="585"/>
      <c r="D84" s="585"/>
      <c r="E84" s="615"/>
      <c r="F84" s="446"/>
      <c r="G84" s="112"/>
      <c r="H84" s="103"/>
      <c r="I84" s="131"/>
      <c r="J84" s="130"/>
      <c r="K84" s="104"/>
      <c r="L84" s="105"/>
      <c r="M84" s="122"/>
      <c r="N84" s="119"/>
      <c r="O84" s="127"/>
      <c r="P84" s="111"/>
      <c r="Q84" s="556"/>
      <c r="R84" s="556"/>
      <c r="S84" s="556"/>
      <c r="T84" s="569"/>
      <c r="U84" s="243" t="str">
        <f>IF(OR(O84="",L84=Paramétrage!$C$10,L84=Paramétrage!$C$13,L84=Paramétrage!$C$16,L84=Paramétrage!$C$19,L84=Paramétrage!$C$23,L84=Paramétrage!$C$26,AND(L84&lt;&gt;Paramétrage!$C$9,P84="Mut+ext")),"",ROUNDUP(N84/O84,0))</f>
        <v/>
      </c>
      <c r="V84" s="244">
        <f>IF(L84="",0,IF(OR(P84="Mut+ext",VLOOKUP(L84,Paramétrage!$C$6:$E$28,2,0)=0),0,IF(O84="","saisir capacité",M84*U84*VLOOKUP(L84,Paramétrage!$C$6:$E$28,2,0))))</f>
        <v>0</v>
      </c>
      <c r="W84" s="108"/>
      <c r="X84" s="245">
        <f t="shared" si="40"/>
        <v>0</v>
      </c>
      <c r="Y84" s="246">
        <f>IF(L84="",0,IF(ISERROR(W84+V84*VLOOKUP(L84,Paramétrage!$C$6:$E$28,3,0))=TRUE,X84,W84+V84*VLOOKUP(L84,Paramétrage!$C$6:$E$28,3,0)))</f>
        <v>0</v>
      </c>
      <c r="Z84" s="555"/>
      <c r="AA84" s="556"/>
      <c r="AB84" s="557"/>
      <c r="AC84" s="442"/>
      <c r="AD84" s="109"/>
      <c r="AE84" s="47">
        <f>IF(F84="",0,IF(J84="",0,IF(SUMIF(F77:F84,F84,N77:N84)=0,0,IF(J84="Obligatoire",AF84/N84,IF(K84="",AF84/SUMIF(F77:F84,F84,N77:N84),AF84/(SUMIF(F77:F84,F84,N77:N84)/K84))))))</f>
        <v>0</v>
      </c>
      <c r="AF84" s="24">
        <f t="shared" si="41"/>
        <v>0</v>
      </c>
    </row>
    <row r="85" spans="1:42" ht="16.149999999999999" thickBot="1">
      <c r="A85" s="583"/>
      <c r="B85" s="593"/>
      <c r="C85" s="585"/>
      <c r="D85" s="214"/>
      <c r="E85" s="214"/>
      <c r="F85" s="215"/>
      <c r="G85" s="216"/>
      <c r="H85" s="217"/>
      <c r="I85" s="218"/>
      <c r="J85" s="217"/>
      <c r="K85" s="219"/>
      <c r="L85" s="220"/>
      <c r="M85" s="221">
        <f>AE85</f>
        <v>0</v>
      </c>
      <c r="N85" s="222"/>
      <c r="O85" s="220"/>
      <c r="P85" s="223"/>
      <c r="Q85" s="224"/>
      <c r="R85" s="224"/>
      <c r="S85" s="224"/>
      <c r="T85" s="225"/>
      <c r="U85" s="226"/>
      <c r="V85" s="227">
        <f>SUM(V77:V84)</f>
        <v>0</v>
      </c>
      <c r="W85" s="220">
        <f>SUM(W77:W84)</f>
        <v>0</v>
      </c>
      <c r="X85" s="228">
        <f t="shared" ref="X85" si="42">V85+W85</f>
        <v>0</v>
      </c>
      <c r="Y85" s="234">
        <f>SUM(Y77:Y84)</f>
        <v>0</v>
      </c>
      <c r="Z85" s="230"/>
      <c r="AA85" s="231"/>
      <c r="AB85" s="232"/>
      <c r="AC85" s="235"/>
      <c r="AD85" s="225"/>
      <c r="AE85" s="46">
        <f>SUM(AE77:AE84)</f>
        <v>0</v>
      </c>
      <c r="AF85" s="44">
        <f>SUM(AF77:AF84)</f>
        <v>0</v>
      </c>
    </row>
    <row r="86" spans="1:42" ht="16.149999999999999" thickBot="1">
      <c r="A86" s="584"/>
      <c r="B86" s="252" t="s">
        <v>319</v>
      </c>
      <c r="C86" s="253"/>
      <c r="D86" s="253"/>
      <c r="E86" s="254">
        <f>E17+E26+E35+E44+E53+E68+E77</f>
        <v>30</v>
      </c>
      <c r="F86" s="255"/>
      <c r="G86" s="253"/>
      <c r="H86" s="253"/>
      <c r="I86" s="256"/>
      <c r="J86" s="253"/>
      <c r="K86" s="253"/>
      <c r="L86" s="256"/>
      <c r="M86" s="257">
        <f>IF(M67=0,M85+M76+M61+M52+M43+M34+M25,M85+M76+(M67+M61+M52)/2+M43+M34+M25)</f>
        <v>50</v>
      </c>
      <c r="N86" s="258"/>
      <c r="O86" s="259"/>
      <c r="P86" s="260"/>
      <c r="Q86" s="258"/>
      <c r="R86" s="258"/>
      <c r="S86" s="258"/>
      <c r="T86" s="261"/>
      <c r="U86" s="262"/>
      <c r="V86" s="263">
        <f>V25+V34+V43+V52+V61+V85</f>
        <v>150</v>
      </c>
      <c r="W86" s="254">
        <f>W25+W34+W43+W52+W61+W85</f>
        <v>0</v>
      </c>
      <c r="X86" s="254">
        <f>X25+X34+X43+X52+X61+X85</f>
        <v>150</v>
      </c>
      <c r="Y86" s="264">
        <f>Y25+Y34+Y43+Y52+Y61+Y85</f>
        <v>162.5</v>
      </c>
      <c r="Z86" s="265"/>
      <c r="AA86" s="265"/>
      <c r="AB86" s="266"/>
      <c r="AC86" s="266"/>
      <c r="AD86" s="261"/>
      <c r="AE86" s="48">
        <f>SUM(AE17:AE85)/2</f>
        <v>50</v>
      </c>
      <c r="AF86" s="30">
        <f>SUM(AF17:AF61)</f>
        <v>18000</v>
      </c>
    </row>
    <row r="87" spans="1:42" ht="14.85" customHeight="1">
      <c r="A87" s="622" t="s">
        <v>320</v>
      </c>
      <c r="B87" s="619" t="s">
        <v>92</v>
      </c>
      <c r="C87" s="585" t="s">
        <v>321</v>
      </c>
      <c r="D87" s="587" t="s">
        <v>398</v>
      </c>
      <c r="E87" s="588">
        <v>6</v>
      </c>
      <c r="F87" s="447" t="s">
        <v>323</v>
      </c>
      <c r="G87" s="112" t="s">
        <v>16</v>
      </c>
      <c r="H87" s="103"/>
      <c r="I87" s="131"/>
      <c r="J87" s="130"/>
      <c r="K87" s="104"/>
      <c r="L87" s="105"/>
      <c r="M87" s="122"/>
      <c r="N87" s="119"/>
      <c r="O87" s="127"/>
      <c r="P87" s="137"/>
      <c r="Q87" s="556"/>
      <c r="R87" s="556"/>
      <c r="S87" s="556"/>
      <c r="T87" s="569"/>
      <c r="U87" s="247" t="str">
        <f>IF(OR(O87="",L87=Paramétrage!$C$10,L87=Paramétrage!$C$13,L87=Paramétrage!$C$16,L87=Paramétrage!$C$19,L87=Paramétrage!$C$23,L87=Paramétrage!$C$26,AND(L87&lt;&gt;Paramétrage!$C$9,P87="Mut+ext")),"",ROUNDUP(N87/O87,0))</f>
        <v/>
      </c>
      <c r="V87" s="210">
        <f>IF(L87="",0,IF(OR(P87="Mut+ext",VLOOKUP(L87,Paramétrage!$C$6:$E$28,2,0)=0),0,IF(O87="","saisir capacité",M87*U87*VLOOKUP(L87,Paramétrage!$C$6:$E$28,2,0))))</f>
        <v>0</v>
      </c>
      <c r="W87" s="108"/>
      <c r="X87" s="211">
        <f t="shared" ref="X87:X94" si="43">IF(ISERROR(V87+W87)=TRUE,V87,V87+W87)</f>
        <v>0</v>
      </c>
      <c r="Y87" s="248">
        <f>IF(L87="",0,IF(ISERROR(W87+V87*VLOOKUP(L87,Paramétrage!$C$6:$E$28,3,0))=TRUE,X87,W87+V87*VLOOKUP(L87,Paramétrage!$C$6:$E$28,3,0)))</f>
        <v>0</v>
      </c>
      <c r="Z87" s="555"/>
      <c r="AA87" s="556"/>
      <c r="AB87" s="557"/>
      <c r="AC87" s="442"/>
      <c r="AD87" s="110"/>
      <c r="AE87" s="47">
        <f>IF(F87="",0,IF(J87="",0,IF(SUMIF(F87:F94,F87,N87:N94)=0,0,IF(J87="Obligatoire",AF87/N87,IF(K87="",AF87/SUMIF(F87:F94,F87,N87:N94),AF87/(SUMIF(F87:F94,F87,N87:N94)/K87))))))</f>
        <v>0</v>
      </c>
      <c r="AF87" s="43">
        <f t="shared" ref="AF87:AF94" si="44">M87*N87</f>
        <v>0</v>
      </c>
      <c r="AH87" s="50">
        <f>IF(SUMIF(F87:F94,F87,N87:N94)=0,0,$M$3*N87/SUMIF(F87:F94,F87,N87:N94))</f>
        <v>0</v>
      </c>
      <c r="AI87" s="12">
        <f t="shared" ref="AI87:AI94" si="45">O87</f>
        <v>0</v>
      </c>
      <c r="AJ87" s="26" t="str">
        <f t="shared" ref="AJ87:AJ93" si="46">IF(AI87=0,"",ROUNDUP(AH87/AI87,0))</f>
        <v/>
      </c>
      <c r="AK87" s="27">
        <f>IF(L87="",0,IF(OR(P87="Mut+ext",VLOOKUP(L87,Paramétrage!$C$6:$E$28,2,0)=0),0,IF(O87="","saisir capacité",IF(P87="Mut+ext",0,M87*AJ87*VLOOKUP(L87,Paramétrage!$C$6:$E$28,2,0)))))</f>
        <v>0</v>
      </c>
      <c r="AL87" s="95"/>
      <c r="AM87" s="27">
        <f t="shared" ref="AM87:AM94" si="47">IF(ISERROR(AK87+AL87)=TRUE,AK87,AK87+AL87)</f>
        <v>0</v>
      </c>
      <c r="AN87" s="27">
        <f>IF(L87="",0,IF(ISERROR(AL87+AK87*VLOOKUP(L87,Paramétrage!$C$6:$E$28,3,0))=TRUE,AM87,AL87+AK87*VLOOKUP(L87,Paramétrage!$C$6:$E$28,3,0)))</f>
        <v>0</v>
      </c>
      <c r="AO87" s="50">
        <f>IF(L87="",0,IF(OR(P87="oui",VLOOKUP(L87,Paramétrage!$C$6:$E$28,2,0)=0),0,IF(U87="",0,U87-AJ87)))</f>
        <v>0</v>
      </c>
      <c r="AP87" s="12">
        <f t="shared" ref="AP87:AP94" si="48">Y87-AN87-W87</f>
        <v>0</v>
      </c>
    </row>
    <row r="88" spans="1:42">
      <c r="A88" s="623"/>
      <c r="B88" s="620"/>
      <c r="C88" s="585"/>
      <c r="D88" s="587"/>
      <c r="E88" s="588"/>
      <c r="F88" s="446" t="s">
        <v>324</v>
      </c>
      <c r="G88" s="102" t="s">
        <v>16</v>
      </c>
      <c r="H88" s="103"/>
      <c r="I88" s="131"/>
      <c r="J88" s="130"/>
      <c r="K88" s="104"/>
      <c r="L88" s="105"/>
      <c r="M88" s="122"/>
      <c r="N88" s="119"/>
      <c r="O88" s="127"/>
      <c r="P88" s="111"/>
      <c r="Q88" s="556"/>
      <c r="R88" s="556"/>
      <c r="S88" s="556"/>
      <c r="T88" s="569"/>
      <c r="U88" s="247" t="str">
        <f>IF(OR(O88="",L88=Paramétrage!$C$10,L88=Paramétrage!$C$13,L88=Paramétrage!$C$16,L88=Paramétrage!$C$19,L88=Paramétrage!$C$23,L88=Paramétrage!$C$26,AND(L88&lt;&gt;Paramétrage!$C$9,P88="Mut+ext")),"",ROUNDUP(N88/O88,0))</f>
        <v/>
      </c>
      <c r="V88" s="210">
        <f>IF(L88="",0,IF(OR(P88="Mut+ext",VLOOKUP(L88,Paramétrage!$C$6:$E$28,2,0)=0),0,IF(O88="","saisir capacité",M88*U88*VLOOKUP(L88,Paramétrage!$C$6:$E$28,2,0))))</f>
        <v>0</v>
      </c>
      <c r="W88" s="108"/>
      <c r="X88" s="211">
        <f t="shared" si="43"/>
        <v>0</v>
      </c>
      <c r="Y88" s="248">
        <f>IF(L88="",0,IF(ISERROR(W88+V88*VLOOKUP(L88,Paramétrage!$C$6:$E$28,3,0))=TRUE,X88,W88+V88*VLOOKUP(L88,Paramétrage!$C$6:$E$28,3,0)))</f>
        <v>0</v>
      </c>
      <c r="Z88" s="555"/>
      <c r="AA88" s="556"/>
      <c r="AB88" s="557"/>
      <c r="AC88" s="442"/>
      <c r="AD88" s="109"/>
      <c r="AE88" s="47">
        <f>IF(F88="",0,IF(J88="",0,IF(SUMIF(F87:F94,F88,N87:N94)=0,0,IF(J88="Obligatoire",AF88/N88,IF(K88="",AF88/SUMIF(F87:F94,F88,N87:N94),AF88/(SUMIF(F87:F94,F88,N87:N94)/K88))))))</f>
        <v>0</v>
      </c>
      <c r="AF88" s="24">
        <f t="shared" si="44"/>
        <v>0</v>
      </c>
      <c r="AH88" s="50">
        <f>IF(SUMIF(F87:F94,F88,N87:N94)=0,0,$M$3*N88/SUMIF(F87:F94,F88,N87:N94))</f>
        <v>0</v>
      </c>
      <c r="AI88" s="12">
        <f t="shared" si="45"/>
        <v>0</v>
      </c>
      <c r="AJ88" s="26" t="str">
        <f t="shared" si="46"/>
        <v/>
      </c>
      <c r="AK88" s="27">
        <f>IF(L88="",0,IF(OR(P88="Mut+ext",VLOOKUP(L88,Paramétrage!$C$6:$E$28,2,0)=0),0,IF(O88="","saisir capacité",IF(P88="Mut+ext",0,M88*AJ88*VLOOKUP(L88,Paramétrage!$C$6:$E$28,2,0)))))</f>
        <v>0</v>
      </c>
      <c r="AL88" s="95"/>
      <c r="AM88" s="27">
        <f t="shared" si="47"/>
        <v>0</v>
      </c>
      <c r="AN88" s="27">
        <f>IF(L88="",0,IF(ISERROR(AL88+AK88*VLOOKUP(L88,Paramétrage!$C$6:$E$28,3,0))=TRUE,AM88,AL88+AK88*VLOOKUP(L88,Paramétrage!$C$6:$E$28,3,0)))</f>
        <v>0</v>
      </c>
      <c r="AO88" s="50">
        <f>IF(L88="",0,IF(OR(P88="oui",VLOOKUP(L88,Paramétrage!$C$6:$E$28,2,0)=0),0,IF(U88="",0,U88-AJ88)))</f>
        <v>0</v>
      </c>
      <c r="AP88" s="12">
        <f t="shared" si="48"/>
        <v>0</v>
      </c>
    </row>
    <row r="89" spans="1:42">
      <c r="A89" s="623"/>
      <c r="B89" s="620"/>
      <c r="C89" s="585"/>
      <c r="D89" s="587"/>
      <c r="E89" s="588"/>
      <c r="F89" s="446" t="s">
        <v>325</v>
      </c>
      <c r="G89" s="102" t="s">
        <v>16</v>
      </c>
      <c r="H89" s="103"/>
      <c r="I89" s="131"/>
      <c r="J89" s="130"/>
      <c r="K89" s="104"/>
      <c r="L89" s="105"/>
      <c r="M89" s="122"/>
      <c r="N89" s="119"/>
      <c r="O89" s="127"/>
      <c r="P89" s="111"/>
      <c r="Q89" s="556"/>
      <c r="R89" s="556"/>
      <c r="S89" s="556"/>
      <c r="T89" s="569"/>
      <c r="U89" s="247" t="str">
        <f>IF(OR(O89="",L89=Paramétrage!$C$10,L89=Paramétrage!$C$13,L89=Paramétrage!$C$16,L89=Paramétrage!$C$19,L89=Paramétrage!$C$23,L89=Paramétrage!$C$26,AND(L89&lt;&gt;Paramétrage!$C$9,P89="Mut+ext")),"",ROUNDUP(N89/O89,0))</f>
        <v/>
      </c>
      <c r="V89" s="210">
        <f>IF(L89="",0,IF(OR(P89="Mut+ext",VLOOKUP(L89,Paramétrage!$C$6:$E$28,2,0)=0),0,IF(O89="","saisir capacité",M89*U89*VLOOKUP(L89,Paramétrage!$C$6:$E$28,2,0))))</f>
        <v>0</v>
      </c>
      <c r="W89" s="108"/>
      <c r="X89" s="211">
        <f t="shared" si="43"/>
        <v>0</v>
      </c>
      <c r="Y89" s="248">
        <f>IF(L89="",0,IF(ISERROR(W89+V89*VLOOKUP(L89,Paramétrage!$C$6:$E$28,3,0))=TRUE,X89,W89+V89*VLOOKUP(L89,Paramétrage!$C$6:$E$28,3,0)))</f>
        <v>0</v>
      </c>
      <c r="Z89" s="555"/>
      <c r="AA89" s="556"/>
      <c r="AB89" s="557"/>
      <c r="AC89" s="442"/>
      <c r="AD89" s="109"/>
      <c r="AE89" s="47">
        <f>IF(F89="",0,IF(J89="",0,IF(SUMIF(F87:F94,F89,N87:N94)=0,0,IF(J89="Obligatoire",AF89/N89,IF(K89="",AF89/SUMIF(F87:F94,F89,N87:N94),AF89/(SUMIF(F87:F94,F89,N87:N94)/K89))))))</f>
        <v>0</v>
      </c>
      <c r="AF89" s="24">
        <f t="shared" si="44"/>
        <v>0</v>
      </c>
      <c r="AH89" s="50">
        <f>IF(SUMIF(F87:F94,F89,N87:N94)=0,0,$M$3*N89/SUMIF(F87:F94,F89,N87:N94))</f>
        <v>0</v>
      </c>
      <c r="AI89" s="12">
        <f t="shared" si="45"/>
        <v>0</v>
      </c>
      <c r="AJ89" s="26" t="str">
        <f t="shared" si="46"/>
        <v/>
      </c>
      <c r="AK89" s="27">
        <f>IF(L89="",0,IF(OR(P89="Mut+ext",VLOOKUP(L89,Paramétrage!$C$6:$E$28,2,0)=0),0,IF(O89="","saisir capacité",IF(P89="Mut+ext",0,M89*AJ89*VLOOKUP(L89,Paramétrage!$C$6:$E$28,2,0)))))</f>
        <v>0</v>
      </c>
      <c r="AL89" s="95"/>
      <c r="AM89" s="27">
        <f t="shared" si="47"/>
        <v>0</v>
      </c>
      <c r="AN89" s="27">
        <f>IF(L89="",0,IF(ISERROR(AL89+AK89*VLOOKUP(L89,Paramétrage!$C$6:$E$28,3,0))=TRUE,AM89,AL89+AK89*VLOOKUP(L89,Paramétrage!$C$6:$E$28,3,0)))</f>
        <v>0</v>
      </c>
      <c r="AO89" s="50">
        <f>IF(L89="",0,IF(OR(P89="oui",VLOOKUP(L89,Paramétrage!$C$6:$E$28,2,0)=0),0,IF(U89="",0,U89-AJ89)))</f>
        <v>0</v>
      </c>
      <c r="AP89" s="12">
        <f t="shared" si="48"/>
        <v>0</v>
      </c>
    </row>
    <row r="90" spans="1:42">
      <c r="A90" s="623"/>
      <c r="B90" s="620"/>
      <c r="C90" s="585"/>
      <c r="D90" s="587"/>
      <c r="E90" s="588"/>
      <c r="F90" s="448" t="s">
        <v>326</v>
      </c>
      <c r="G90" s="102" t="s">
        <v>16</v>
      </c>
      <c r="H90" s="103"/>
      <c r="I90" s="131"/>
      <c r="J90" s="130"/>
      <c r="K90" s="104"/>
      <c r="L90" s="105"/>
      <c r="M90" s="122"/>
      <c r="N90" s="119"/>
      <c r="O90" s="127"/>
      <c r="P90" s="111"/>
      <c r="Q90" s="556"/>
      <c r="R90" s="556"/>
      <c r="S90" s="556"/>
      <c r="T90" s="569"/>
      <c r="U90" s="247" t="str">
        <f>IF(OR(O90="",L90=Paramétrage!$C$10,L90=Paramétrage!$C$13,L90=Paramétrage!$C$16,L90=Paramétrage!$C$19,L90=Paramétrage!$C$23,L90=Paramétrage!$C$26,AND(L90&lt;&gt;Paramétrage!$C$9,P90="Mut+ext")),"",ROUNDUP(N90/O90,0))</f>
        <v/>
      </c>
      <c r="V90" s="210">
        <f>IF(L90="",0,IF(OR(P90="Mut+ext",VLOOKUP(L90,Paramétrage!$C$6:$E$28,2,0)=0),0,IF(O90="","saisir capacité",M90*U90*VLOOKUP(L90,Paramétrage!$C$6:$E$28,2,0))))</f>
        <v>0</v>
      </c>
      <c r="W90" s="108"/>
      <c r="X90" s="211">
        <f t="shared" si="43"/>
        <v>0</v>
      </c>
      <c r="Y90" s="248">
        <f>IF(L90="",0,IF(ISERROR(W90+V90*VLOOKUP(L90,Paramétrage!$C$6:$E$28,3,0))=TRUE,X90,W90+V90*VLOOKUP(L90,Paramétrage!$C$6:$E$28,3,0)))</f>
        <v>0</v>
      </c>
      <c r="Z90" s="555"/>
      <c r="AA90" s="556"/>
      <c r="AB90" s="557"/>
      <c r="AC90" s="442"/>
      <c r="AD90" s="109"/>
      <c r="AE90" s="47">
        <f>IF(F90="",0,IF(J90="",0,IF(SUMIF(F87:F94,F90,N87:N94)=0,0,IF(J90="Obligatoire",AF90/N90,IF(K90="",AF90/SUMIF(F87:F94,F90,N87:N94),AF90/(SUMIF(F87:F94,F90,N87:N94)/K90))))))</f>
        <v>0</v>
      </c>
      <c r="AF90" s="24">
        <f t="shared" si="44"/>
        <v>0</v>
      </c>
      <c r="AH90" s="50">
        <f>IF(SUMIF(F87:F94,F90,N87:N94)=0,0,$M$3*N90/SUMIF(F87:F94,F90,N87:N94))</f>
        <v>0</v>
      </c>
      <c r="AI90" s="12">
        <f t="shared" si="45"/>
        <v>0</v>
      </c>
      <c r="AJ90" s="26" t="str">
        <f>IF(AI90=0,"",ROUNDUP(AH90/AI90,0))</f>
        <v/>
      </c>
      <c r="AK90" s="27">
        <f>IF(L90="",0,IF(OR(P90="Mut+ext",VLOOKUP(L90,Paramétrage!$C$6:$E$28,2,0)=0),0,IF(O90="","saisir capacité",IF(P90="Mut+ext",0,M90*AJ90*VLOOKUP(L90,Paramétrage!$C$6:$E$28,2,0)))))</f>
        <v>0</v>
      </c>
      <c r="AL90" s="95"/>
      <c r="AM90" s="27">
        <f t="shared" si="47"/>
        <v>0</v>
      </c>
      <c r="AN90" s="27">
        <f>IF(L90="",0,IF(ISERROR(AL90+AK90*VLOOKUP(L90,Paramétrage!$C$6:$E$28,3,0))=TRUE,AM90,AL90+AK90*VLOOKUP(L90,Paramétrage!$C$6:$E$28,3,0)))</f>
        <v>0</v>
      </c>
      <c r="AO90" s="50">
        <f>IF(L90="",0,IF(OR(P90="oui",VLOOKUP(L90,Paramétrage!$C$6:$E$28,2,0)=0),0,IF(U90="",0,U90-AJ90)))</f>
        <v>0</v>
      </c>
      <c r="AP90" s="12">
        <f t="shared" si="48"/>
        <v>0</v>
      </c>
    </row>
    <row r="91" spans="1:42">
      <c r="A91" s="623"/>
      <c r="B91" s="620"/>
      <c r="C91" s="585"/>
      <c r="D91" s="587"/>
      <c r="E91" s="588"/>
      <c r="F91" s="446"/>
      <c r="G91" s="449"/>
      <c r="H91" s="103"/>
      <c r="I91" s="131"/>
      <c r="J91" s="130"/>
      <c r="K91" s="104"/>
      <c r="L91" s="105"/>
      <c r="M91" s="122"/>
      <c r="N91" s="119"/>
      <c r="O91" s="127"/>
      <c r="P91" s="111"/>
      <c r="Q91" s="556"/>
      <c r="R91" s="556"/>
      <c r="S91" s="556"/>
      <c r="T91" s="569"/>
      <c r="U91" s="247" t="str">
        <f>IF(OR(O91="",L91=Paramétrage!$C$10,L91=Paramétrage!$C$13,L91=Paramétrage!$C$16,L91=Paramétrage!$C$19,L91=Paramétrage!$C$23,L91=Paramétrage!$C$26,AND(L91&lt;&gt;Paramétrage!$C$9,P91="Mut+ext")),"",ROUNDUP(N91/O91,0))</f>
        <v/>
      </c>
      <c r="V91" s="210">
        <f>IF(L91="",0,IF(OR(P91="Mut+ext",VLOOKUP(L91,Paramétrage!$C$6:$E$28,2,0)=0),0,IF(O91="","saisir capacité",M91*U91*VLOOKUP(L91,Paramétrage!$C$6:$E$28,2,0))))</f>
        <v>0</v>
      </c>
      <c r="W91" s="108"/>
      <c r="X91" s="211">
        <f t="shared" si="43"/>
        <v>0</v>
      </c>
      <c r="Y91" s="248">
        <f>IF(L91="",0,IF(ISERROR(W91+V91*VLOOKUP(L91,Paramétrage!$C$6:$E$28,3,0))=TRUE,X91,W91+V91*VLOOKUP(L91,Paramétrage!$C$6:$E$28,3,0)))</f>
        <v>0</v>
      </c>
      <c r="Z91" s="555"/>
      <c r="AA91" s="556"/>
      <c r="AB91" s="557"/>
      <c r="AC91" s="442"/>
      <c r="AD91" s="109"/>
      <c r="AE91" s="47">
        <f>IF(F91="",0,IF(J91="",0,IF(SUMIF(F87:F94,F91,N87:N94)=0,0,IF(J91="Obligatoire",AF91/N91,IF(K91="",AF91/SUMIF(F87:F94,F91,N87:N94),AF91/(SUMIF(F87:F94,F91,N87:N94)/K91))))))</f>
        <v>0</v>
      </c>
      <c r="AF91" s="24">
        <f t="shared" si="44"/>
        <v>0</v>
      </c>
      <c r="AH91" s="50">
        <f>IF(SUMIF(F87:F94,F91,N87:N94)=0,0,$M$3*N91/SUMIF(F87:F94,F91,N87:N94))</f>
        <v>0</v>
      </c>
      <c r="AI91" s="12">
        <f t="shared" si="45"/>
        <v>0</v>
      </c>
      <c r="AJ91" s="26" t="str">
        <f t="shared" si="46"/>
        <v/>
      </c>
      <c r="AK91" s="27">
        <f>IF(L91="",0,IF(OR(P91="Mut+ext",VLOOKUP(L91,Paramétrage!$C$6:$E$28,2,0)=0),0,IF(O91="","saisir capacité",IF(P91="Mut+ext",0,M91*AJ91*VLOOKUP(L91,Paramétrage!$C$6:$E$28,2,0)))))</f>
        <v>0</v>
      </c>
      <c r="AL91" s="95"/>
      <c r="AM91" s="27">
        <f t="shared" si="47"/>
        <v>0</v>
      </c>
      <c r="AN91" s="27">
        <f>IF(L91="",0,IF(ISERROR(AL91+AK91*VLOOKUP(L91,Paramétrage!$C$6:$E$28,3,0))=TRUE,AM91,AL91+AK91*VLOOKUP(L91,Paramétrage!$C$6:$E$28,3,0)))</f>
        <v>0</v>
      </c>
      <c r="AO91" s="50">
        <f>IF(L91="",0,IF(OR(P91="oui",VLOOKUP(L91,Paramétrage!$C$6:$E$28,2,0)=0),0,IF(U91="",0,U91-AJ91)))</f>
        <v>0</v>
      </c>
      <c r="AP91" s="12">
        <f t="shared" si="48"/>
        <v>0</v>
      </c>
    </row>
    <row r="92" spans="1:42">
      <c r="A92" s="623"/>
      <c r="B92" s="620"/>
      <c r="C92" s="585"/>
      <c r="D92" s="587"/>
      <c r="E92" s="588"/>
      <c r="F92" s="446"/>
      <c r="G92" s="449"/>
      <c r="H92" s="103"/>
      <c r="I92" s="131"/>
      <c r="J92" s="130"/>
      <c r="K92" s="104"/>
      <c r="L92" s="105"/>
      <c r="M92" s="122"/>
      <c r="N92" s="119"/>
      <c r="O92" s="127"/>
      <c r="P92" s="111"/>
      <c r="Q92" s="556"/>
      <c r="R92" s="556"/>
      <c r="S92" s="556"/>
      <c r="T92" s="569"/>
      <c r="U92" s="247" t="str">
        <f>IF(OR(O92="",L92=Paramétrage!$C$10,L92=Paramétrage!$C$13,L92=Paramétrage!$C$16,L92=Paramétrage!$C$19,L92=Paramétrage!$C$23,L92=Paramétrage!$C$26,AND(L92&lt;&gt;Paramétrage!$C$9,P92="Mut+ext")),"",ROUNDUP(N92/O92,0))</f>
        <v/>
      </c>
      <c r="V92" s="210">
        <f>IF(L92="",0,IF(OR(P92="Mut+ext",VLOOKUP(L92,Paramétrage!$C$6:$E$28,2,0)=0),0,IF(O92="","saisir capacité",M92*U92*VLOOKUP(L92,Paramétrage!$C$6:$E$28,2,0))))</f>
        <v>0</v>
      </c>
      <c r="W92" s="108"/>
      <c r="X92" s="211">
        <f t="shared" si="43"/>
        <v>0</v>
      </c>
      <c r="Y92" s="248">
        <f>IF(L92="",0,IF(ISERROR(W92+V92*VLOOKUP(L92,Paramétrage!$C$6:$E$28,3,0))=TRUE,X92,W92+V92*VLOOKUP(L92,Paramétrage!$C$6:$E$28,3,0)))</f>
        <v>0</v>
      </c>
      <c r="Z92" s="555"/>
      <c r="AA92" s="556"/>
      <c r="AB92" s="557"/>
      <c r="AC92" s="442"/>
      <c r="AD92" s="109"/>
      <c r="AE92" s="47">
        <f>IF(F92="",0,IF(J92="",0,IF(SUMIF(F87:F94,F92,N87:N94)=0,0,IF(J92="Obligatoire",AF92/N92,IF(K92="",AF92/SUMIF(F87:F94,F92,N87:N94),AF92/(SUMIF(F87:F94,F92,N87:N94)/K92))))))</f>
        <v>0</v>
      </c>
      <c r="AF92" s="24">
        <f t="shared" si="44"/>
        <v>0</v>
      </c>
      <c r="AH92" s="50">
        <f>IF(SUMIF(F87:F94,F92,N87:N94)=0,0,$M$3*N92/SUMIF(F87:F94,F92,N87:N94))</f>
        <v>0</v>
      </c>
      <c r="AI92" s="12">
        <f t="shared" si="45"/>
        <v>0</v>
      </c>
      <c r="AJ92" s="26" t="str">
        <f t="shared" si="46"/>
        <v/>
      </c>
      <c r="AK92" s="27">
        <f>IF(L92="",0,IF(OR(P92="Mut+ext",VLOOKUP(L92,Paramétrage!$C$6:$E$28,2,0)=0),0,IF(O92="","saisir capacité",IF(P92="Mut+ext",0,M92*AJ92*VLOOKUP(L92,Paramétrage!$C$6:$E$28,2,0)))))</f>
        <v>0</v>
      </c>
      <c r="AL92" s="95"/>
      <c r="AM92" s="27">
        <f t="shared" si="47"/>
        <v>0</v>
      </c>
      <c r="AN92" s="27">
        <f>IF(L92="",0,IF(ISERROR(AL92+AK92*VLOOKUP(L92,Paramétrage!$C$6:$E$28,3,0))=TRUE,AM92,AL92+AK92*VLOOKUP(L92,Paramétrage!$C$6:$E$28,3,0)))</f>
        <v>0</v>
      </c>
      <c r="AO92" s="50">
        <f>IF(L92="",0,IF(OR(P92="oui",VLOOKUP(L92,Paramétrage!$C$6:$E$28,2,0)=0),0,IF(U92="",0,U92-AJ92)))</f>
        <v>0</v>
      </c>
      <c r="AP92" s="12">
        <f t="shared" si="48"/>
        <v>0</v>
      </c>
    </row>
    <row r="93" spans="1:42">
      <c r="A93" s="623"/>
      <c r="B93" s="620"/>
      <c r="C93" s="585"/>
      <c r="D93" s="587"/>
      <c r="E93" s="588"/>
      <c r="F93" s="446"/>
      <c r="G93" s="449"/>
      <c r="H93" s="103"/>
      <c r="I93" s="131"/>
      <c r="J93" s="130"/>
      <c r="K93" s="104"/>
      <c r="L93" s="105"/>
      <c r="M93" s="122"/>
      <c r="N93" s="119"/>
      <c r="O93" s="127"/>
      <c r="P93" s="111"/>
      <c r="Q93" s="556"/>
      <c r="R93" s="556"/>
      <c r="S93" s="556"/>
      <c r="T93" s="569"/>
      <c r="U93" s="247" t="str">
        <f>IF(OR(O93="",L93=Paramétrage!$C$10,L93=Paramétrage!$C$13,L93=Paramétrage!$C$16,L93=Paramétrage!$C$19,L93=Paramétrage!$C$23,L93=Paramétrage!$C$26,AND(L93&lt;&gt;Paramétrage!$C$9,P93="Mut+ext")),"",ROUNDUP(N93/O93,0))</f>
        <v/>
      </c>
      <c r="V93" s="210">
        <f>IF(L93="",0,IF(OR(P93="Mut+ext",VLOOKUP(L93,Paramétrage!$C$6:$E$28,2,0)=0),0,IF(O93="","saisir capacité",M93*U93*VLOOKUP(L93,Paramétrage!$C$6:$E$28,2,0))))</f>
        <v>0</v>
      </c>
      <c r="W93" s="108"/>
      <c r="X93" s="211">
        <f t="shared" si="43"/>
        <v>0</v>
      </c>
      <c r="Y93" s="248">
        <f>IF(L93="",0,IF(ISERROR(W93+V93*VLOOKUP(L93,Paramétrage!$C$6:$E$28,3,0))=TRUE,X93,W93+V93*VLOOKUP(L93,Paramétrage!$C$6:$E$28,3,0)))</f>
        <v>0</v>
      </c>
      <c r="Z93" s="555"/>
      <c r="AA93" s="556"/>
      <c r="AB93" s="557"/>
      <c r="AC93" s="442"/>
      <c r="AD93" s="109"/>
      <c r="AE93" s="47">
        <f>IF(F93="",0,IF(J93="",0,IF(SUMIF(F87:F94,F93,N87:N94)=0,0,IF(J93="Obligatoire",AF93/N93,IF(K93="",AF93/SUMIF(F87:F94,F93,N87:N94),AF93/(SUMIF(F87:F94,F93,N87:N94)/K93))))))</f>
        <v>0</v>
      </c>
      <c r="AF93" s="24">
        <f t="shared" si="44"/>
        <v>0</v>
      </c>
      <c r="AH93" s="50">
        <f>IF(SUMIF(F87:F94,F93,N87:N94)=0,0,$M$3*N93/SUMIF(F87:F94,F93,N87:N94))</f>
        <v>0</v>
      </c>
      <c r="AI93" s="12">
        <f t="shared" si="45"/>
        <v>0</v>
      </c>
      <c r="AJ93" s="26" t="str">
        <f t="shared" si="46"/>
        <v/>
      </c>
      <c r="AK93" s="27">
        <f>IF(L93="",0,IF(OR(P93="Mut+ext",VLOOKUP(L93,Paramétrage!$C$6:$E$28,2,0)=0),0,IF(O93="","saisir capacité",IF(P93="Mut+ext",0,M93*AJ93*VLOOKUP(L93,Paramétrage!$C$6:$E$28,2,0)))))</f>
        <v>0</v>
      </c>
      <c r="AL93" s="95"/>
      <c r="AM93" s="27">
        <f t="shared" si="47"/>
        <v>0</v>
      </c>
      <c r="AN93" s="27">
        <f>IF(L93="",0,IF(ISERROR(AL93+AK93*VLOOKUP(L93,Paramétrage!$C$6:$E$28,3,0))=TRUE,AM93,AL93+AK93*VLOOKUP(L93,Paramétrage!$C$6:$E$28,3,0)))</f>
        <v>0</v>
      </c>
      <c r="AO93" s="50">
        <f>IF(L93="",0,IF(OR(P93="oui",VLOOKUP(L93,Paramétrage!$C$6:$E$28,2,0)=0),0,IF(U93="",0,U93-AJ93)))</f>
        <v>0</v>
      </c>
      <c r="AP93" s="12">
        <f t="shared" si="48"/>
        <v>0</v>
      </c>
    </row>
    <row r="94" spans="1:42">
      <c r="A94" s="623"/>
      <c r="B94" s="620"/>
      <c r="C94" s="585"/>
      <c r="D94" s="587"/>
      <c r="E94" s="589"/>
      <c r="F94" s="446"/>
      <c r="G94" s="449"/>
      <c r="H94" s="103"/>
      <c r="I94" s="131"/>
      <c r="J94" s="130"/>
      <c r="K94" s="104"/>
      <c r="L94" s="105"/>
      <c r="M94" s="122"/>
      <c r="N94" s="119"/>
      <c r="O94" s="127"/>
      <c r="P94" s="111"/>
      <c r="Q94" s="556"/>
      <c r="R94" s="556"/>
      <c r="S94" s="556"/>
      <c r="T94" s="569"/>
      <c r="U94" s="247" t="str">
        <f>IF(OR(O94="",L94=Paramétrage!$C$10,L94=Paramétrage!$C$13,L94=Paramétrage!$C$16,L94=Paramétrage!$C$19,L94=Paramétrage!$C$23,L94=Paramétrage!$C$26,AND(L94&lt;&gt;Paramétrage!$C$9,P94="Mut+ext")),"",ROUNDUP(N94/O94,0))</f>
        <v/>
      </c>
      <c r="V94" s="210">
        <f>IF(L94="",0,IF(OR(P94="Mut+ext",VLOOKUP(L94,Paramétrage!$C$6:$E$28,2,0)=0),0,IF(O94="","saisir capacité",M94*U94*VLOOKUP(L94,Paramétrage!$C$6:$E$28,2,0))))</f>
        <v>0</v>
      </c>
      <c r="W94" s="108"/>
      <c r="X94" s="211">
        <f t="shared" si="43"/>
        <v>0</v>
      </c>
      <c r="Y94" s="248">
        <f>IF(L94="",0,IF(ISERROR(W94+V94*VLOOKUP(L94,Paramétrage!$C$6:$E$28,3,0))=TRUE,X94,W94+V94*VLOOKUP(L94,Paramétrage!$C$6:$E$28,3,0)))</f>
        <v>0</v>
      </c>
      <c r="Z94" s="555"/>
      <c r="AA94" s="556"/>
      <c r="AB94" s="557"/>
      <c r="AC94" s="442"/>
      <c r="AD94" s="109"/>
      <c r="AE94" s="47">
        <f>IF(F94="",0,IF(J94="",0,IF(SUMIF(F87:F94,F94,N87:N94)=0,0,IF(J94="Obligatoire",AF94/N94,IF(K94="",AF94/SUMIF(F87:F94,F94,N87:N94),AF94/(SUMIF(F87:F94,F94,N87:N94)/K94))))))</f>
        <v>0</v>
      </c>
      <c r="AF94" s="24">
        <f t="shared" si="44"/>
        <v>0</v>
      </c>
      <c r="AH94" s="50">
        <f>IF(SUMIF(F87:F94,F94,N87:N94)=0,0,$M$3*N94/SUMIF(F87:F94,F94,N87:N94))</f>
        <v>0</v>
      </c>
      <c r="AI94" s="12">
        <f t="shared" si="45"/>
        <v>0</v>
      </c>
      <c r="AJ94" s="26" t="str">
        <f>IF(AI94=0,"",ROUNDUP(AH94/AI94,0))</f>
        <v/>
      </c>
      <c r="AK94" s="27">
        <f>IF(L94="",0,IF(OR(P94="Mut+ext",VLOOKUP(L94,Paramétrage!$C$6:$E$28,2,0)=0),0,IF(O94="","saisir capacité",IF(P94="Mut+ext",0,M94*AJ94*VLOOKUP(L94,Paramétrage!$C$6:$E$28,2,0)))))</f>
        <v>0</v>
      </c>
      <c r="AL94" s="95"/>
      <c r="AM94" s="27">
        <f t="shared" si="47"/>
        <v>0</v>
      </c>
      <c r="AN94" s="27">
        <f>IF(L94="",0,IF(ISERROR(AL94+AK94*VLOOKUP(L94,Paramétrage!$C$6:$E$28,3,0))=TRUE,AM94,AL94+AK94*VLOOKUP(L94,Paramétrage!$C$6:$E$28,3,0)))</f>
        <v>0</v>
      </c>
      <c r="AO94" s="50">
        <f>IF(L94="",0,IF(OR(P94="oui",VLOOKUP(L94,Paramétrage!$C$6:$E$28,2,0)=0),0,IF(U94="",0,U94-AJ94)))</f>
        <v>0</v>
      </c>
      <c r="AP94" s="12">
        <f t="shared" si="48"/>
        <v>0</v>
      </c>
    </row>
    <row r="95" spans="1:42">
      <c r="A95" s="623"/>
      <c r="B95" s="620"/>
      <c r="C95" s="585"/>
      <c r="D95" s="191"/>
      <c r="E95" s="191"/>
      <c r="F95" s="192"/>
      <c r="G95" s="193"/>
      <c r="H95" s="194"/>
      <c r="I95" s="195"/>
      <c r="J95" s="194"/>
      <c r="K95" s="196"/>
      <c r="L95" s="197"/>
      <c r="M95" s="198">
        <f>AE95</f>
        <v>0</v>
      </c>
      <c r="N95" s="199"/>
      <c r="O95" s="199"/>
      <c r="P95" s="200"/>
      <c r="Q95" s="201"/>
      <c r="R95" s="201"/>
      <c r="S95" s="201"/>
      <c r="T95" s="202"/>
      <c r="U95" s="203"/>
      <c r="V95" s="204">
        <f>SUM(V87:V94)</f>
        <v>0</v>
      </c>
      <c r="W95" s="197">
        <f>SUM(W87:W94)</f>
        <v>0</v>
      </c>
      <c r="X95" s="205">
        <f t="shared" ref="X95:X104" si="49">V95+W95</f>
        <v>0</v>
      </c>
      <c r="Y95" s="206">
        <f>SUM(Y87:Y94)</f>
        <v>0</v>
      </c>
      <c r="Z95" s="207"/>
      <c r="AA95" s="207"/>
      <c r="AB95" s="208"/>
      <c r="AC95" s="209"/>
      <c r="AD95" s="202"/>
      <c r="AE95" s="46">
        <f>SUM(AE87:AE94)</f>
        <v>0</v>
      </c>
      <c r="AF95" s="44">
        <f>SUM(AF87:AF94)</f>
        <v>0</v>
      </c>
    </row>
    <row r="96" spans="1:42" ht="15.75" customHeight="1">
      <c r="A96" s="623"/>
      <c r="B96" s="620"/>
      <c r="C96" s="585" t="s">
        <v>327</v>
      </c>
      <c r="D96" s="587" t="s">
        <v>399</v>
      </c>
      <c r="E96" s="588">
        <v>6</v>
      </c>
      <c r="F96" s="447" t="s">
        <v>329</v>
      </c>
      <c r="G96" s="112" t="s">
        <v>16</v>
      </c>
      <c r="H96" s="103"/>
      <c r="I96" s="131"/>
      <c r="J96" s="130"/>
      <c r="K96" s="104"/>
      <c r="L96" s="105"/>
      <c r="M96" s="122"/>
      <c r="N96" s="119"/>
      <c r="O96" s="127"/>
      <c r="P96" s="111"/>
      <c r="Q96" s="556"/>
      <c r="R96" s="556"/>
      <c r="S96" s="556"/>
      <c r="T96" s="569"/>
      <c r="U96" s="247" t="str">
        <f>IF(OR(O96="",L96=Paramétrage!$C$10,L96=Paramétrage!$C$13,L96=Paramétrage!$C$16,L96=Paramétrage!$C$19,L96=Paramétrage!$C$23,L96=Paramétrage!$C$26,AND(L96&lt;&gt;Paramétrage!$C$9,P96="Mut+ext")),"",ROUNDUP(N96/O96,0))</f>
        <v/>
      </c>
      <c r="V96" s="210">
        <f>IF(L96="",0,IF(OR(P96="Mut+ext",VLOOKUP(L96,Paramétrage!$C$6:$E$28,2,0)=0),0,IF(O96="","saisir capacité",M96*U96*VLOOKUP(L96,Paramétrage!$C$6:$E$28,2,0))))</f>
        <v>0</v>
      </c>
      <c r="W96" s="108"/>
      <c r="X96" s="211">
        <f t="shared" ref="X96:X103" si="50">IF(ISERROR(V96+W96)=TRUE,V96,V96+W96)</f>
        <v>0</v>
      </c>
      <c r="Y96" s="248">
        <f>IF(L96="",0,IF(ISERROR(W96+V96*VLOOKUP(L96,Paramétrage!$C$6:$E$28,3,0))=TRUE,X96,W96+V96*VLOOKUP(L96,Paramétrage!$C$6:$E$28,3,0)))</f>
        <v>0</v>
      </c>
      <c r="Z96" s="555"/>
      <c r="AA96" s="556"/>
      <c r="AB96" s="557"/>
      <c r="AC96" s="442"/>
      <c r="AD96" s="110"/>
      <c r="AE96" s="47">
        <f>IF(F96="",0,IF(J96="",0,IF(SUMIF(F96:F103,F96,N96:N103)=0,0,IF(J96="Obligatoire",AF96/N96,IF(K96="",AF96/SUMIF(F96:F103,F96,N96:N103),AF96/(SUMIF(F96:F103,F96,N96:N103)/K96))))))</f>
        <v>0</v>
      </c>
      <c r="AF96" s="43">
        <f t="shared" ref="AF96:AF103" si="51">M96*N96</f>
        <v>0</v>
      </c>
      <c r="AH96" s="50">
        <f>IF(SUMIF(F96:F103,F96,N96:N103)=0,0,$M$3*N96/SUMIF(F96:F103,F96,N96:N103))</f>
        <v>0</v>
      </c>
      <c r="AI96" s="12">
        <f t="shared" ref="AI96:AI103" si="52">O96</f>
        <v>0</v>
      </c>
      <c r="AJ96" s="26" t="str">
        <f t="shared" ref="AJ96:AJ112" si="53">IF(AI96=0,"",ROUNDUP(AH96/AI96,0))</f>
        <v/>
      </c>
      <c r="AK96" s="27">
        <f>IF(L96="",0,IF(OR(P96="Mut+ext",VLOOKUP(L96,Paramétrage!$C$6:$E$28,2,0)=0),0,IF(O96="","saisir capacité",IF(P96="Mut+ext",0,M96*AJ96*VLOOKUP(L96,Paramétrage!$C$6:$E$28,2,0)))))</f>
        <v>0</v>
      </c>
      <c r="AL96" s="95"/>
      <c r="AM96" s="27">
        <f t="shared" ref="AM96:AM112" si="54">IF(ISERROR(AK96+AL96)=TRUE,AK96,AK96+AL96)</f>
        <v>0</v>
      </c>
      <c r="AN96" s="27">
        <f>IF(L96="",0,IF(ISERROR(AL96+AK96*VLOOKUP(L96,Paramétrage!$C$6:$E$28,3,0))=TRUE,AM96,AL96+AK96*VLOOKUP(L96,Paramétrage!$C$6:$E$28,3,0)))</f>
        <v>0</v>
      </c>
      <c r="AO96" s="50">
        <f>IF(L96="",0,IF(OR(P96="oui",VLOOKUP(L96,Paramétrage!$C$6:$E$28,2,0)=0),0,IF(U96="",0,U96-AJ96)))</f>
        <v>0</v>
      </c>
      <c r="AP96" s="12">
        <f t="shared" ref="AP96:AP103" si="55">Y96-AN96-W96</f>
        <v>0</v>
      </c>
    </row>
    <row r="97" spans="1:42">
      <c r="A97" s="623"/>
      <c r="B97" s="620"/>
      <c r="C97" s="585"/>
      <c r="D97" s="587"/>
      <c r="E97" s="588"/>
      <c r="F97" s="446" t="s">
        <v>332</v>
      </c>
      <c r="G97" s="102" t="s">
        <v>16</v>
      </c>
      <c r="H97" s="103"/>
      <c r="I97" s="131"/>
      <c r="J97" s="130"/>
      <c r="K97" s="104"/>
      <c r="L97" s="105"/>
      <c r="M97" s="122"/>
      <c r="N97" s="119"/>
      <c r="O97" s="127"/>
      <c r="P97" s="111"/>
      <c r="Q97" s="556"/>
      <c r="R97" s="556"/>
      <c r="S97" s="556"/>
      <c r="T97" s="569"/>
      <c r="U97" s="247" t="str">
        <f>IF(OR(O97="",L97=Paramétrage!$C$10,L97=Paramétrage!$C$13,L97=Paramétrage!$C$16,L97=Paramétrage!$C$19,L97=Paramétrage!$C$23,L97=Paramétrage!$C$26,AND(L97&lt;&gt;Paramétrage!$C$9,P97="Mut+ext")),"",ROUNDUP(N97/O97,0))</f>
        <v/>
      </c>
      <c r="V97" s="210">
        <f>IF(L97="",0,IF(OR(P97="Mut+ext",VLOOKUP(L97,Paramétrage!$C$6:$E$28,2,0)=0),0,IF(O97="","saisir capacité",M97*U97*VLOOKUP(L97,Paramétrage!$C$6:$E$28,2,0))))</f>
        <v>0</v>
      </c>
      <c r="W97" s="108"/>
      <c r="X97" s="211">
        <f t="shared" si="50"/>
        <v>0</v>
      </c>
      <c r="Y97" s="248">
        <f>IF(L97="",0,IF(ISERROR(W97+V97*VLOOKUP(L97,Paramétrage!$C$6:$E$28,3,0))=TRUE,X97,W97+V97*VLOOKUP(L97,Paramétrage!$C$6:$E$28,3,0)))</f>
        <v>0</v>
      </c>
      <c r="Z97" s="555"/>
      <c r="AA97" s="556"/>
      <c r="AB97" s="557"/>
      <c r="AC97" s="442"/>
      <c r="AD97" s="109"/>
      <c r="AE97" s="47">
        <f>IF(F97="",0,IF(J97="",0,IF(SUMIF(F96:F103,F97,N96:N103)=0,0,IF(J97="Obligatoire",AF97/N97,IF(K97="",AF97/SUMIF(F96:F103,F97,N96:N103),AF97/(SUMIF(F96:F103,F97,N96:N103)/K97))))))</f>
        <v>0</v>
      </c>
      <c r="AF97" s="24">
        <f t="shared" si="51"/>
        <v>0</v>
      </c>
      <c r="AH97" s="50">
        <f>IF(SUMIF(F96:F103,F97,N96:N103)=0,0,$M$3*N97/SUMIF(F96:F103,F97,N96:N103))</f>
        <v>0</v>
      </c>
      <c r="AI97" s="12">
        <f t="shared" si="52"/>
        <v>0</v>
      </c>
      <c r="AJ97" s="26" t="str">
        <f t="shared" si="53"/>
        <v/>
      </c>
      <c r="AK97" s="27">
        <f>IF(L97="",0,IF(OR(P97="Mut+ext",VLOOKUP(L97,Paramétrage!$C$6:$E$28,2,0)=0),0,IF(O97="","saisir capacité",IF(P97="Mut+ext",0,M97*AJ97*VLOOKUP(L97,Paramétrage!$C$6:$E$28,2,0)))))</f>
        <v>0</v>
      </c>
      <c r="AL97" s="95"/>
      <c r="AM97" s="27">
        <f t="shared" si="54"/>
        <v>0</v>
      </c>
      <c r="AN97" s="27">
        <f>IF(L97="",0,IF(ISERROR(AL97+AK97*VLOOKUP(L97,Paramétrage!$C$6:$E$28,3,0))=TRUE,AM97,AL97+AK97*VLOOKUP(L97,Paramétrage!$C$6:$E$28,3,0)))</f>
        <v>0</v>
      </c>
      <c r="AO97" s="50">
        <f>IF(L97="",0,IF(OR(P97="oui",VLOOKUP(L97,Paramétrage!$C$6:$E$28,2,0)=0),0,IF(U97="",0,U97-AJ97)))</f>
        <v>0</v>
      </c>
      <c r="AP97" s="12">
        <f t="shared" si="55"/>
        <v>0</v>
      </c>
    </row>
    <row r="98" spans="1:42">
      <c r="A98" s="623"/>
      <c r="B98" s="620"/>
      <c r="C98" s="585"/>
      <c r="D98" s="587"/>
      <c r="E98" s="588"/>
      <c r="F98" s="446" t="s">
        <v>382</v>
      </c>
      <c r="G98" s="102" t="s">
        <v>16</v>
      </c>
      <c r="H98" s="103"/>
      <c r="I98" s="131"/>
      <c r="J98" s="130"/>
      <c r="K98" s="104"/>
      <c r="L98" s="105"/>
      <c r="M98" s="122"/>
      <c r="N98" s="119"/>
      <c r="O98" s="127"/>
      <c r="P98" s="111"/>
      <c r="Q98" s="556"/>
      <c r="R98" s="556"/>
      <c r="S98" s="556"/>
      <c r="T98" s="569"/>
      <c r="U98" s="247" t="str">
        <f>IF(OR(O98="",L98=Paramétrage!$C$10,L98=Paramétrage!$C$13,L98=Paramétrage!$C$16,L98=Paramétrage!$C$19,L98=Paramétrage!$C$23,L98=Paramétrage!$C$26,AND(L98&lt;&gt;Paramétrage!$C$9,P98="Mut+ext")),"",ROUNDUP(N98/O98,0))</f>
        <v/>
      </c>
      <c r="V98" s="210">
        <f>IF(L98="",0,IF(OR(P98="Mut+ext",VLOOKUP(L98,Paramétrage!$C$6:$E$28,2,0)=0),0,IF(O98="","saisir capacité",M98*U98*VLOOKUP(L98,Paramétrage!$C$6:$E$28,2,0))))</f>
        <v>0</v>
      </c>
      <c r="W98" s="108"/>
      <c r="X98" s="211">
        <f t="shared" si="50"/>
        <v>0</v>
      </c>
      <c r="Y98" s="248">
        <f>IF(L98="",0,IF(ISERROR(W98+V98*VLOOKUP(L98,Paramétrage!$C$6:$E$28,3,0))=TRUE,X98,W98+V98*VLOOKUP(L98,Paramétrage!$C$6:$E$28,3,0)))</f>
        <v>0</v>
      </c>
      <c r="Z98" s="555"/>
      <c r="AA98" s="556"/>
      <c r="AB98" s="557"/>
      <c r="AC98" s="442"/>
      <c r="AD98" s="109"/>
      <c r="AE98" s="47">
        <f>IF(F98="",0,IF(J98="",0,IF(SUMIF(F96:F103,F98,N96:N103)=0,0,IF(J98="Obligatoire",AF98/N98,IF(K98="",AF98/SUMIF(F96:F103,F98,N96:N103),AF98/(SUMIF(F96:F103,F98,N96:N103)/K98))))))</f>
        <v>0</v>
      </c>
      <c r="AF98" s="24">
        <f t="shared" si="51"/>
        <v>0</v>
      </c>
      <c r="AH98" s="50">
        <f>IF(SUMIF(F96:F103,F98,N96:N103)=0,0,$M$3*N98/SUMIF(F96:F103,F98,N96:N103))</f>
        <v>0</v>
      </c>
      <c r="AI98" s="12">
        <f t="shared" si="52"/>
        <v>0</v>
      </c>
      <c r="AJ98" s="26" t="str">
        <f t="shared" si="53"/>
        <v/>
      </c>
      <c r="AK98" s="27">
        <f>IF(L98="",0,IF(OR(P98="Mut+ext",VLOOKUP(L98,Paramétrage!$C$6:$E$28,2,0)=0),0,IF(O98="","saisir capacité",IF(P98="Mut+ext",0,M98*AJ98*VLOOKUP(L98,Paramétrage!$C$6:$E$28,2,0)))))</f>
        <v>0</v>
      </c>
      <c r="AL98" s="95"/>
      <c r="AM98" s="27">
        <f t="shared" si="54"/>
        <v>0</v>
      </c>
      <c r="AN98" s="27">
        <f>IF(L98="",0,IF(ISERROR(AL98+AK98*VLOOKUP(L98,Paramétrage!$C$6:$E$28,3,0))=TRUE,AM98,AL98+AK98*VLOOKUP(L98,Paramétrage!$C$6:$E$28,3,0)))</f>
        <v>0</v>
      </c>
      <c r="AO98" s="50">
        <f>IF(L98="",0,IF(OR(P98="oui",VLOOKUP(L98,Paramétrage!$C$6:$E$28,2,0)=0),0,IF(U98="",0,U98-AJ98)))</f>
        <v>0</v>
      </c>
      <c r="AP98" s="12">
        <f t="shared" si="55"/>
        <v>0</v>
      </c>
    </row>
    <row r="99" spans="1:42">
      <c r="A99" s="623"/>
      <c r="B99" s="620"/>
      <c r="C99" s="585"/>
      <c r="D99" s="587"/>
      <c r="E99" s="588"/>
      <c r="F99" s="448" t="s">
        <v>383</v>
      </c>
      <c r="G99" s="102" t="s">
        <v>16</v>
      </c>
      <c r="H99" s="103"/>
      <c r="I99" s="131"/>
      <c r="J99" s="130"/>
      <c r="K99" s="104"/>
      <c r="L99" s="105"/>
      <c r="M99" s="122"/>
      <c r="N99" s="119"/>
      <c r="O99" s="127"/>
      <c r="P99" s="111"/>
      <c r="Q99" s="556"/>
      <c r="R99" s="556"/>
      <c r="S99" s="556"/>
      <c r="T99" s="569"/>
      <c r="U99" s="247" t="str">
        <f>IF(OR(O99="",L99=Paramétrage!$C$10,L99=Paramétrage!$C$13,L99=Paramétrage!$C$16,L99=Paramétrage!$C$19,L99=Paramétrage!$C$23,L99=Paramétrage!$C$26,AND(L99&lt;&gt;Paramétrage!$C$9,P99="Mut+ext")),"",ROUNDUP(N99/O99,0))</f>
        <v/>
      </c>
      <c r="V99" s="210">
        <f>IF(L99="",0,IF(OR(P99="Mut+ext",VLOOKUP(L99,Paramétrage!$C$6:$E$28,2,0)=0),0,IF(O99="","saisir capacité",M99*U99*VLOOKUP(L99,Paramétrage!$C$6:$E$28,2,0))))</f>
        <v>0</v>
      </c>
      <c r="W99" s="108"/>
      <c r="X99" s="211">
        <f t="shared" si="50"/>
        <v>0</v>
      </c>
      <c r="Y99" s="248">
        <f>IF(L99="",0,IF(ISERROR(W99+V99*VLOOKUP(L99,Paramétrage!$C$6:$E$28,3,0))=TRUE,X99,W99+V99*VLOOKUP(L99,Paramétrage!$C$6:$E$28,3,0)))</f>
        <v>0</v>
      </c>
      <c r="Z99" s="555"/>
      <c r="AA99" s="556"/>
      <c r="AB99" s="557"/>
      <c r="AC99" s="442"/>
      <c r="AD99" s="109"/>
      <c r="AE99" s="47">
        <f>IF(F99="",0,IF(J99="",0,IF(SUMIF(F96:F103,F99,N96:N103)=0,0,IF(J99="Obligatoire",AF99/N99,IF(K99="",AF99/SUMIF(F96:F103,F99,N96:N103),AF99/(SUMIF(F96:F103,F99,N96:N103)/K99))))))</f>
        <v>0</v>
      </c>
      <c r="AF99" s="24">
        <f t="shared" si="51"/>
        <v>0</v>
      </c>
      <c r="AH99" s="50">
        <f>IF(SUMIF(F96:F103,F99,N96:N103)=0,0,$M$3*N99/SUMIF(F96:F103,F99,N96:N103))</f>
        <v>0</v>
      </c>
      <c r="AI99" s="12">
        <f t="shared" si="52"/>
        <v>0</v>
      </c>
      <c r="AJ99" s="26" t="str">
        <f t="shared" si="53"/>
        <v/>
      </c>
      <c r="AK99" s="27">
        <f>IF(L99="",0,IF(OR(P99="Mut+ext",VLOOKUP(L99,Paramétrage!$C$6:$E$28,2,0)=0),0,IF(O99="","saisir capacité",IF(P99="Mut+ext",0,M99*AJ99*VLOOKUP(L99,Paramétrage!$C$6:$E$28,2,0)))))</f>
        <v>0</v>
      </c>
      <c r="AL99" s="95"/>
      <c r="AM99" s="27">
        <f t="shared" si="54"/>
        <v>0</v>
      </c>
      <c r="AN99" s="27">
        <f>IF(L99="",0,IF(ISERROR(AL99+AK99*VLOOKUP(L99,Paramétrage!$C$6:$E$28,3,0))=TRUE,AM99,AL99+AK99*VLOOKUP(L99,Paramétrage!$C$6:$E$28,3,0)))</f>
        <v>0</v>
      </c>
      <c r="AO99" s="50">
        <f>IF(L99="",0,IF(OR(P99="oui",VLOOKUP(L99,Paramétrage!$C$6:$E$28,2,0)=0),0,IF(U99="",0,U99-AJ99)))</f>
        <v>0</v>
      </c>
      <c r="AP99" s="12">
        <f t="shared" si="55"/>
        <v>0</v>
      </c>
    </row>
    <row r="100" spans="1:42">
      <c r="A100" s="623"/>
      <c r="B100" s="620"/>
      <c r="C100" s="585"/>
      <c r="D100" s="587"/>
      <c r="E100" s="588"/>
      <c r="F100" s="446"/>
      <c r="G100" s="449"/>
      <c r="H100" s="103"/>
      <c r="I100" s="131"/>
      <c r="J100" s="130"/>
      <c r="K100" s="104"/>
      <c r="L100" s="105"/>
      <c r="M100" s="122"/>
      <c r="N100" s="119"/>
      <c r="O100" s="127"/>
      <c r="P100" s="111"/>
      <c r="Q100" s="556"/>
      <c r="R100" s="556"/>
      <c r="S100" s="556"/>
      <c r="T100" s="569"/>
      <c r="U100" s="247" t="str">
        <f>IF(OR(O100="",L100=Paramétrage!$C$10,L100=Paramétrage!$C$13,L100=Paramétrage!$C$16,L100=Paramétrage!$C$19,L100=Paramétrage!$C$23,L100=Paramétrage!$C$26,AND(L100&lt;&gt;Paramétrage!$C$9,P100="Mut+ext")),"",ROUNDUP(N100/O100,0))</f>
        <v/>
      </c>
      <c r="V100" s="210">
        <f>IF(L100="",0,IF(OR(P100="Mut+ext",VLOOKUP(L100,Paramétrage!$C$6:$E$28,2,0)=0),0,IF(O100="","saisir capacité",M100*U100*VLOOKUP(L100,Paramétrage!$C$6:$E$28,2,0))))</f>
        <v>0</v>
      </c>
      <c r="W100" s="108"/>
      <c r="X100" s="211">
        <f t="shared" si="50"/>
        <v>0</v>
      </c>
      <c r="Y100" s="248">
        <f>IF(L100="",0,IF(ISERROR(W100+V100*VLOOKUP(L100,Paramétrage!$C$6:$E$28,3,0))=TRUE,X100,W100+V100*VLOOKUP(L100,Paramétrage!$C$6:$E$28,3,0)))</f>
        <v>0</v>
      </c>
      <c r="Z100" s="555"/>
      <c r="AA100" s="556"/>
      <c r="AB100" s="557"/>
      <c r="AC100" s="442"/>
      <c r="AD100" s="109"/>
      <c r="AE100" s="47">
        <f>IF(F100="",0,IF(J100="",0,IF(SUMIF(F96:F103,F100,N96:N103)=0,0,IF(J100="Obligatoire",AF100/N100,IF(K100="",AF100/SUMIF(F96:F103,F100,N96:N103),AF100/(SUMIF(F96:F103,F100,N96:N103)/K100))))))</f>
        <v>0</v>
      </c>
      <c r="AF100" s="24">
        <f t="shared" si="51"/>
        <v>0</v>
      </c>
      <c r="AH100" s="50">
        <f>IF(SUMIF(F96:F103,F100,N96:N103)=0,0,$M$3*N100/SUMIF(F96:F103,F100,N96:N103))</f>
        <v>0</v>
      </c>
      <c r="AI100" s="12">
        <f t="shared" si="52"/>
        <v>0</v>
      </c>
      <c r="AJ100" s="26" t="str">
        <f t="shared" si="53"/>
        <v/>
      </c>
      <c r="AK100" s="27">
        <f>IF(L100="",0,IF(OR(P100="Mut+ext",VLOOKUP(L100,Paramétrage!$C$6:$E$28,2,0)=0),0,IF(O100="","saisir capacité",IF(P100="Mut+ext",0,M100*AJ100*VLOOKUP(L100,Paramétrage!$C$6:$E$28,2,0)))))</f>
        <v>0</v>
      </c>
      <c r="AL100" s="95"/>
      <c r="AM100" s="27">
        <f t="shared" si="54"/>
        <v>0</v>
      </c>
      <c r="AN100" s="27">
        <f>IF(L100="",0,IF(ISERROR(AL100+AK100*VLOOKUP(L100,Paramétrage!$C$6:$E$28,3,0))=TRUE,AM100,AL100+AK100*VLOOKUP(L100,Paramétrage!$C$6:$E$28,3,0)))</f>
        <v>0</v>
      </c>
      <c r="AO100" s="50">
        <f>IF(L100="",0,IF(OR(P100="oui",VLOOKUP(L100,Paramétrage!$C$6:$E$28,2,0)=0),0,IF(U100="",0,U100-AJ100)))</f>
        <v>0</v>
      </c>
      <c r="AP100" s="12">
        <f t="shared" si="55"/>
        <v>0</v>
      </c>
    </row>
    <row r="101" spans="1:42">
      <c r="A101" s="623"/>
      <c r="B101" s="620"/>
      <c r="C101" s="585"/>
      <c r="D101" s="587"/>
      <c r="E101" s="588"/>
      <c r="F101" s="446"/>
      <c r="G101" s="449"/>
      <c r="H101" s="103"/>
      <c r="I101" s="131"/>
      <c r="J101" s="130"/>
      <c r="K101" s="104"/>
      <c r="L101" s="105"/>
      <c r="M101" s="122"/>
      <c r="N101" s="119"/>
      <c r="O101" s="127"/>
      <c r="P101" s="111"/>
      <c r="Q101" s="556"/>
      <c r="R101" s="556"/>
      <c r="S101" s="556"/>
      <c r="T101" s="569"/>
      <c r="U101" s="247" t="str">
        <f>IF(OR(O101="",L101=Paramétrage!$C$10,L101=Paramétrage!$C$13,L101=Paramétrage!$C$16,L101=Paramétrage!$C$19,L101=Paramétrage!$C$23,L101=Paramétrage!$C$26,AND(L101&lt;&gt;Paramétrage!$C$9,P101="Mut+ext")),"",ROUNDUP(N101/O101,0))</f>
        <v/>
      </c>
      <c r="V101" s="210">
        <f>IF(L101="",0,IF(OR(P101="Mut+ext",VLOOKUP(L101,Paramétrage!$C$6:$E$28,2,0)=0),0,IF(O101="","saisir capacité",M101*U101*VLOOKUP(L101,Paramétrage!$C$6:$E$28,2,0))))</f>
        <v>0</v>
      </c>
      <c r="W101" s="108"/>
      <c r="X101" s="211">
        <f t="shared" si="50"/>
        <v>0</v>
      </c>
      <c r="Y101" s="248">
        <f>IF(L101="",0,IF(ISERROR(W101+V101*VLOOKUP(L101,Paramétrage!$C$6:$E$28,3,0))=TRUE,X101,W101+V101*VLOOKUP(L101,Paramétrage!$C$6:$E$28,3,0)))</f>
        <v>0</v>
      </c>
      <c r="Z101" s="555"/>
      <c r="AA101" s="556"/>
      <c r="AB101" s="557"/>
      <c r="AC101" s="442"/>
      <c r="AD101" s="109"/>
      <c r="AE101" s="47">
        <f>IF(F101="",0,IF(J101="",0,IF(SUMIF(F96:F103,F101,N96:N103)=0,0,IF(J101="Obligatoire",AF101/N101,IF(K101="",AF101/SUMIF(F96:F103,F101,N96:N103),AF101/(SUMIF(F96:F103,F101,N96:N103)/K101))))))</f>
        <v>0</v>
      </c>
      <c r="AF101" s="24">
        <f t="shared" si="51"/>
        <v>0</v>
      </c>
      <c r="AH101" s="50">
        <f>IF(SUMIF(F96:F103,F101,N96:N103)=0,0,$M$3*N101/SUMIF(F96:F103,F101,N96:N103))</f>
        <v>0</v>
      </c>
      <c r="AI101" s="12">
        <f t="shared" si="52"/>
        <v>0</v>
      </c>
      <c r="AJ101" s="26" t="str">
        <f t="shared" si="53"/>
        <v/>
      </c>
      <c r="AK101" s="27">
        <f>IF(L101="",0,IF(OR(P101="Mut+ext",VLOOKUP(L101,Paramétrage!$C$6:$E$28,2,0)=0),0,IF(O101="","saisir capacité",IF(P101="Mut+ext",0,M101*AJ101*VLOOKUP(L101,Paramétrage!$C$6:$E$28,2,0)))))</f>
        <v>0</v>
      </c>
      <c r="AL101" s="95"/>
      <c r="AM101" s="27">
        <f t="shared" si="54"/>
        <v>0</v>
      </c>
      <c r="AN101" s="27">
        <f>IF(L101="",0,IF(ISERROR(AL101+AK101*VLOOKUP(L101,Paramétrage!$C$6:$E$28,3,0))=TRUE,AM101,AL101+AK101*VLOOKUP(L101,Paramétrage!$C$6:$E$28,3,0)))</f>
        <v>0</v>
      </c>
      <c r="AO101" s="50">
        <f>IF(L101="",0,IF(OR(P101="oui",VLOOKUP(L101,Paramétrage!$C$6:$E$28,2,0)=0),0,IF(U101="",0,U101-AJ101)))</f>
        <v>0</v>
      </c>
      <c r="AP101" s="12">
        <f t="shared" si="55"/>
        <v>0</v>
      </c>
    </row>
    <row r="102" spans="1:42">
      <c r="A102" s="623"/>
      <c r="B102" s="620"/>
      <c r="C102" s="585"/>
      <c r="D102" s="587"/>
      <c r="E102" s="588"/>
      <c r="F102" s="446"/>
      <c r="G102" s="449"/>
      <c r="H102" s="103"/>
      <c r="I102" s="131"/>
      <c r="J102" s="130"/>
      <c r="K102" s="104"/>
      <c r="L102" s="105"/>
      <c r="M102" s="122"/>
      <c r="N102" s="119"/>
      <c r="O102" s="127"/>
      <c r="P102" s="111"/>
      <c r="Q102" s="556"/>
      <c r="R102" s="556"/>
      <c r="S102" s="556"/>
      <c r="T102" s="569"/>
      <c r="U102" s="247" t="str">
        <f>IF(OR(O102="",L102=Paramétrage!$C$10,L102=Paramétrage!$C$13,L102=Paramétrage!$C$16,L102=Paramétrage!$C$19,L102=Paramétrage!$C$23,L102=Paramétrage!$C$26,AND(L102&lt;&gt;Paramétrage!$C$9,P102="Mut+ext")),"",ROUNDUP(N102/O102,0))</f>
        <v/>
      </c>
      <c r="V102" s="210">
        <f>IF(L102="",0,IF(OR(P102="Mut+ext",VLOOKUP(L102,Paramétrage!$C$6:$E$28,2,0)=0),0,IF(O102="","saisir capacité",M102*U102*VLOOKUP(L102,Paramétrage!$C$6:$E$28,2,0))))</f>
        <v>0</v>
      </c>
      <c r="W102" s="108"/>
      <c r="X102" s="211">
        <f t="shared" si="50"/>
        <v>0</v>
      </c>
      <c r="Y102" s="248">
        <f>IF(L102="",0,IF(ISERROR(W102+V102*VLOOKUP(L102,Paramétrage!$C$6:$E$28,3,0))=TRUE,X102,W102+V102*VLOOKUP(L102,Paramétrage!$C$6:$E$28,3,0)))</f>
        <v>0</v>
      </c>
      <c r="Z102" s="555"/>
      <c r="AA102" s="556"/>
      <c r="AB102" s="557"/>
      <c r="AC102" s="442"/>
      <c r="AD102" s="109"/>
      <c r="AE102" s="47">
        <f>IF(F102="",0,IF(J102="",0,IF(SUMIF(F96:F103,F102,N96:N103)=0,0,IF(J102="Obligatoire",AF102/N102,IF(K102="",AF102/SUMIF(F96:F103,F102,N96:N103),AF102/(SUMIF(F96:F103,F102,N96:N103)/K102))))))</f>
        <v>0</v>
      </c>
      <c r="AF102" s="24">
        <f t="shared" si="51"/>
        <v>0</v>
      </c>
      <c r="AH102" s="50">
        <f>IF(SUMIF(F96:F103,F102,N96:N103)=0,0,$M$3*N102/SUMIF(F96:F103,F102,N96:N103))</f>
        <v>0</v>
      </c>
      <c r="AI102" s="12">
        <f t="shared" si="52"/>
        <v>0</v>
      </c>
      <c r="AJ102" s="26" t="str">
        <f t="shared" si="53"/>
        <v/>
      </c>
      <c r="AK102" s="27">
        <f>IF(L102="",0,IF(OR(P102="Mut+ext",VLOOKUP(L102,Paramétrage!$C$6:$E$28,2,0)=0),0,IF(O102="","saisir capacité",IF(P102="Mut+ext",0,M102*AJ102*VLOOKUP(L102,Paramétrage!$C$6:$E$28,2,0)))))</f>
        <v>0</v>
      </c>
      <c r="AL102" s="95"/>
      <c r="AM102" s="27">
        <f t="shared" si="54"/>
        <v>0</v>
      </c>
      <c r="AN102" s="27">
        <f>IF(L102="",0,IF(ISERROR(AL102+AK102*VLOOKUP(L102,Paramétrage!$C$6:$E$28,3,0))=TRUE,AM102,AL102+AK102*VLOOKUP(L102,Paramétrage!$C$6:$E$28,3,0)))</f>
        <v>0</v>
      </c>
      <c r="AO102" s="50">
        <f>IF(L102="",0,IF(OR(P102="oui",VLOOKUP(L102,Paramétrage!$C$6:$E$28,2,0)=0),0,IF(U102="",0,U102-AJ102)))</f>
        <v>0</v>
      </c>
      <c r="AP102" s="12">
        <f t="shared" si="55"/>
        <v>0</v>
      </c>
    </row>
    <row r="103" spans="1:42">
      <c r="A103" s="623"/>
      <c r="B103" s="620"/>
      <c r="C103" s="585"/>
      <c r="D103" s="587"/>
      <c r="E103" s="589"/>
      <c r="F103" s="446"/>
      <c r="G103" s="449"/>
      <c r="H103" s="103"/>
      <c r="I103" s="131"/>
      <c r="J103" s="130"/>
      <c r="K103" s="104"/>
      <c r="L103" s="105"/>
      <c r="M103" s="122"/>
      <c r="N103" s="119"/>
      <c r="O103" s="127"/>
      <c r="P103" s="111"/>
      <c r="Q103" s="556"/>
      <c r="R103" s="556"/>
      <c r="S103" s="556"/>
      <c r="T103" s="569"/>
      <c r="U103" s="247" t="str">
        <f>IF(OR(O103="",L103=Paramétrage!$C$10,L103=Paramétrage!$C$13,L103=Paramétrage!$C$16,L103=Paramétrage!$C$19,L103=Paramétrage!$C$23,L103=Paramétrage!$C$26,AND(L103&lt;&gt;Paramétrage!$C$9,P103="Mut+ext")),"",ROUNDUP(N103/O103,0))</f>
        <v/>
      </c>
      <c r="V103" s="210">
        <f>IF(L103="",0,IF(OR(P103="Mut+ext",VLOOKUP(L103,Paramétrage!$C$6:$E$28,2,0)=0),0,IF(O103="","saisir capacité",M103*U103*VLOOKUP(L103,Paramétrage!$C$6:$E$28,2,0))))</f>
        <v>0</v>
      </c>
      <c r="W103" s="108"/>
      <c r="X103" s="211">
        <f t="shared" si="50"/>
        <v>0</v>
      </c>
      <c r="Y103" s="248">
        <f>IF(L103="",0,IF(ISERROR(W103+V103*VLOOKUP(L103,Paramétrage!$C$6:$E$28,3,0))=TRUE,X103,W103+V103*VLOOKUP(L103,Paramétrage!$C$6:$E$28,3,0)))</f>
        <v>0</v>
      </c>
      <c r="Z103" s="555"/>
      <c r="AA103" s="556"/>
      <c r="AB103" s="557"/>
      <c r="AC103" s="442"/>
      <c r="AD103" s="109"/>
      <c r="AE103" s="47">
        <f>IF(F103="",0,IF(J103="",0,IF(SUMIF(F96:F103,F103,N96:N103)=0,0,IF(J103="Obligatoire",AF103/N103,IF(K103="",AF103/SUMIF(F96:F103,F103,N96:N103),AF103/(SUMIF(F96:F103,F103,N96:N103)/K103))))))</f>
        <v>0</v>
      </c>
      <c r="AF103" s="24">
        <f t="shared" si="51"/>
        <v>0</v>
      </c>
      <c r="AH103" s="50">
        <f>IF(SUMIF(F96:F103,F103,N96:N103)=0,0,$M$3*N103/SUMIF(F96:F103,F103,N96:N103))</f>
        <v>0</v>
      </c>
      <c r="AI103" s="12">
        <f t="shared" si="52"/>
        <v>0</v>
      </c>
      <c r="AJ103" s="26" t="str">
        <f t="shared" si="53"/>
        <v/>
      </c>
      <c r="AK103" s="27">
        <f>IF(L103="",0,IF(OR(P103="Mut+ext",VLOOKUP(L103,Paramétrage!$C$6:$E$28,2,0)=0),0,IF(O103="","saisir capacité",IF(P103="Mut+ext",0,M103*AJ103*VLOOKUP(L103,Paramétrage!$C$6:$E$28,2,0)))))</f>
        <v>0</v>
      </c>
      <c r="AL103" s="95"/>
      <c r="AM103" s="27">
        <f t="shared" si="54"/>
        <v>0</v>
      </c>
      <c r="AN103" s="27">
        <f>IF(L103="",0,IF(ISERROR(AL103+AK103*VLOOKUP(L103,Paramétrage!$C$6:$E$28,3,0))=TRUE,AM103,AL103+AK103*VLOOKUP(L103,Paramétrage!$C$6:$E$28,3,0)))</f>
        <v>0</v>
      </c>
      <c r="AO103" s="50">
        <f>IF(L103="",0,IF(OR(P103="oui",VLOOKUP(L103,Paramétrage!$C$6:$E$28,2,0)=0),0,IF(U103="",0,U103-AJ103)))</f>
        <v>0</v>
      </c>
      <c r="AP103" s="12">
        <f t="shared" si="55"/>
        <v>0</v>
      </c>
    </row>
    <row r="104" spans="1:42">
      <c r="A104" s="623"/>
      <c r="B104" s="620"/>
      <c r="C104" s="585"/>
      <c r="D104" s="191"/>
      <c r="E104" s="191"/>
      <c r="F104" s="192"/>
      <c r="G104" s="193"/>
      <c r="H104" s="194"/>
      <c r="I104" s="195"/>
      <c r="J104" s="194"/>
      <c r="K104" s="196"/>
      <c r="L104" s="197"/>
      <c r="M104" s="198">
        <f>AE104</f>
        <v>0</v>
      </c>
      <c r="N104" s="199"/>
      <c r="O104" s="199"/>
      <c r="P104" s="200"/>
      <c r="Q104" s="201"/>
      <c r="R104" s="201"/>
      <c r="S104" s="201"/>
      <c r="T104" s="202"/>
      <c r="U104" s="203"/>
      <c r="V104" s="204">
        <f>SUM(V96:V103)</f>
        <v>0</v>
      </c>
      <c r="W104" s="197">
        <f>SUM(W96:W103)</f>
        <v>0</v>
      </c>
      <c r="X104" s="205">
        <f t="shared" si="49"/>
        <v>0</v>
      </c>
      <c r="Y104" s="206">
        <f>SUM(Y96:Y103)</f>
        <v>0</v>
      </c>
      <c r="Z104" s="207"/>
      <c r="AA104" s="207"/>
      <c r="AB104" s="208"/>
      <c r="AC104" s="209"/>
      <c r="AD104" s="202"/>
      <c r="AE104" s="46">
        <f>SUM(AE96:AE103)</f>
        <v>0</v>
      </c>
      <c r="AF104" s="44">
        <f>SUM(AF96:AF103)</f>
        <v>0</v>
      </c>
    </row>
    <row r="105" spans="1:42" ht="15.75" customHeight="1">
      <c r="A105" s="623"/>
      <c r="B105" s="620"/>
      <c r="C105" s="585" t="s">
        <v>333</v>
      </c>
      <c r="D105" s="587" t="s">
        <v>400</v>
      </c>
      <c r="E105" s="588">
        <v>6</v>
      </c>
      <c r="F105" s="447" t="s">
        <v>335</v>
      </c>
      <c r="G105" s="112" t="s">
        <v>16</v>
      </c>
      <c r="H105" s="103"/>
      <c r="I105" s="131"/>
      <c r="J105" s="130"/>
      <c r="K105" s="104"/>
      <c r="L105" s="105"/>
      <c r="M105" s="122"/>
      <c r="N105" s="119"/>
      <c r="O105" s="127"/>
      <c r="P105" s="111"/>
      <c r="Q105" s="556"/>
      <c r="R105" s="556"/>
      <c r="S105" s="556"/>
      <c r="T105" s="569"/>
      <c r="U105" s="247" t="str">
        <f>IF(OR(O105="",L105=Paramétrage!$C$10,L105=Paramétrage!$C$13,L105=Paramétrage!$C$16,L105=Paramétrage!$C$19,L105=Paramétrage!$C$23,L105=Paramétrage!$C$26,AND(L105&lt;&gt;Paramétrage!$C$9,P105="Mut+ext")),"",ROUNDUP(N105/O105,0))</f>
        <v/>
      </c>
      <c r="V105" s="210">
        <f>IF(L105="",0,IF(OR(P105="Mut+ext",VLOOKUP(L105,Paramétrage!$C$6:$E$28,2,0)=0),0,IF(O105="","saisir capacité",M105*U105*VLOOKUP(L105,Paramétrage!$C$6:$E$28,2,0))))</f>
        <v>0</v>
      </c>
      <c r="W105" s="108"/>
      <c r="X105" s="211">
        <f t="shared" ref="X105:X112" si="56">IF(ISERROR(V105+W105)=TRUE,V105,V105+W105)</f>
        <v>0</v>
      </c>
      <c r="Y105" s="248">
        <f>IF(L105="",0,IF(ISERROR(W105+V105*VLOOKUP(L105,Paramétrage!$C$6:$E$28,3,0))=TRUE,X105,W105+V105*VLOOKUP(L105,Paramétrage!$C$6:$E$28,3,0)))</f>
        <v>0</v>
      </c>
      <c r="Z105" s="555"/>
      <c r="AA105" s="556"/>
      <c r="AB105" s="557"/>
      <c r="AC105" s="442"/>
      <c r="AD105" s="110"/>
      <c r="AE105" s="47">
        <f>IF(F105="",0,IF(J105="",0,IF(SUMIF(F105:F112,F105,N105:N112)=0,0,IF(J105="Obligatoire",AF105/N105,IF(K105="",AF105/SUMIF(F105:F112,F105,N105:N112),AF105/(SUMIF(F105:F112,F105,N105:N112)/K105))))))</f>
        <v>0</v>
      </c>
      <c r="AF105" s="43">
        <f t="shared" ref="AF105:AF112" si="57">M105*N105</f>
        <v>0</v>
      </c>
      <c r="AH105" s="50">
        <f>IF(SUMIF(F105:F112,F105,N105:N112)=0,0,$M$3*N105/SUMIF(F105:F112,F105,N105:N112))</f>
        <v>0</v>
      </c>
      <c r="AI105" s="12">
        <f t="shared" ref="AI105:AI112" si="58">O105</f>
        <v>0</v>
      </c>
      <c r="AJ105" s="26" t="str">
        <f t="shared" si="53"/>
        <v/>
      </c>
      <c r="AK105" s="27">
        <f>IF(L105="",0,IF(OR(P105="Mut+ext",VLOOKUP(L105,Paramétrage!$C$6:$E$28,2,0)=0),0,IF(O105="","saisir capacité",IF(P105="Mut+ext",0,M105*AJ105*VLOOKUP(L105,Paramétrage!$C$6:$E$28,2,0)))))</f>
        <v>0</v>
      </c>
      <c r="AL105" s="95"/>
      <c r="AM105" s="27">
        <f t="shared" si="54"/>
        <v>0</v>
      </c>
      <c r="AN105" s="27">
        <f>IF(L105="",0,IF(ISERROR(AL105+AK105*VLOOKUP(L105,Paramétrage!$C$6:$E$28,3,0))=TRUE,AM105,AL105+AK105*VLOOKUP(L105,Paramétrage!$C$6:$E$28,3,0)))</f>
        <v>0</v>
      </c>
      <c r="AO105" s="50">
        <f>IF(L105="",0,IF(OR(P105="oui",VLOOKUP(L105,Paramétrage!$C$6:$E$28,2,0)=0),0,IF(U105="",0,U105-AJ105)))</f>
        <v>0</v>
      </c>
      <c r="AP105" s="12">
        <f t="shared" ref="AP105:AP112" si="59">Y105-AN105-W105</f>
        <v>0</v>
      </c>
    </row>
    <row r="106" spans="1:42">
      <c r="A106" s="623"/>
      <c r="B106" s="620"/>
      <c r="C106" s="585"/>
      <c r="D106" s="587"/>
      <c r="E106" s="588"/>
      <c r="F106" s="446" t="s">
        <v>337</v>
      </c>
      <c r="G106" s="102" t="s">
        <v>16</v>
      </c>
      <c r="H106" s="103"/>
      <c r="I106" s="131"/>
      <c r="J106" s="130"/>
      <c r="K106" s="104"/>
      <c r="L106" s="105"/>
      <c r="M106" s="122"/>
      <c r="N106" s="119"/>
      <c r="O106" s="127"/>
      <c r="P106" s="111"/>
      <c r="Q106" s="556"/>
      <c r="R106" s="556"/>
      <c r="S106" s="556"/>
      <c r="T106" s="569"/>
      <c r="U106" s="247" t="str">
        <f>IF(OR(O106="",L106=Paramétrage!$C$10,L106=Paramétrage!$C$13,L106=Paramétrage!$C$16,L106=Paramétrage!$C$19,L106=Paramétrage!$C$23,L106=Paramétrage!$C$26,AND(L106&lt;&gt;Paramétrage!$C$9,P106="Mut+ext")),"",ROUNDUP(N106/O106,0))</f>
        <v/>
      </c>
      <c r="V106" s="210">
        <f>IF(L106="",0,IF(OR(P106="Mut+ext",VLOOKUP(L106,Paramétrage!$C$6:$E$28,2,0)=0),0,IF(O106="","saisir capacité",M106*U106*VLOOKUP(L106,Paramétrage!$C$6:$E$28,2,0))))</f>
        <v>0</v>
      </c>
      <c r="W106" s="108"/>
      <c r="X106" s="211">
        <f t="shared" si="56"/>
        <v>0</v>
      </c>
      <c r="Y106" s="248">
        <f>IF(L106="",0,IF(ISERROR(W106+V106*VLOOKUP(L106,Paramétrage!$C$6:$E$28,3,0))=TRUE,X106,W106+V106*VLOOKUP(L106,Paramétrage!$C$6:$E$28,3,0)))</f>
        <v>0</v>
      </c>
      <c r="Z106" s="555"/>
      <c r="AA106" s="556"/>
      <c r="AB106" s="557"/>
      <c r="AC106" s="442"/>
      <c r="AD106" s="109"/>
      <c r="AE106" s="47">
        <f>IF(F106="",0,IF(J106="",0,IF(SUMIF(F105:F112,F106,N105:N112)=0,0,IF(J106="Obligatoire",AF106/N106,IF(K106="",AF106/SUMIF(F105:F112,F106,N105:N112),AF106/(SUMIF(F105:F112,F106,N105:N112)/K106))))))</f>
        <v>0</v>
      </c>
      <c r="AF106" s="24">
        <f t="shared" si="57"/>
        <v>0</v>
      </c>
      <c r="AH106" s="50">
        <f>IF(SUMIF(F105:F112,F106,N105:N112)=0,0,$M$3*N106/SUMIF(F105:F112,F106,N105:N112))</f>
        <v>0</v>
      </c>
      <c r="AI106" s="12">
        <f t="shared" si="58"/>
        <v>0</v>
      </c>
      <c r="AJ106" s="26" t="str">
        <f t="shared" si="53"/>
        <v/>
      </c>
      <c r="AK106" s="27">
        <f>IF(L106="",0,IF(OR(P106="Mut+ext",VLOOKUP(L106,Paramétrage!$C$6:$E$28,2,0)=0),0,IF(O106="","saisir capacité",IF(P106="Mut+ext",0,M106*AJ106*VLOOKUP(L106,Paramétrage!$C$6:$E$28,2,0)))))</f>
        <v>0</v>
      </c>
      <c r="AL106" s="95"/>
      <c r="AM106" s="27">
        <f t="shared" si="54"/>
        <v>0</v>
      </c>
      <c r="AN106" s="27">
        <f>IF(L106="",0,IF(ISERROR(AL106+AK106*VLOOKUP(L106,Paramétrage!$C$6:$E$28,3,0))=TRUE,AM106,AL106+AK106*VLOOKUP(L106,Paramétrage!$C$6:$E$28,3,0)))</f>
        <v>0</v>
      </c>
      <c r="AO106" s="50">
        <f>IF(L106="",0,IF(OR(P106="oui",VLOOKUP(L106,Paramétrage!$C$6:$E$28,2,0)=0),0,IF(U106="",0,U106-AJ106)))</f>
        <v>0</v>
      </c>
      <c r="AP106" s="12">
        <f t="shared" si="59"/>
        <v>0</v>
      </c>
    </row>
    <row r="107" spans="1:42">
      <c r="A107" s="623"/>
      <c r="B107" s="620"/>
      <c r="C107" s="585"/>
      <c r="D107" s="587"/>
      <c r="E107" s="588"/>
      <c r="F107" s="446" t="s">
        <v>384</v>
      </c>
      <c r="G107" s="102" t="s">
        <v>16</v>
      </c>
      <c r="H107" s="103"/>
      <c r="I107" s="131"/>
      <c r="J107" s="130"/>
      <c r="K107" s="104"/>
      <c r="L107" s="105"/>
      <c r="M107" s="122"/>
      <c r="N107" s="119"/>
      <c r="O107" s="127"/>
      <c r="P107" s="111"/>
      <c r="Q107" s="556"/>
      <c r="R107" s="556"/>
      <c r="S107" s="556"/>
      <c r="T107" s="569"/>
      <c r="U107" s="247" t="str">
        <f>IF(OR(O107="",L107=Paramétrage!$C$10,L107=Paramétrage!$C$13,L107=Paramétrage!$C$16,L107=Paramétrage!$C$19,L107=Paramétrage!$C$23,L107=Paramétrage!$C$26,AND(L107&lt;&gt;Paramétrage!$C$9,P107="Mut+ext")),"",ROUNDUP(N107/O107,0))</f>
        <v/>
      </c>
      <c r="V107" s="210">
        <f>IF(L107="",0,IF(OR(P107="Mut+ext",VLOOKUP(L107,Paramétrage!$C$6:$E$28,2,0)=0),0,IF(O107="","saisir capacité",M107*U107*VLOOKUP(L107,Paramétrage!$C$6:$E$28,2,0))))</f>
        <v>0</v>
      </c>
      <c r="W107" s="108"/>
      <c r="X107" s="211">
        <f t="shared" si="56"/>
        <v>0</v>
      </c>
      <c r="Y107" s="248">
        <f>IF(L107="",0,IF(ISERROR(W107+V107*VLOOKUP(L107,Paramétrage!$C$6:$E$28,3,0))=TRUE,X107,W107+V107*VLOOKUP(L107,Paramétrage!$C$6:$E$28,3,0)))</f>
        <v>0</v>
      </c>
      <c r="Z107" s="555"/>
      <c r="AA107" s="556"/>
      <c r="AB107" s="557"/>
      <c r="AC107" s="442"/>
      <c r="AD107" s="109"/>
      <c r="AE107" s="47">
        <f>IF(F107="",0,IF(J107="",0,IF(SUMIF(F105:F112,F107,N105:N112)=0,0,IF(J107="Obligatoire",AF107/N107,IF(K107="",AF107/SUMIF(F105:F112,F107,N105:N112),AF107/(SUMIF(F105:F112,F107,N105:N112)/K107))))))</f>
        <v>0</v>
      </c>
      <c r="AF107" s="24">
        <f t="shared" si="57"/>
        <v>0</v>
      </c>
      <c r="AH107" s="50">
        <f>IF(SUMIF(F105:F112,F107,N105:N112)=0,0,$M$3*N107/SUMIF(F105:F112,F107,N105:N112))</f>
        <v>0</v>
      </c>
      <c r="AI107" s="12">
        <f t="shared" si="58"/>
        <v>0</v>
      </c>
      <c r="AJ107" s="26" t="str">
        <f t="shared" si="53"/>
        <v/>
      </c>
      <c r="AK107" s="27">
        <f>IF(L107="",0,IF(OR(P107="Mut+ext",VLOOKUP(L107,Paramétrage!$C$6:$E$28,2,0)=0),0,IF(O107="","saisir capacité",IF(P107="Mut+ext",0,M107*AJ107*VLOOKUP(L107,Paramétrage!$C$6:$E$28,2,0)))))</f>
        <v>0</v>
      </c>
      <c r="AL107" s="95"/>
      <c r="AM107" s="27">
        <f t="shared" si="54"/>
        <v>0</v>
      </c>
      <c r="AN107" s="27">
        <f>IF(L107="",0,IF(ISERROR(AL107+AK107*VLOOKUP(L107,Paramétrage!$C$6:$E$28,3,0))=TRUE,AM107,AL107+AK107*VLOOKUP(L107,Paramétrage!$C$6:$E$28,3,0)))</f>
        <v>0</v>
      </c>
      <c r="AO107" s="50">
        <f>IF(L107="",0,IF(OR(P107="oui",VLOOKUP(L107,Paramétrage!$C$6:$E$28,2,0)=0),0,IF(U107="",0,U107-AJ107)))</f>
        <v>0</v>
      </c>
      <c r="AP107" s="12">
        <f t="shared" si="59"/>
        <v>0</v>
      </c>
    </row>
    <row r="108" spans="1:42">
      <c r="A108" s="623"/>
      <c r="B108" s="620"/>
      <c r="C108" s="585"/>
      <c r="D108" s="587"/>
      <c r="E108" s="588"/>
      <c r="F108" s="448" t="s">
        <v>385</v>
      </c>
      <c r="G108" s="102" t="s">
        <v>16</v>
      </c>
      <c r="H108" s="103"/>
      <c r="I108" s="131"/>
      <c r="J108" s="130"/>
      <c r="K108" s="104"/>
      <c r="L108" s="105"/>
      <c r="M108" s="122"/>
      <c r="N108" s="119"/>
      <c r="O108" s="127"/>
      <c r="P108" s="111"/>
      <c r="Q108" s="556"/>
      <c r="R108" s="556"/>
      <c r="S108" s="556"/>
      <c r="T108" s="569"/>
      <c r="U108" s="247" t="str">
        <f>IF(OR(O108="",L108=Paramétrage!$C$10,L108=Paramétrage!$C$13,L108=Paramétrage!$C$16,L108=Paramétrage!$C$19,L108=Paramétrage!$C$23,L108=Paramétrage!$C$26,AND(L108&lt;&gt;Paramétrage!$C$9,P108="Mut+ext")),"",ROUNDUP(N108/O108,0))</f>
        <v/>
      </c>
      <c r="V108" s="210">
        <f>IF(L108="",0,IF(OR(P108="Mut+ext",VLOOKUP(L108,Paramétrage!$C$6:$E$28,2,0)=0),0,IF(O108="","saisir capacité",M108*U108*VLOOKUP(L108,Paramétrage!$C$6:$E$28,2,0))))</f>
        <v>0</v>
      </c>
      <c r="W108" s="108"/>
      <c r="X108" s="211">
        <f t="shared" si="56"/>
        <v>0</v>
      </c>
      <c r="Y108" s="248">
        <f>IF(L108="",0,IF(ISERROR(W108+V108*VLOOKUP(L108,Paramétrage!$C$6:$E$28,3,0))=TRUE,X108,W108+V108*VLOOKUP(L108,Paramétrage!$C$6:$E$28,3,0)))</f>
        <v>0</v>
      </c>
      <c r="Z108" s="555"/>
      <c r="AA108" s="556"/>
      <c r="AB108" s="557"/>
      <c r="AC108" s="442"/>
      <c r="AD108" s="109"/>
      <c r="AE108" s="47">
        <f>IF(F108="",0,IF(J108="",0,IF(SUMIF(F105:F112,F108,N105:N112)=0,0,IF(J108="Obligatoire",AF108/N108,IF(K108="",AF108/SUMIF(F105:F112,F108,N105:N112),AF108/(SUMIF(F105:F112,F108,N105:N112)/K108))))))</f>
        <v>0</v>
      </c>
      <c r="AF108" s="24">
        <f t="shared" si="57"/>
        <v>0</v>
      </c>
      <c r="AH108" s="50">
        <f>IF(SUMIF(F105:F112,F108,N105:N112)=0,0,$M$3*N108/SUMIF(F105:F112,F108,N105:N112))</f>
        <v>0</v>
      </c>
      <c r="AI108" s="12">
        <f t="shared" si="58"/>
        <v>0</v>
      </c>
      <c r="AJ108" s="26" t="str">
        <f t="shared" si="53"/>
        <v/>
      </c>
      <c r="AK108" s="27">
        <f>IF(L108="",0,IF(OR(P108="Mut+ext",VLOOKUP(L108,Paramétrage!$C$6:$E$28,2,0)=0),0,IF(O108="","saisir capacité",IF(P108="Mut+ext",0,M108*AJ108*VLOOKUP(L108,Paramétrage!$C$6:$E$28,2,0)))))</f>
        <v>0</v>
      </c>
      <c r="AL108" s="95"/>
      <c r="AM108" s="27">
        <f t="shared" si="54"/>
        <v>0</v>
      </c>
      <c r="AN108" s="27">
        <f>IF(L108="",0,IF(ISERROR(AL108+AK108*VLOOKUP(L108,Paramétrage!$C$6:$E$28,3,0))=TRUE,AM108,AL108+AK108*VLOOKUP(L108,Paramétrage!$C$6:$E$28,3,0)))</f>
        <v>0</v>
      </c>
      <c r="AO108" s="50">
        <f>IF(L108="",0,IF(OR(P108="oui",VLOOKUP(L108,Paramétrage!$C$6:$E$28,2,0)=0),0,IF(U108="",0,U108-AJ108)))</f>
        <v>0</v>
      </c>
      <c r="AP108" s="12">
        <f t="shared" si="59"/>
        <v>0</v>
      </c>
    </row>
    <row r="109" spans="1:42">
      <c r="A109" s="623"/>
      <c r="B109" s="620"/>
      <c r="C109" s="585"/>
      <c r="D109" s="587"/>
      <c r="E109" s="588"/>
      <c r="F109" s="446"/>
      <c r="G109" s="449"/>
      <c r="H109" s="103"/>
      <c r="I109" s="131"/>
      <c r="J109" s="130"/>
      <c r="K109" s="104"/>
      <c r="L109" s="105"/>
      <c r="M109" s="122"/>
      <c r="N109" s="119"/>
      <c r="O109" s="127"/>
      <c r="P109" s="111"/>
      <c r="Q109" s="556"/>
      <c r="R109" s="556"/>
      <c r="S109" s="556"/>
      <c r="T109" s="569"/>
      <c r="U109" s="247" t="str">
        <f>IF(OR(O109="",L109=Paramétrage!$C$10,L109=Paramétrage!$C$13,L109=Paramétrage!$C$16,L109=Paramétrage!$C$19,L109=Paramétrage!$C$23,L109=Paramétrage!$C$26,AND(L109&lt;&gt;Paramétrage!$C$9,P109="Mut+ext")),"",ROUNDUP(N109/O109,0))</f>
        <v/>
      </c>
      <c r="V109" s="210">
        <f>IF(L109="",0,IF(OR(P109="Mut+ext",VLOOKUP(L109,Paramétrage!$C$6:$E$28,2,0)=0),0,IF(O109="","saisir capacité",M109*U109*VLOOKUP(L109,Paramétrage!$C$6:$E$28,2,0))))</f>
        <v>0</v>
      </c>
      <c r="W109" s="108"/>
      <c r="X109" s="211">
        <f t="shared" si="56"/>
        <v>0</v>
      </c>
      <c r="Y109" s="248">
        <f>IF(L109="",0,IF(ISERROR(W109+V109*VLOOKUP(L109,Paramétrage!$C$6:$E$28,3,0))=TRUE,X109,W109+V109*VLOOKUP(L109,Paramétrage!$C$6:$E$28,3,0)))</f>
        <v>0</v>
      </c>
      <c r="Z109" s="555"/>
      <c r="AA109" s="556"/>
      <c r="AB109" s="557"/>
      <c r="AC109" s="442"/>
      <c r="AD109" s="109"/>
      <c r="AE109" s="47">
        <f>IF(F109="",0,IF(J109="",0,IF(SUMIF(F105:F112,F109,N105:N112)=0,0,IF(J109="Obligatoire",AF109/N109,IF(K109="",AF109/SUMIF(F105:F112,F109,N105:N112),AF109/(SUMIF(F105:F112,F109,N105:N112)/K109))))))</f>
        <v>0</v>
      </c>
      <c r="AF109" s="24">
        <f t="shared" si="57"/>
        <v>0</v>
      </c>
      <c r="AH109" s="50">
        <f>IF(SUMIF(F105:F112,F109,N105:N112)=0,0,$M$3*N109/SUMIF(F105:F112,F109,N105:N112))</f>
        <v>0</v>
      </c>
      <c r="AI109" s="12">
        <f t="shared" si="58"/>
        <v>0</v>
      </c>
      <c r="AJ109" s="26" t="str">
        <f t="shared" si="53"/>
        <v/>
      </c>
      <c r="AK109" s="27">
        <f>IF(L109="",0,IF(OR(P109="Mut+ext",VLOOKUP(L109,Paramétrage!$C$6:$E$28,2,0)=0),0,IF(O109="","saisir capacité",IF(P109="Mut+ext",0,M109*AJ109*VLOOKUP(L109,Paramétrage!$C$6:$E$28,2,0)))))</f>
        <v>0</v>
      </c>
      <c r="AL109" s="95"/>
      <c r="AM109" s="27">
        <f t="shared" si="54"/>
        <v>0</v>
      </c>
      <c r="AN109" s="27">
        <f>IF(L109="",0,IF(ISERROR(AL109+AK109*VLOOKUP(L109,Paramétrage!$C$6:$E$28,3,0))=TRUE,AM109,AL109+AK109*VLOOKUP(L109,Paramétrage!$C$6:$E$28,3,0)))</f>
        <v>0</v>
      </c>
      <c r="AO109" s="50">
        <f>IF(L109="",0,IF(OR(P109="oui",VLOOKUP(L109,Paramétrage!$C$6:$E$28,2,0)=0),0,IF(U109="",0,U109-AJ109)))</f>
        <v>0</v>
      </c>
      <c r="AP109" s="12">
        <f t="shared" si="59"/>
        <v>0</v>
      </c>
    </row>
    <row r="110" spans="1:42">
      <c r="A110" s="623"/>
      <c r="B110" s="620"/>
      <c r="C110" s="585"/>
      <c r="D110" s="587"/>
      <c r="E110" s="588"/>
      <c r="F110" s="446"/>
      <c r="G110" s="449"/>
      <c r="H110" s="103"/>
      <c r="I110" s="131"/>
      <c r="J110" s="130"/>
      <c r="K110" s="104"/>
      <c r="L110" s="105"/>
      <c r="M110" s="122"/>
      <c r="N110" s="119"/>
      <c r="O110" s="127"/>
      <c r="P110" s="111"/>
      <c r="Q110" s="556"/>
      <c r="R110" s="556"/>
      <c r="S110" s="556"/>
      <c r="T110" s="569"/>
      <c r="U110" s="247" t="str">
        <f>IF(OR(O110="",L110=Paramétrage!$C$10,L110=Paramétrage!$C$13,L110=Paramétrage!$C$16,L110=Paramétrage!$C$19,L110=Paramétrage!$C$23,L110=Paramétrage!$C$26,AND(L110&lt;&gt;Paramétrage!$C$9,P110="Mut+ext")),"",ROUNDUP(N110/O110,0))</f>
        <v/>
      </c>
      <c r="V110" s="210">
        <f>IF(L110="",0,IF(OR(P110="Mut+ext",VLOOKUP(L110,Paramétrage!$C$6:$E$28,2,0)=0),0,IF(O110="","saisir capacité",M110*U110*VLOOKUP(L110,Paramétrage!$C$6:$E$28,2,0))))</f>
        <v>0</v>
      </c>
      <c r="W110" s="108"/>
      <c r="X110" s="211">
        <f t="shared" si="56"/>
        <v>0</v>
      </c>
      <c r="Y110" s="248">
        <f>IF(L110="",0,IF(ISERROR(W110+V110*VLOOKUP(L110,Paramétrage!$C$6:$E$28,3,0))=TRUE,X110,W110+V110*VLOOKUP(L110,Paramétrage!$C$6:$E$28,3,0)))</f>
        <v>0</v>
      </c>
      <c r="Z110" s="555"/>
      <c r="AA110" s="556"/>
      <c r="AB110" s="557"/>
      <c r="AC110" s="442"/>
      <c r="AD110" s="109"/>
      <c r="AE110" s="47">
        <f>IF(F110="",0,IF(J110="",0,IF(SUMIF(F105:F112,F110,N105:N112)=0,0,IF(J110="Obligatoire",AF110/N110,IF(K110="",AF110/SUMIF(F105:F112,F110,N105:N112),AF110/(SUMIF(F105:F112,F110,N105:N112)/K110))))))</f>
        <v>0</v>
      </c>
      <c r="AF110" s="24">
        <f t="shared" si="57"/>
        <v>0</v>
      </c>
      <c r="AH110" s="50">
        <f>IF(SUMIF(F105:F112,F110,N105:N112)=0,0,$M$3*N110/SUMIF(F105:F112,F110,N105:N112))</f>
        <v>0</v>
      </c>
      <c r="AI110" s="12">
        <f t="shared" si="58"/>
        <v>0</v>
      </c>
      <c r="AJ110" s="26" t="str">
        <f t="shared" si="53"/>
        <v/>
      </c>
      <c r="AK110" s="27">
        <f>IF(L110="",0,IF(OR(P110="Mut+ext",VLOOKUP(L110,Paramétrage!$C$6:$E$28,2,0)=0),0,IF(O110="","saisir capacité",IF(P110="Mut+ext",0,M110*AJ110*VLOOKUP(L110,Paramétrage!$C$6:$E$28,2,0)))))</f>
        <v>0</v>
      </c>
      <c r="AL110" s="95"/>
      <c r="AM110" s="27">
        <f t="shared" si="54"/>
        <v>0</v>
      </c>
      <c r="AN110" s="27">
        <f>IF(L110="",0,IF(ISERROR(AL110+AK110*VLOOKUP(L110,Paramétrage!$C$6:$E$28,3,0))=TRUE,AM110,AL110+AK110*VLOOKUP(L110,Paramétrage!$C$6:$E$28,3,0)))</f>
        <v>0</v>
      </c>
      <c r="AO110" s="50">
        <f>IF(L110="",0,IF(OR(P110="oui",VLOOKUP(L110,Paramétrage!$C$6:$E$28,2,0)=0),0,IF(U110="",0,U110-AJ110)))</f>
        <v>0</v>
      </c>
      <c r="AP110" s="12">
        <f t="shared" si="59"/>
        <v>0</v>
      </c>
    </row>
    <row r="111" spans="1:42">
      <c r="A111" s="623"/>
      <c r="B111" s="620"/>
      <c r="C111" s="585"/>
      <c r="D111" s="587"/>
      <c r="E111" s="588"/>
      <c r="F111" s="446"/>
      <c r="G111" s="449"/>
      <c r="H111" s="103"/>
      <c r="I111" s="131"/>
      <c r="J111" s="130"/>
      <c r="K111" s="104"/>
      <c r="L111" s="105"/>
      <c r="M111" s="122"/>
      <c r="N111" s="119"/>
      <c r="O111" s="127"/>
      <c r="P111" s="111"/>
      <c r="Q111" s="556"/>
      <c r="R111" s="556"/>
      <c r="S111" s="556"/>
      <c r="T111" s="569"/>
      <c r="U111" s="247" t="str">
        <f>IF(OR(O111="",L111=Paramétrage!$C$10,L111=Paramétrage!$C$13,L111=Paramétrage!$C$16,L111=Paramétrage!$C$19,L111=Paramétrage!$C$23,L111=Paramétrage!$C$26,AND(L111&lt;&gt;Paramétrage!$C$9,P111="Mut+ext")),"",ROUNDUP(N111/O111,0))</f>
        <v/>
      </c>
      <c r="V111" s="210">
        <f>IF(L111="",0,IF(OR(P111="Mut+ext",VLOOKUP(L111,Paramétrage!$C$6:$E$28,2,0)=0),0,IF(O111="","saisir capacité",M111*U111*VLOOKUP(L111,Paramétrage!$C$6:$E$28,2,0))))</f>
        <v>0</v>
      </c>
      <c r="W111" s="108"/>
      <c r="X111" s="211">
        <f t="shared" si="56"/>
        <v>0</v>
      </c>
      <c r="Y111" s="248">
        <f>IF(L111="",0,IF(ISERROR(W111+V111*VLOOKUP(L111,Paramétrage!$C$6:$E$28,3,0))=TRUE,X111,W111+V111*VLOOKUP(L111,Paramétrage!$C$6:$E$28,3,0)))</f>
        <v>0</v>
      </c>
      <c r="Z111" s="555"/>
      <c r="AA111" s="556"/>
      <c r="AB111" s="557"/>
      <c r="AC111" s="442"/>
      <c r="AD111" s="109"/>
      <c r="AE111" s="47">
        <f>IF(F111="",0,IF(J111="",0,IF(SUMIF(F105:F112,F111,N105:N112)=0,0,IF(J111="Obligatoire",AF111/N111,IF(K111="",AF111/SUMIF(F105:F112,F111,N105:N112),AF111/(SUMIF(F105:F112,F111,N105:N112)/K111))))))</f>
        <v>0</v>
      </c>
      <c r="AF111" s="24">
        <f t="shared" si="57"/>
        <v>0</v>
      </c>
      <c r="AH111" s="50">
        <f>IF(SUMIF(F105:F112,F111,N105:N112)=0,0,$M$3*N111/SUMIF(F105:F112,F111,N105:N112))</f>
        <v>0</v>
      </c>
      <c r="AI111" s="12">
        <f t="shared" si="58"/>
        <v>0</v>
      </c>
      <c r="AJ111" s="26" t="str">
        <f t="shared" si="53"/>
        <v/>
      </c>
      <c r="AK111" s="27">
        <f>IF(L111="",0,IF(OR(P111="Mut+ext",VLOOKUP(L111,Paramétrage!$C$6:$E$28,2,0)=0),0,IF(O111="","saisir capacité",IF(P111="Mut+ext",0,M111*AJ111*VLOOKUP(L111,Paramétrage!$C$6:$E$28,2,0)))))</f>
        <v>0</v>
      </c>
      <c r="AL111" s="95"/>
      <c r="AM111" s="27">
        <f t="shared" si="54"/>
        <v>0</v>
      </c>
      <c r="AN111" s="27">
        <f>IF(L111="",0,IF(ISERROR(AL111+AK111*VLOOKUP(L111,Paramétrage!$C$6:$E$28,3,0))=TRUE,AM111,AL111+AK111*VLOOKUP(L111,Paramétrage!$C$6:$E$28,3,0)))</f>
        <v>0</v>
      </c>
      <c r="AO111" s="50">
        <f>IF(L111="",0,IF(OR(P111="oui",VLOOKUP(L111,Paramétrage!$C$6:$E$28,2,0)=0),0,IF(U111="",0,U111-AJ111)))</f>
        <v>0</v>
      </c>
      <c r="AP111" s="12">
        <f t="shared" si="59"/>
        <v>0</v>
      </c>
    </row>
    <row r="112" spans="1:42">
      <c r="A112" s="623"/>
      <c r="B112" s="620"/>
      <c r="C112" s="585"/>
      <c r="D112" s="587"/>
      <c r="E112" s="589"/>
      <c r="F112" s="446"/>
      <c r="G112" s="449"/>
      <c r="H112" s="103"/>
      <c r="I112" s="131"/>
      <c r="J112" s="130"/>
      <c r="K112" s="104"/>
      <c r="L112" s="105"/>
      <c r="M112" s="122"/>
      <c r="N112" s="119"/>
      <c r="O112" s="127"/>
      <c r="P112" s="111"/>
      <c r="Q112" s="556"/>
      <c r="R112" s="556"/>
      <c r="S112" s="556"/>
      <c r="T112" s="569"/>
      <c r="U112" s="247" t="str">
        <f>IF(OR(O112="",L112=Paramétrage!$C$10,L112=Paramétrage!$C$13,L112=Paramétrage!$C$16,L112=Paramétrage!$C$19,L112=Paramétrage!$C$23,L112=Paramétrage!$C$26,AND(L112&lt;&gt;Paramétrage!$C$9,P112="Mut+ext")),"",ROUNDUP(N112/O112,0))</f>
        <v/>
      </c>
      <c r="V112" s="210">
        <f>IF(L112="",0,IF(OR(P112="Mut+ext",VLOOKUP(L112,Paramétrage!$C$6:$E$28,2,0)=0),0,IF(O112="","saisir capacité",M112*U112*VLOOKUP(L112,Paramétrage!$C$6:$E$28,2,0))))</f>
        <v>0</v>
      </c>
      <c r="W112" s="108"/>
      <c r="X112" s="211">
        <f t="shared" si="56"/>
        <v>0</v>
      </c>
      <c r="Y112" s="248">
        <f>IF(L112="",0,IF(ISERROR(W112+V112*VLOOKUP(L112,Paramétrage!$C$6:$E$28,3,0))=TRUE,X112,W112+V112*VLOOKUP(L112,Paramétrage!$C$6:$E$28,3,0)))</f>
        <v>0</v>
      </c>
      <c r="Z112" s="555"/>
      <c r="AA112" s="556"/>
      <c r="AB112" s="557"/>
      <c r="AC112" s="442"/>
      <c r="AD112" s="109"/>
      <c r="AE112" s="47">
        <f>IF(F112="",0,IF(J112="",0,IF(SUMIF(F105:F112,F112,N105:N112)=0,0,IF(J112="Obligatoire",AF112/N112,IF(K112="",AF112/SUMIF(F105:F112,F112,N105:N112),AF112/(SUMIF(F105:F112,F112,N105:N112)/K112))))))</f>
        <v>0</v>
      </c>
      <c r="AF112" s="24">
        <f t="shared" si="57"/>
        <v>0</v>
      </c>
      <c r="AH112" s="50">
        <f>IF(SUMIF(F105:F112,F112,N105:N112)=0,0,$M$3*N112/SUMIF(F105:F112,F112,N105:N112))</f>
        <v>0</v>
      </c>
      <c r="AI112" s="12">
        <f t="shared" si="58"/>
        <v>0</v>
      </c>
      <c r="AJ112" s="26" t="str">
        <f t="shared" si="53"/>
        <v/>
      </c>
      <c r="AK112" s="27">
        <f>IF(L112="",0,IF(OR(P112="Mut+ext",VLOOKUP(L112,Paramétrage!$C$6:$E$28,2,0)=0),0,IF(O112="","saisir capacité",IF(P112="Mut+ext",0,M112*AJ112*VLOOKUP(L112,Paramétrage!$C$6:$E$28,2,0)))))</f>
        <v>0</v>
      </c>
      <c r="AL112" s="95"/>
      <c r="AM112" s="27">
        <f t="shared" si="54"/>
        <v>0</v>
      </c>
      <c r="AN112" s="27">
        <f>IF(L112="",0,IF(ISERROR(AL112+AK112*VLOOKUP(L112,Paramétrage!$C$6:$E$28,3,0))=TRUE,AM112,AL112+AK112*VLOOKUP(L112,Paramétrage!$C$6:$E$28,3,0)))</f>
        <v>0</v>
      </c>
      <c r="AO112" s="50">
        <f>IF(L112="",0,IF(OR(P112="oui",VLOOKUP(L112,Paramétrage!$C$6:$E$28,2,0)=0),0,IF(U112="",0,U112-AJ112)))</f>
        <v>0</v>
      </c>
      <c r="AP112" s="12">
        <f t="shared" si="59"/>
        <v>0</v>
      </c>
    </row>
    <row r="113" spans="1:42">
      <c r="A113" s="623"/>
      <c r="B113" s="621"/>
      <c r="C113" s="585"/>
      <c r="D113" s="191"/>
      <c r="E113" s="191"/>
      <c r="F113" s="192"/>
      <c r="G113" s="193"/>
      <c r="H113" s="194"/>
      <c r="I113" s="195"/>
      <c r="J113" s="194"/>
      <c r="K113" s="196"/>
      <c r="L113" s="197"/>
      <c r="M113" s="198">
        <f>AE113</f>
        <v>0</v>
      </c>
      <c r="N113" s="199"/>
      <c r="O113" s="199"/>
      <c r="P113" s="200"/>
      <c r="Q113" s="201"/>
      <c r="R113" s="201"/>
      <c r="S113" s="201"/>
      <c r="T113" s="202"/>
      <c r="U113" s="203"/>
      <c r="V113" s="204">
        <f>SUM(V105:V112)</f>
        <v>0</v>
      </c>
      <c r="W113" s="197">
        <f>SUM(W105:W112)</f>
        <v>0</v>
      </c>
      <c r="X113" s="205">
        <f t="shared" ref="X113:X131" si="60">V113+W113</f>
        <v>0</v>
      </c>
      <c r="Y113" s="206">
        <f>SUM(Y105:Y112)</f>
        <v>0</v>
      </c>
      <c r="Z113" s="207"/>
      <c r="AA113" s="207"/>
      <c r="AB113" s="208"/>
      <c r="AC113" s="209"/>
      <c r="AD113" s="202"/>
      <c r="AE113" s="46">
        <f>SUM(AE105:AE112)</f>
        <v>0</v>
      </c>
      <c r="AF113" s="44">
        <f>SUM(AF105:AF112)</f>
        <v>0</v>
      </c>
    </row>
    <row r="114" spans="1:42" ht="15" customHeight="1">
      <c r="A114" s="623"/>
      <c r="B114" s="616" t="s">
        <v>124</v>
      </c>
      <c r="C114" s="585" t="s">
        <v>338</v>
      </c>
      <c r="D114" s="587" t="s">
        <v>161</v>
      </c>
      <c r="E114" s="588">
        <v>6</v>
      </c>
      <c r="F114" s="447" t="s">
        <v>339</v>
      </c>
      <c r="G114" s="112" t="s">
        <v>19</v>
      </c>
      <c r="H114" s="103" t="s">
        <v>380</v>
      </c>
      <c r="I114" s="131"/>
      <c r="J114" s="130" t="s">
        <v>164</v>
      </c>
      <c r="K114" s="104">
        <v>2</v>
      </c>
      <c r="L114" s="105"/>
      <c r="M114" s="122"/>
      <c r="N114" s="119"/>
      <c r="O114" s="127"/>
      <c r="P114" s="111"/>
      <c r="Q114" s="556"/>
      <c r="R114" s="556"/>
      <c r="S114" s="556"/>
      <c r="T114" s="569"/>
      <c r="U114" s="281" t="str">
        <f>IF(OR(O114="",L114=Paramétrage!$C$10,L114=Paramétrage!$C$13,L114=Paramétrage!$C$16,L114=Paramétrage!$C$19,L114=Paramétrage!$C$23,L114=Paramétrage!$C$26,AND(L114&lt;&gt;Paramétrage!$C$9,P114="Mut+ext")),"",ROUNDUP(N114/O114,0))</f>
        <v/>
      </c>
      <c r="V114" s="282">
        <f>IF(L114="",0,IF(OR(P114="Mut+ext",VLOOKUP(L114,Paramétrage!$C$6:$E$28,2,0)=0),0,IF(O114="","saisir capacité",M114*U114*VLOOKUP(L114,Paramétrage!$C$6:$E$28,2,0))))</f>
        <v>0</v>
      </c>
      <c r="W114" s="108"/>
      <c r="X114" s="283">
        <f t="shared" ref="X114:X121" si="61">IF(ISERROR(V114+W114)=TRUE,V114,V114+W114)</f>
        <v>0</v>
      </c>
      <c r="Y114" s="284">
        <f>IF(L114="",0,IF(ISERROR(W114+V114*VLOOKUP(L114,Paramétrage!$C$6:$E$28,3,0))=TRUE,X114,W114+V114*VLOOKUP(L114,Paramétrage!$C$6:$E$28,3,0)))</f>
        <v>0</v>
      </c>
      <c r="Z114" s="555"/>
      <c r="AA114" s="556"/>
      <c r="AB114" s="557"/>
      <c r="AC114" s="442"/>
      <c r="AD114" s="110"/>
      <c r="AE114" s="47">
        <f>IF(F114="",0,IF(J114="",0,IF(SUMIF(F114:F121,F114,N114:N121)=0,0,IF(J114="Obligatoire",AF114/N114,IF(K114="",AF114/SUMIF(F114:F121,F114,N114:N121),AF114/(SUMIF(F114:F121,F114,N114:N121)/K114))))))</f>
        <v>0</v>
      </c>
      <c r="AF114" s="43">
        <f t="shared" ref="AF114:AF121" si="62">M114*N114</f>
        <v>0</v>
      </c>
      <c r="AH114" s="50">
        <f>IF(SUMIF(F114:F121,F114,N114:N121)=0,0,$M$3*N114/SUMIF(F114:F121,F114,N114:N121))</f>
        <v>0</v>
      </c>
      <c r="AI114" s="12">
        <f t="shared" ref="AI114:AI121" si="63">O114</f>
        <v>0</v>
      </c>
      <c r="AJ114" s="26" t="str">
        <f t="shared" ref="AJ114:AJ121" si="64">IF(AI114=0,"",ROUNDUP(AH114/AI114,0))</f>
        <v/>
      </c>
      <c r="AK114" s="27">
        <f>IF(L114="",0,IF(OR(P114="Mut+ext",VLOOKUP(L114,Paramétrage!$C$6:$E$28,2,0)=0),0,IF(O114="","saisir capacité",IF(P114="Mut+ext",0,M114*AJ114*VLOOKUP(L114,Paramétrage!$C$6:$E$28,2,0)))))</f>
        <v>0</v>
      </c>
      <c r="AL114" s="95"/>
      <c r="AM114" s="27">
        <f t="shared" ref="AM114:AM121" si="65">IF(ISERROR(AK114+AL114)=TRUE,AK114,AK114+AL114)</f>
        <v>0</v>
      </c>
      <c r="AN114" s="27">
        <f>IF(L114="",0,IF(ISERROR(AL114+AK114*VLOOKUP(L114,Paramétrage!$C$6:$E$28,3,0))=TRUE,AM114,AL114+AK114*VLOOKUP(L114,Paramétrage!$C$6:$E$28,3,0)))</f>
        <v>0</v>
      </c>
      <c r="AO114" s="50">
        <f>IF(L114="",0,IF(OR(P114="oui",VLOOKUP(L114,Paramétrage!$C$6:$E$28,2,0)=0),0,IF(U114="",0,U114-AJ114)))</f>
        <v>0</v>
      </c>
      <c r="AP114" s="12">
        <f t="shared" ref="AP114:AP121" si="66">Y114-AN114-W114</f>
        <v>0</v>
      </c>
    </row>
    <row r="115" spans="1:42" ht="15" customHeight="1">
      <c r="A115" s="623"/>
      <c r="B115" s="616"/>
      <c r="C115" s="585"/>
      <c r="D115" s="587"/>
      <c r="E115" s="588"/>
      <c r="F115" s="446" t="s">
        <v>339</v>
      </c>
      <c r="G115" s="102" t="s">
        <v>27</v>
      </c>
      <c r="H115" s="103" t="s">
        <v>165</v>
      </c>
      <c r="I115" s="131"/>
      <c r="J115" s="130" t="s">
        <v>164</v>
      </c>
      <c r="K115" s="104">
        <v>2</v>
      </c>
      <c r="L115" s="105" t="s">
        <v>129</v>
      </c>
      <c r="M115" s="122">
        <v>25</v>
      </c>
      <c r="N115" s="119"/>
      <c r="O115" s="127">
        <v>40</v>
      </c>
      <c r="P115" s="111" t="s">
        <v>116</v>
      </c>
      <c r="Q115" s="556" t="s">
        <v>130</v>
      </c>
      <c r="R115" s="556"/>
      <c r="S115" s="556"/>
      <c r="T115" s="569"/>
      <c r="U115" s="281">
        <f>IF(OR(O115="",L115=Paramétrage!$C$10,L115=Paramétrage!$C$13,L115=Paramétrage!$C$16,L115=Paramétrage!$C$19,L115=Paramétrage!$C$23,L115=Paramétrage!$C$26,AND(L115&lt;&gt;Paramétrage!$C$9,P115="Mut+ext")),"",ROUNDUP(N115/O115,0))</f>
        <v>0</v>
      </c>
      <c r="V115" s="282">
        <f>IF(L115="",0,IF(OR(P115="Mut+ext",VLOOKUP(L115,Paramétrage!$C$6:$E$28,2,0)=0),0,IF(O115="","saisir capacité",M115*U115*VLOOKUP(L115,Paramétrage!$C$6:$E$28,2,0))))</f>
        <v>0</v>
      </c>
      <c r="W115" s="108"/>
      <c r="X115" s="283">
        <f t="shared" si="61"/>
        <v>0</v>
      </c>
      <c r="Y115" s="284">
        <f>IF(L115="",0,IF(ISERROR(W115+V115*VLOOKUP(L115,Paramétrage!$C$6:$E$28,3,0))=TRUE,X115,W115+V115*VLOOKUP(L115,Paramétrage!$C$6:$E$28,3,0)))</f>
        <v>0</v>
      </c>
      <c r="Z115" s="555"/>
      <c r="AA115" s="556"/>
      <c r="AB115" s="557"/>
      <c r="AC115" s="442"/>
      <c r="AD115" s="109"/>
      <c r="AE115" s="47">
        <f>IF(F115="",0,IF(J115="",0,IF(SUMIF(F114:F121,F115,N114:N121)=0,0,IF(J115="Obligatoire",AF115/N115,IF(K115="",AF115/SUMIF(F114:F121,F115,N114:N121),AF115/(SUMIF(F114:F121,F115,N114:N121)/K115))))))</f>
        <v>0</v>
      </c>
      <c r="AF115" s="24">
        <f t="shared" si="62"/>
        <v>0</v>
      </c>
      <c r="AH115" s="50">
        <f>IF(SUMIF(F114:F121,F115,N114:N121)=0,0,$M$3*N115/SUMIF(F114:F121,F115,N114:N121))</f>
        <v>0</v>
      </c>
      <c r="AI115" s="12">
        <f t="shared" si="63"/>
        <v>40</v>
      </c>
      <c r="AJ115" s="26">
        <f t="shared" si="64"/>
        <v>0</v>
      </c>
      <c r="AK115" s="27">
        <f>IF(L115="",0,IF(OR(P115="Mut+ext",VLOOKUP(L115,Paramétrage!$C$6:$E$28,2,0)=0),0,IF(O115="","saisir capacité",IF(P115="Mut+ext",0,M115*AJ115*VLOOKUP(L115,Paramétrage!$C$6:$E$28,2,0)))))</f>
        <v>0</v>
      </c>
      <c r="AL115" s="95"/>
      <c r="AM115" s="27">
        <f t="shared" si="65"/>
        <v>0</v>
      </c>
      <c r="AN115" s="27">
        <f>IF(L115="",0,IF(ISERROR(AL115+AK115*VLOOKUP(L115,Paramétrage!$C$6:$E$28,3,0))=TRUE,AM115,AL115+AK115*VLOOKUP(L115,Paramétrage!$C$6:$E$28,3,0)))</f>
        <v>0</v>
      </c>
      <c r="AO115" s="50">
        <f>IF(L115="",0,IF(OR(P115="oui",VLOOKUP(L115,Paramétrage!$C$6:$E$28,2,0)=0),0,IF(U115="",0,U115-AJ115)))</f>
        <v>0</v>
      </c>
      <c r="AP115" s="12">
        <f t="shared" si="66"/>
        <v>0</v>
      </c>
    </row>
    <row r="116" spans="1:42" ht="15" customHeight="1">
      <c r="A116" s="623"/>
      <c r="B116" s="616"/>
      <c r="C116" s="585"/>
      <c r="D116" s="587"/>
      <c r="E116" s="588"/>
      <c r="F116" s="446" t="s">
        <v>339</v>
      </c>
      <c r="G116" s="102" t="s">
        <v>23</v>
      </c>
      <c r="H116" s="103" t="s">
        <v>166</v>
      </c>
      <c r="I116" s="131"/>
      <c r="J116" s="130" t="s">
        <v>164</v>
      </c>
      <c r="K116" s="104">
        <v>2</v>
      </c>
      <c r="L116" s="105" t="s">
        <v>129</v>
      </c>
      <c r="M116" s="122">
        <v>25</v>
      </c>
      <c r="N116" s="119"/>
      <c r="O116" s="127">
        <v>24</v>
      </c>
      <c r="P116" s="111" t="s">
        <v>116</v>
      </c>
      <c r="Q116" s="556" t="s">
        <v>130</v>
      </c>
      <c r="R116" s="556"/>
      <c r="S116" s="556"/>
      <c r="T116" s="569"/>
      <c r="U116" s="281">
        <f>IF(OR(O116="",L116=Paramétrage!$C$10,L116=Paramétrage!$C$13,L116=Paramétrage!$C$16,L116=Paramétrage!$C$19,L116=Paramétrage!$C$23,L116=Paramétrage!$C$26,AND(L116&lt;&gt;Paramétrage!$C$9,P116="Mut+ext")),"",ROUNDUP(N116/O116,0))</f>
        <v>0</v>
      </c>
      <c r="V116" s="282">
        <f>IF(L116="",0,IF(OR(P116="Mut+ext",VLOOKUP(L116,Paramétrage!$C$6:$E$28,2,0)=0),0,IF(O116="","saisir capacité",M116*U116*VLOOKUP(L116,Paramétrage!$C$6:$E$28,2,0))))</f>
        <v>0</v>
      </c>
      <c r="W116" s="108"/>
      <c r="X116" s="283">
        <f t="shared" si="61"/>
        <v>0</v>
      </c>
      <c r="Y116" s="284">
        <f>IF(L116="",0,IF(ISERROR(W116+V116*VLOOKUP(L116,Paramétrage!$C$6:$E$28,3,0))=TRUE,X116,W116+V116*VLOOKUP(L116,Paramétrage!$C$6:$E$28,3,0)))</f>
        <v>0</v>
      </c>
      <c r="Z116" s="555"/>
      <c r="AA116" s="556"/>
      <c r="AB116" s="557"/>
      <c r="AC116" s="442"/>
      <c r="AD116" s="109"/>
      <c r="AE116" s="47">
        <f>IF(F116="",0,IF(J116="",0,IF(SUMIF(F114:F121,F116,N114:N121)=0,0,IF(J116="Obligatoire",AF116/N116,IF(K116="",AF116/SUMIF(F114:F121,F116,N114:N121),AF116/(SUMIF(F114:F121,F116,N114:N121)/K116))))))</f>
        <v>0</v>
      </c>
      <c r="AF116" s="24">
        <f t="shared" si="62"/>
        <v>0</v>
      </c>
      <c r="AH116" s="50">
        <f>IF(SUMIF(F114:F121,F116,N114:N121)=0,0,$M$3*N116/SUMIF(F114:F121,F116,N114:N121))</f>
        <v>0</v>
      </c>
      <c r="AI116" s="12">
        <f t="shared" si="63"/>
        <v>24</v>
      </c>
      <c r="AJ116" s="26">
        <f t="shared" si="64"/>
        <v>0</v>
      </c>
      <c r="AK116" s="27">
        <f>IF(L116="",0,IF(OR(P116="Mut+ext",VLOOKUP(L116,Paramétrage!$C$6:$E$28,2,0)=0),0,IF(O116="","saisir capacité",IF(P116="Mut+ext",0,M116*AJ116*VLOOKUP(L116,Paramétrage!$C$6:$E$28,2,0)))))</f>
        <v>0</v>
      </c>
      <c r="AL116" s="95"/>
      <c r="AM116" s="27">
        <f t="shared" si="65"/>
        <v>0</v>
      </c>
      <c r="AN116" s="27">
        <f>IF(L116="",0,IF(ISERROR(AL116+AK116*VLOOKUP(L116,Paramétrage!$C$6:$E$28,3,0))=TRUE,AM116,AL116+AK116*VLOOKUP(L116,Paramétrage!$C$6:$E$28,3,0)))</f>
        <v>0</v>
      </c>
      <c r="AO116" s="50">
        <f>IF(L116="",0,IF(OR(P116="oui",VLOOKUP(L116,Paramétrage!$C$6:$E$28,2,0)=0),0,IF(U116="",0,U116-AJ116)))</f>
        <v>0</v>
      </c>
      <c r="AP116" s="12">
        <f t="shared" si="66"/>
        <v>0</v>
      </c>
    </row>
    <row r="117" spans="1:42" ht="15" customHeight="1">
      <c r="A117" s="623"/>
      <c r="B117" s="616"/>
      <c r="C117" s="585"/>
      <c r="D117" s="587"/>
      <c r="E117" s="588"/>
      <c r="F117" s="448" t="s">
        <v>339</v>
      </c>
      <c r="G117" s="102" t="s">
        <v>28</v>
      </c>
      <c r="H117" s="103" t="s">
        <v>167</v>
      </c>
      <c r="I117" s="131"/>
      <c r="J117" s="130" t="s">
        <v>164</v>
      </c>
      <c r="K117" s="104">
        <v>2</v>
      </c>
      <c r="L117" s="105" t="s">
        <v>129</v>
      </c>
      <c r="M117" s="122">
        <v>25</v>
      </c>
      <c r="N117" s="119"/>
      <c r="O117" s="127">
        <v>40</v>
      </c>
      <c r="P117" s="111" t="s">
        <v>116</v>
      </c>
      <c r="Q117" s="556" t="s">
        <v>130</v>
      </c>
      <c r="R117" s="556"/>
      <c r="S117" s="556"/>
      <c r="T117" s="569"/>
      <c r="U117" s="281">
        <f>IF(OR(O117="",L117=Paramétrage!$C$10,L117=Paramétrage!$C$13,L117=Paramétrage!$C$16,L117=Paramétrage!$C$19,L117=Paramétrage!$C$23,L117=Paramétrage!$C$26,AND(L117&lt;&gt;Paramétrage!$C$9,P117="Mut+ext")),"",ROUNDUP(N117/O117,0))</f>
        <v>0</v>
      </c>
      <c r="V117" s="282">
        <f>IF(L117="",0,IF(OR(P117="Mut+ext",VLOOKUP(L117,Paramétrage!$C$6:$E$28,2,0)=0),0,IF(O117="","saisir capacité",M117*U117*VLOOKUP(L117,Paramétrage!$C$6:$E$28,2,0))))</f>
        <v>0</v>
      </c>
      <c r="W117" s="108"/>
      <c r="X117" s="283">
        <f t="shared" si="61"/>
        <v>0</v>
      </c>
      <c r="Y117" s="284">
        <f>IF(L117="",0,IF(ISERROR(W117+V117*VLOOKUP(L117,Paramétrage!$C$6:$E$28,3,0))=TRUE,X117,W117+V117*VLOOKUP(L117,Paramétrage!$C$6:$E$28,3,0)))</f>
        <v>0</v>
      </c>
      <c r="Z117" s="555"/>
      <c r="AA117" s="556"/>
      <c r="AB117" s="557"/>
      <c r="AC117" s="442"/>
      <c r="AD117" s="109"/>
      <c r="AE117" s="47">
        <f>IF(F117="",0,IF(J117="",0,IF(SUMIF(F114:F121,F117,N114:N121)=0,0,IF(J117="Obligatoire",AF117/N117,IF(K117="",AF117/SUMIF(F114:F121,F117,N114:N121),AF117/(SUMIF(F114:F121,F117,N114:N121)/K117))))))</f>
        <v>0</v>
      </c>
      <c r="AF117" s="24">
        <f t="shared" si="62"/>
        <v>0</v>
      </c>
      <c r="AH117" s="50">
        <f>IF(SUMIF(F114:F121,F117,N114:N121)=0,0,$M$3*N117/SUMIF(F114:F121,F117,N114:N121))</f>
        <v>0</v>
      </c>
      <c r="AI117" s="12">
        <f t="shared" si="63"/>
        <v>40</v>
      </c>
      <c r="AJ117" s="26">
        <f t="shared" si="64"/>
        <v>0</v>
      </c>
      <c r="AK117" s="27">
        <f>IF(L117="",0,IF(OR(P117="Mut+ext",VLOOKUP(L117,Paramétrage!$C$6:$E$28,2,0)=0),0,IF(O117="","saisir capacité",IF(P117="Mut+ext",0,M117*AJ117*VLOOKUP(L117,Paramétrage!$C$6:$E$28,2,0)))))</f>
        <v>0</v>
      </c>
      <c r="AL117" s="95"/>
      <c r="AM117" s="27">
        <f t="shared" si="65"/>
        <v>0</v>
      </c>
      <c r="AN117" s="27">
        <f>IF(L117="",0,IF(ISERROR(AL117+AK117*VLOOKUP(L117,Paramétrage!$C$6:$E$28,3,0))=TRUE,AM117,AL117+AK117*VLOOKUP(L117,Paramétrage!$C$6:$E$28,3,0)))</f>
        <v>0</v>
      </c>
      <c r="AO117" s="50">
        <f>IF(L117="",0,IF(OR(P117="oui",VLOOKUP(L117,Paramétrage!$C$6:$E$28,2,0)=0),0,IF(U117="",0,U117-AJ117)))</f>
        <v>0</v>
      </c>
      <c r="AP117" s="12">
        <f t="shared" si="66"/>
        <v>0</v>
      </c>
    </row>
    <row r="118" spans="1:42" ht="15" customHeight="1">
      <c r="A118" s="623"/>
      <c r="B118" s="616"/>
      <c r="C118" s="585"/>
      <c r="D118" s="587"/>
      <c r="E118" s="588"/>
      <c r="F118" s="446" t="s">
        <v>339</v>
      </c>
      <c r="G118" s="148" t="s">
        <v>27</v>
      </c>
      <c r="H118" s="103" t="s">
        <v>168</v>
      </c>
      <c r="I118" s="131"/>
      <c r="J118" s="130" t="s">
        <v>164</v>
      </c>
      <c r="K118" s="104">
        <v>2</v>
      </c>
      <c r="L118" s="105" t="s">
        <v>129</v>
      </c>
      <c r="M118" s="122">
        <v>25</v>
      </c>
      <c r="N118" s="119"/>
      <c r="O118" s="127">
        <v>40</v>
      </c>
      <c r="P118" s="111" t="s">
        <v>116</v>
      </c>
      <c r="Q118" s="556" t="s">
        <v>130</v>
      </c>
      <c r="R118" s="556"/>
      <c r="S118" s="556"/>
      <c r="T118" s="569"/>
      <c r="U118" s="281">
        <f>IF(OR(O118="",L118=Paramétrage!$C$10,L118=Paramétrage!$C$13,L118=Paramétrage!$C$16,L118=Paramétrage!$C$19,L118=Paramétrage!$C$23,L118=Paramétrage!$C$26,AND(L118&lt;&gt;Paramétrage!$C$9,P118="Mut+ext")),"",ROUNDUP(N118/O118,0))</f>
        <v>0</v>
      </c>
      <c r="V118" s="282">
        <f>IF(L118="",0,IF(OR(P118="Mut+ext",VLOOKUP(L118,Paramétrage!$C$6:$E$28,2,0)=0),0,IF(O118="","saisir capacité",M118*U118*VLOOKUP(L118,Paramétrage!$C$6:$E$28,2,0))))</f>
        <v>0</v>
      </c>
      <c r="W118" s="108"/>
      <c r="X118" s="283">
        <f t="shared" si="61"/>
        <v>0</v>
      </c>
      <c r="Y118" s="284">
        <f>IF(L118="",0,IF(ISERROR(W118+V118*VLOOKUP(L118,Paramétrage!$C$6:$E$28,3,0))=TRUE,X118,W118+V118*VLOOKUP(L118,Paramétrage!$C$6:$E$28,3,0)))</f>
        <v>0</v>
      </c>
      <c r="Z118" s="555"/>
      <c r="AA118" s="556"/>
      <c r="AB118" s="557"/>
      <c r="AC118" s="442"/>
      <c r="AD118" s="109"/>
      <c r="AE118" s="47">
        <f>IF(F118="",0,IF(J118="",0,IF(SUMIF(F114:F121,F118,N114:N121)=0,0,IF(J118="Obligatoire",AF118/N118,IF(K118="",AF118/SUMIF(F114:F121,F118,N114:N121),AF118/(SUMIF(F114:F121,F118,N114:N121)/K118))))))</f>
        <v>0</v>
      </c>
      <c r="AF118" s="24">
        <f t="shared" si="62"/>
        <v>0</v>
      </c>
      <c r="AH118" s="50">
        <f>IF(SUMIF(F114:F121,F118,N114:N121)=0,0,$M$3*N118/SUMIF(F114:F121,F118,N114:N121))</f>
        <v>0</v>
      </c>
      <c r="AI118" s="12">
        <f t="shared" si="63"/>
        <v>40</v>
      </c>
      <c r="AJ118" s="26">
        <f t="shared" si="64"/>
        <v>0</v>
      </c>
      <c r="AK118" s="27">
        <f>IF(L118="",0,IF(OR(P118="Mut+ext",VLOOKUP(L118,Paramétrage!$C$6:$E$28,2,0)=0),0,IF(O118="","saisir capacité",IF(P118="Mut+ext",0,M118*AJ118*VLOOKUP(L118,Paramétrage!$C$6:$E$28,2,0)))))</f>
        <v>0</v>
      </c>
      <c r="AL118" s="95"/>
      <c r="AM118" s="27">
        <f t="shared" si="65"/>
        <v>0</v>
      </c>
      <c r="AN118" s="27">
        <f>IF(L118="",0,IF(ISERROR(AL118+AK118*VLOOKUP(L118,Paramétrage!$C$6:$E$28,3,0))=TRUE,AM118,AL118+AK118*VLOOKUP(L118,Paramétrage!$C$6:$E$28,3,0)))</f>
        <v>0</v>
      </c>
      <c r="AO118" s="50">
        <f>IF(L118="",0,IF(OR(P118="oui",VLOOKUP(L118,Paramétrage!$C$6:$E$28,2,0)=0),0,IF(U118="",0,U118-AJ118)))</f>
        <v>0</v>
      </c>
      <c r="AP118" s="12">
        <f t="shared" si="66"/>
        <v>0</v>
      </c>
    </row>
    <row r="119" spans="1:42" ht="15" customHeight="1">
      <c r="A119" s="623"/>
      <c r="B119" s="616"/>
      <c r="C119" s="585"/>
      <c r="D119" s="587"/>
      <c r="E119" s="588"/>
      <c r="F119" s="446"/>
      <c r="G119" s="148"/>
      <c r="H119" s="103"/>
      <c r="I119" s="131"/>
      <c r="J119" s="130"/>
      <c r="K119" s="104"/>
      <c r="L119" s="105"/>
      <c r="M119" s="122"/>
      <c r="N119" s="119"/>
      <c r="O119" s="127"/>
      <c r="P119" s="111"/>
      <c r="Q119" s="556"/>
      <c r="R119" s="556"/>
      <c r="S119" s="556"/>
      <c r="T119" s="569"/>
      <c r="U119" s="281" t="str">
        <f>IF(OR(O119="",L119=Paramétrage!$C$10,L119=Paramétrage!$C$13,L119=Paramétrage!$C$16,L119=Paramétrage!$C$19,L119=Paramétrage!$C$23,L119=Paramétrage!$C$26,AND(L119&lt;&gt;Paramétrage!$C$9,P119="Mut+ext")),"",ROUNDUP(N119/O119,0))</f>
        <v/>
      </c>
      <c r="V119" s="282">
        <f>IF(L119="",0,IF(OR(P119="Mut+ext",VLOOKUP(L119,Paramétrage!$C$6:$E$28,2,0)=0),0,IF(O119="","saisir capacité",M119*U119*VLOOKUP(L119,Paramétrage!$C$6:$E$28,2,0))))</f>
        <v>0</v>
      </c>
      <c r="W119" s="108"/>
      <c r="X119" s="283">
        <f t="shared" si="61"/>
        <v>0</v>
      </c>
      <c r="Y119" s="284">
        <f>IF(L119="",0,IF(ISERROR(W119+V119*VLOOKUP(L119,Paramétrage!$C$6:$E$28,3,0))=TRUE,X119,W119+V119*VLOOKUP(L119,Paramétrage!$C$6:$E$28,3,0)))</f>
        <v>0</v>
      </c>
      <c r="Z119" s="555"/>
      <c r="AA119" s="556"/>
      <c r="AB119" s="557"/>
      <c r="AC119" s="442"/>
      <c r="AD119" s="109"/>
      <c r="AE119" s="47">
        <f>IF(F119="",0,IF(J119="",0,IF(SUMIF(F114:F121,F119,N114:N121)=0,0,IF(J119="Obligatoire",AF119/N119,IF(K119="",AF119/SUMIF(F114:F121,F119,N114:N121),AF119/(SUMIF(F114:F121,F119,N114:N121)/K119))))))</f>
        <v>0</v>
      </c>
      <c r="AF119" s="24">
        <f t="shared" si="62"/>
        <v>0</v>
      </c>
      <c r="AH119" s="50">
        <f>IF(SUMIF(F114:F121,F119,N114:N121)=0,0,$M$3*N119/SUMIF(F114:F121,F119,N114:N121))</f>
        <v>0</v>
      </c>
      <c r="AI119" s="12">
        <f t="shared" si="63"/>
        <v>0</v>
      </c>
      <c r="AJ119" s="26" t="str">
        <f t="shared" si="64"/>
        <v/>
      </c>
      <c r="AK119" s="27">
        <f>IF(L119="",0,IF(OR(P119="Mut+ext",VLOOKUP(L119,Paramétrage!$C$6:$E$28,2,0)=0),0,IF(O119="","saisir capacité",IF(P119="Mut+ext",0,M119*AJ119*VLOOKUP(L119,Paramétrage!$C$6:$E$28,2,0)))))</f>
        <v>0</v>
      </c>
      <c r="AL119" s="95"/>
      <c r="AM119" s="27">
        <f t="shared" si="65"/>
        <v>0</v>
      </c>
      <c r="AN119" s="27">
        <f>IF(L119="",0,IF(ISERROR(AL119+AK119*VLOOKUP(L119,Paramétrage!$C$6:$E$28,3,0))=TRUE,AM119,AL119+AK119*VLOOKUP(L119,Paramétrage!$C$6:$E$28,3,0)))</f>
        <v>0</v>
      </c>
      <c r="AO119" s="50">
        <f>IF(L119="",0,IF(OR(P119="oui",VLOOKUP(L119,Paramétrage!$C$6:$E$28,2,0)=0),0,IF(U119="",0,U119-AJ119)))</f>
        <v>0</v>
      </c>
      <c r="AP119" s="12">
        <f t="shared" si="66"/>
        <v>0</v>
      </c>
    </row>
    <row r="120" spans="1:42" ht="15" customHeight="1">
      <c r="A120" s="623"/>
      <c r="B120" s="616"/>
      <c r="C120" s="585"/>
      <c r="D120" s="587"/>
      <c r="E120" s="588"/>
      <c r="F120" s="446"/>
      <c r="G120" s="148"/>
      <c r="H120" s="103"/>
      <c r="I120" s="131"/>
      <c r="J120" s="130"/>
      <c r="K120" s="104"/>
      <c r="L120" s="105"/>
      <c r="M120" s="122"/>
      <c r="N120" s="119"/>
      <c r="O120" s="127"/>
      <c r="P120" s="111"/>
      <c r="Q120" s="556"/>
      <c r="R120" s="556"/>
      <c r="S120" s="556"/>
      <c r="T120" s="569"/>
      <c r="U120" s="281" t="str">
        <f>IF(OR(O120="",L120=Paramétrage!$C$10,L120=Paramétrage!$C$13,L120=Paramétrage!$C$16,L120=Paramétrage!$C$19,L120=Paramétrage!$C$23,L120=Paramétrage!$C$26,AND(L120&lt;&gt;Paramétrage!$C$9,P120="Mut+ext")),"",ROUNDUP(N120/O120,0))</f>
        <v/>
      </c>
      <c r="V120" s="282">
        <f>IF(L120="",0,IF(OR(P120="Mut+ext",VLOOKUP(L120,Paramétrage!$C$6:$E$28,2,0)=0),0,IF(O120="","saisir capacité",M120*U120*VLOOKUP(L120,Paramétrage!$C$6:$E$28,2,0))))</f>
        <v>0</v>
      </c>
      <c r="W120" s="108"/>
      <c r="X120" s="283">
        <f t="shared" si="61"/>
        <v>0</v>
      </c>
      <c r="Y120" s="284">
        <f>IF(L120="",0,IF(ISERROR(W120+V120*VLOOKUP(L120,Paramétrage!$C$6:$E$28,3,0))=TRUE,X120,W120+V120*VLOOKUP(L120,Paramétrage!$C$6:$E$28,3,0)))</f>
        <v>0</v>
      </c>
      <c r="Z120" s="555"/>
      <c r="AA120" s="556"/>
      <c r="AB120" s="557"/>
      <c r="AC120" s="442"/>
      <c r="AD120" s="109"/>
      <c r="AE120" s="47">
        <f>IF(F120="",0,IF(J120="",0,IF(SUMIF(F114:F121,F120,N114:N121)=0,0,IF(J120="Obligatoire",AF120/N120,IF(K120="",AF120/SUMIF(F114:F121,F120,N114:N121),AF120/(SUMIF(F114:F121,F120,N114:N121)/K120))))))</f>
        <v>0</v>
      </c>
      <c r="AF120" s="24">
        <f t="shared" si="62"/>
        <v>0</v>
      </c>
      <c r="AH120" s="50">
        <f>IF(SUMIF(F114:F121,F120,N114:N121)=0,0,$M$3*N120/SUMIF(F114:F121,F120,N114:N121))</f>
        <v>0</v>
      </c>
      <c r="AI120" s="12">
        <f t="shared" si="63"/>
        <v>0</v>
      </c>
      <c r="AJ120" s="26" t="str">
        <f t="shared" si="64"/>
        <v/>
      </c>
      <c r="AK120" s="27">
        <f>IF(L120="",0,IF(OR(P120="Mut+ext",VLOOKUP(L120,Paramétrage!$C$6:$E$28,2,0)=0),0,IF(O120="","saisir capacité",IF(P120="Mut+ext",0,M120*AJ120*VLOOKUP(L120,Paramétrage!$C$6:$E$28,2,0)))))</f>
        <v>0</v>
      </c>
      <c r="AL120" s="95"/>
      <c r="AM120" s="27">
        <f t="shared" si="65"/>
        <v>0</v>
      </c>
      <c r="AN120" s="27">
        <f>IF(L120="",0,IF(ISERROR(AL120+AK120*VLOOKUP(L120,Paramétrage!$C$6:$E$28,3,0))=TRUE,AM120,AL120+AK120*VLOOKUP(L120,Paramétrage!$C$6:$E$28,3,0)))</f>
        <v>0</v>
      </c>
      <c r="AO120" s="50">
        <f>IF(L120="",0,IF(OR(P120="oui",VLOOKUP(L120,Paramétrage!$C$6:$E$28,2,0)=0),0,IF(U120="",0,U120-AJ120)))</f>
        <v>0</v>
      </c>
      <c r="AP120" s="12">
        <f t="shared" si="66"/>
        <v>0</v>
      </c>
    </row>
    <row r="121" spans="1:42" ht="15" customHeight="1">
      <c r="A121" s="623"/>
      <c r="B121" s="616"/>
      <c r="C121" s="585"/>
      <c r="D121" s="587"/>
      <c r="E121" s="589"/>
      <c r="F121" s="446"/>
      <c r="G121" s="148"/>
      <c r="H121" s="103"/>
      <c r="I121" s="131"/>
      <c r="J121" s="130"/>
      <c r="K121" s="104"/>
      <c r="L121" s="105"/>
      <c r="M121" s="122"/>
      <c r="N121" s="119"/>
      <c r="O121" s="127"/>
      <c r="P121" s="111"/>
      <c r="Q121" s="556"/>
      <c r="R121" s="556"/>
      <c r="S121" s="556"/>
      <c r="T121" s="569"/>
      <c r="U121" s="281" t="str">
        <f>IF(OR(O121="",L121=Paramétrage!$C$10,L121=Paramétrage!$C$13,L121=Paramétrage!$C$16,L121=Paramétrage!$C$19,L121=Paramétrage!$C$23,L121=Paramétrage!$C$26,AND(L121&lt;&gt;Paramétrage!$C$9,P121="Mut+ext")),"",ROUNDUP(N121/O121,0))</f>
        <v/>
      </c>
      <c r="V121" s="282">
        <f>IF(L121="",0,IF(OR(P121="Mut+ext",VLOOKUP(L121,Paramétrage!$C$6:$E$28,2,0)=0),0,IF(O121="","saisir capacité",M121*U121*VLOOKUP(L121,Paramétrage!$C$6:$E$28,2,0))))</f>
        <v>0</v>
      </c>
      <c r="W121" s="108"/>
      <c r="X121" s="283">
        <f t="shared" si="61"/>
        <v>0</v>
      </c>
      <c r="Y121" s="284">
        <f>IF(L121="",0,IF(ISERROR(W121+V121*VLOOKUP(L121,Paramétrage!$C$6:$E$28,3,0))=TRUE,X121,W121+V121*VLOOKUP(L121,Paramétrage!$C$6:$E$28,3,0)))</f>
        <v>0</v>
      </c>
      <c r="Z121" s="555"/>
      <c r="AA121" s="556"/>
      <c r="AB121" s="557"/>
      <c r="AC121" s="442"/>
      <c r="AD121" s="109"/>
      <c r="AE121" s="47">
        <f>IF(F121="",0,IF(J121="",0,IF(SUMIF(F114:F121,F121,N114:N121)=0,0,IF(J121="Obligatoire",AF121/N121,IF(K121="",AF121/SUMIF(F114:F121,F121,N114:N121),AF121/(SUMIF(F114:F121,F121,N114:N121)/K121))))))</f>
        <v>0</v>
      </c>
      <c r="AF121" s="24">
        <f t="shared" si="62"/>
        <v>0</v>
      </c>
      <c r="AH121" s="50">
        <f>IF(SUMIF(F114:F121,F121,N114:N121)=0,0,$M$3*N121/SUMIF(F114:F121,F121,N114:N121))</f>
        <v>0</v>
      </c>
      <c r="AI121" s="12">
        <f t="shared" si="63"/>
        <v>0</v>
      </c>
      <c r="AJ121" s="26" t="str">
        <f t="shared" si="64"/>
        <v/>
      </c>
      <c r="AK121" s="27">
        <f>IF(L121="",0,IF(OR(P121="Mut+ext",VLOOKUP(L121,Paramétrage!$C$6:$E$28,2,0)=0),0,IF(O121="","saisir capacité",IF(P121="Mut+ext",0,M121*AJ121*VLOOKUP(L121,Paramétrage!$C$6:$E$28,2,0)))))</f>
        <v>0</v>
      </c>
      <c r="AL121" s="95"/>
      <c r="AM121" s="27">
        <f t="shared" si="65"/>
        <v>0</v>
      </c>
      <c r="AN121" s="27">
        <f>IF(L121="",0,IF(ISERROR(AL121+AK121*VLOOKUP(L121,Paramétrage!$C$6:$E$28,3,0))=TRUE,AM121,AL121+AK121*VLOOKUP(L121,Paramétrage!$C$6:$E$28,3,0)))</f>
        <v>0</v>
      </c>
      <c r="AO121" s="50">
        <f>IF(L121="",0,IF(OR(P121="oui",VLOOKUP(L121,Paramétrage!$C$6:$E$28,2,0)=0),0,IF(U121="",0,U121-AJ121)))</f>
        <v>0</v>
      </c>
      <c r="AP121" s="12">
        <f t="shared" si="66"/>
        <v>0</v>
      </c>
    </row>
    <row r="122" spans="1:42" ht="15" customHeight="1">
      <c r="A122" s="623"/>
      <c r="B122" s="616"/>
      <c r="C122" s="585"/>
      <c r="D122" s="285"/>
      <c r="E122" s="285"/>
      <c r="F122" s="286"/>
      <c r="G122" s="287"/>
      <c r="H122" s="288"/>
      <c r="I122" s="289"/>
      <c r="J122" s="288"/>
      <c r="K122" s="290"/>
      <c r="L122" s="291"/>
      <c r="M122" s="292">
        <f>AE122</f>
        <v>0</v>
      </c>
      <c r="N122" s="293">
        <f>SUM(N114:N121)</f>
        <v>0</v>
      </c>
      <c r="O122" s="293"/>
      <c r="P122" s="294"/>
      <c r="Q122" s="295"/>
      <c r="R122" s="295"/>
      <c r="S122" s="295"/>
      <c r="T122" s="296"/>
      <c r="U122" s="297"/>
      <c r="V122" s="298">
        <f>SUM(V114:V121)</f>
        <v>0</v>
      </c>
      <c r="W122" s="291">
        <f>SUM(W114:W121)</f>
        <v>0</v>
      </c>
      <c r="X122" s="299">
        <f t="shared" si="60"/>
        <v>0</v>
      </c>
      <c r="Y122" s="300">
        <f>SUM(Y114:Y121)</f>
        <v>0</v>
      </c>
      <c r="Z122" s="301"/>
      <c r="AA122" s="301"/>
      <c r="AB122" s="302"/>
      <c r="AC122" s="303"/>
      <c r="AD122" s="296"/>
      <c r="AE122" s="46">
        <f>SUM(AE114:AE121)</f>
        <v>0</v>
      </c>
      <c r="AF122" s="44">
        <f>SUM(AF114:AF121)</f>
        <v>0</v>
      </c>
    </row>
    <row r="123" spans="1:42" ht="15" customHeight="1">
      <c r="A123" s="623"/>
      <c r="B123" s="616"/>
      <c r="C123" s="585" t="s">
        <v>350</v>
      </c>
      <c r="D123" s="587" t="s">
        <v>224</v>
      </c>
      <c r="E123" s="588">
        <v>0</v>
      </c>
      <c r="F123" s="447"/>
      <c r="G123" s="112"/>
      <c r="H123" s="103"/>
      <c r="I123" s="131"/>
      <c r="J123" s="130"/>
      <c r="K123" s="104"/>
      <c r="L123" s="105"/>
      <c r="M123" s="122"/>
      <c r="N123" s="119"/>
      <c r="O123" s="127"/>
      <c r="P123" s="111"/>
      <c r="Q123" s="556"/>
      <c r="R123" s="556"/>
      <c r="S123" s="556"/>
      <c r="T123" s="569"/>
      <c r="U123" s="281" t="str">
        <f>IF(OR(O123="",L123=Paramétrage!$C$10,L123=Paramétrage!$C$13,L123=Paramétrage!$C$16,L123=Paramétrage!$C$19,L123=Paramétrage!$C$23,L123=Paramétrage!$C$26,AND(L123&lt;&gt;Paramétrage!$C$9,P123="Mut+ext")),"",ROUNDUP(N123/O123,0))</f>
        <v/>
      </c>
      <c r="V123" s="282">
        <f>IF(L123="",0,IF(OR(P123="Mut+ext",VLOOKUP(L123,Paramétrage!$C$6:$E$28,2,0)=0),0,IF(O123="","saisir capacité",M123*U123*VLOOKUP(L123,Paramétrage!$C$6:$E$28,2,0))))</f>
        <v>0</v>
      </c>
      <c r="W123" s="108"/>
      <c r="X123" s="283">
        <f t="shared" ref="X123:X130" si="67">IF(ISERROR(V123+W123)=TRUE,V123,V123+W123)</f>
        <v>0</v>
      </c>
      <c r="Y123" s="284">
        <f>IF(L123="",0,IF(ISERROR(W123+V123*VLOOKUP(L123,Paramétrage!$C$6:$E$28,3,0))=TRUE,X123,W123+V123*VLOOKUP(L123,Paramétrage!$C$6:$E$28,3,0)))</f>
        <v>0</v>
      </c>
      <c r="Z123" s="555"/>
      <c r="AA123" s="556"/>
      <c r="AB123" s="557"/>
      <c r="AC123" s="442"/>
      <c r="AD123" s="110"/>
      <c r="AE123" s="47">
        <f>IF(F123="",0,IF(J123="",0,IF(SUMIF(F123:F130,F123,N123:N130)=0,0,IF(J123="Obligatoire",AF123/N123,IF(K123="",AF123/SUMIF(F123:F130,F123,N123:N130),AF123/(SUMIF(F123:F130,F123,N123:N130)/K123))))))</f>
        <v>0</v>
      </c>
      <c r="AF123" s="43">
        <f t="shared" ref="AF123:AF130" si="68">M123*N123</f>
        <v>0</v>
      </c>
      <c r="AH123" s="50">
        <f>IF(SUMIF(F123:F130,F123,N123:N130)=0,0,$M$3*N123/SUMIF(F123:F130,F123,N123:N130))</f>
        <v>0</v>
      </c>
      <c r="AI123" s="12">
        <f t="shared" ref="AI123:AI130" si="69">O123</f>
        <v>0</v>
      </c>
      <c r="AJ123" s="26" t="str">
        <f t="shared" ref="AJ123:AJ130" si="70">IF(AI123=0,"",ROUNDUP(AH123/AI123,0))</f>
        <v/>
      </c>
      <c r="AK123" s="27">
        <f>IF(L123="",0,IF(OR(P123="Mut+ext",VLOOKUP(L123,Paramétrage!$C$6:$E$28,2,0)=0),0,IF(O123="","saisir capacité",IF(P123="Mut+ext",0,M123*AJ123*VLOOKUP(L123,Paramétrage!$C$6:$E$28,2,0)))))</f>
        <v>0</v>
      </c>
      <c r="AL123" s="95"/>
      <c r="AM123" s="27">
        <f t="shared" ref="AM123:AM130" si="71">IF(ISERROR(AK123+AL123)=TRUE,AK123,AK123+AL123)</f>
        <v>0</v>
      </c>
      <c r="AN123" s="27">
        <f>IF(L123="",0,IF(ISERROR(AL123+AK123*VLOOKUP(L123,Paramétrage!$C$6:$E$28,3,0))=TRUE,AM123,AL123+AK123*VLOOKUP(L123,Paramétrage!$C$6:$E$28,3,0)))</f>
        <v>0</v>
      </c>
      <c r="AO123" s="50">
        <f>IF(L123="",0,IF(OR(P123="oui",VLOOKUP(L123,Paramétrage!$C$6:$E$28,2,0)=0),0,IF(U123="",0,U123-AJ123)))</f>
        <v>0</v>
      </c>
      <c r="AP123" s="12">
        <f t="shared" ref="AP123:AP130" si="72">Y123-AN123-W123</f>
        <v>0</v>
      </c>
    </row>
    <row r="124" spans="1:42" ht="15" customHeight="1">
      <c r="A124" s="623"/>
      <c r="B124" s="616"/>
      <c r="C124" s="585"/>
      <c r="D124" s="587"/>
      <c r="E124" s="588"/>
      <c r="F124" s="446"/>
      <c r="G124" s="102"/>
      <c r="H124" s="103"/>
      <c r="I124" s="131"/>
      <c r="J124" s="130"/>
      <c r="K124" s="104"/>
      <c r="L124" s="105"/>
      <c r="M124" s="122"/>
      <c r="N124" s="119"/>
      <c r="O124" s="127"/>
      <c r="P124" s="111"/>
      <c r="Q124" s="556"/>
      <c r="R124" s="556"/>
      <c r="S124" s="556"/>
      <c r="T124" s="569"/>
      <c r="U124" s="281" t="str">
        <f>IF(OR(O124="",L124=Paramétrage!$C$10,L124=Paramétrage!$C$13,L124=Paramétrage!$C$16,L124=Paramétrage!$C$19,L124=Paramétrage!$C$23,L124=Paramétrage!$C$26,AND(L124&lt;&gt;Paramétrage!$C$9,P124="Mut+ext")),"",ROUNDUP(N124/O124,0))</f>
        <v/>
      </c>
      <c r="V124" s="282">
        <f>IF(L124="",0,IF(OR(P124="Mut+ext",VLOOKUP(L124,Paramétrage!$C$6:$E$28,2,0)=0),0,IF(O124="","saisir capacité",M124*U124*VLOOKUP(L124,Paramétrage!$C$6:$E$28,2,0))))</f>
        <v>0</v>
      </c>
      <c r="W124" s="108"/>
      <c r="X124" s="283">
        <f t="shared" si="67"/>
        <v>0</v>
      </c>
      <c r="Y124" s="284">
        <f>IF(L124="",0,IF(ISERROR(W124+V124*VLOOKUP(L124,Paramétrage!$C$6:$E$28,3,0))=TRUE,X124,W124+V124*VLOOKUP(L124,Paramétrage!$C$6:$E$28,3,0)))</f>
        <v>0</v>
      </c>
      <c r="Z124" s="555"/>
      <c r="AA124" s="556"/>
      <c r="AB124" s="557"/>
      <c r="AC124" s="442"/>
      <c r="AD124" s="109"/>
      <c r="AE124" s="47">
        <f>IF(F124="",0,IF(J124="",0,IF(SUMIF(F123:F130,F124,N123:N130)=0,0,IF(J124="Obligatoire",AF124/N124,IF(K124="",AF124/SUMIF(F123:F130,F124,N123:N130),AF124/(SUMIF(F123:F130,F124,N123:N130)/K124))))))</f>
        <v>0</v>
      </c>
      <c r="AF124" s="24">
        <f t="shared" si="68"/>
        <v>0</v>
      </c>
      <c r="AH124" s="50">
        <f>IF(SUMIF(F123:F130,F124,N123:N130)=0,0,$M$3*N124/SUMIF(F123:F130,F124,N123:N130))</f>
        <v>0</v>
      </c>
      <c r="AI124" s="12">
        <f t="shared" si="69"/>
        <v>0</v>
      </c>
      <c r="AJ124" s="26" t="str">
        <f t="shared" si="70"/>
        <v/>
      </c>
      <c r="AK124" s="27">
        <f>IF(L124="",0,IF(OR(P124="Mut+ext",VLOOKUP(L124,Paramétrage!$C$6:$E$28,2,0)=0),0,IF(O124="","saisir capacité",IF(P124="Mut+ext",0,M124*AJ124*VLOOKUP(L124,Paramétrage!$C$6:$E$28,2,0)))))</f>
        <v>0</v>
      </c>
      <c r="AL124" s="95"/>
      <c r="AM124" s="27">
        <f t="shared" si="71"/>
        <v>0</v>
      </c>
      <c r="AN124" s="27">
        <f>IF(L124="",0,IF(ISERROR(AL124+AK124*VLOOKUP(L124,Paramétrage!$C$6:$E$28,3,0))=TRUE,AM124,AL124+AK124*VLOOKUP(L124,Paramétrage!$C$6:$E$28,3,0)))</f>
        <v>0</v>
      </c>
      <c r="AO124" s="50">
        <f>IF(L124="",0,IF(OR(P124="oui",VLOOKUP(L124,Paramétrage!$C$6:$E$28,2,0)=0),0,IF(U124="",0,U124-AJ124)))</f>
        <v>0</v>
      </c>
      <c r="AP124" s="12">
        <f t="shared" si="72"/>
        <v>0</v>
      </c>
    </row>
    <row r="125" spans="1:42" ht="15" customHeight="1">
      <c r="A125" s="623"/>
      <c r="B125" s="616"/>
      <c r="C125" s="585"/>
      <c r="D125" s="587"/>
      <c r="E125" s="588"/>
      <c r="F125" s="446"/>
      <c r="G125" s="102"/>
      <c r="H125" s="103"/>
      <c r="I125" s="131"/>
      <c r="J125" s="130"/>
      <c r="K125" s="104"/>
      <c r="L125" s="105"/>
      <c r="M125" s="122"/>
      <c r="N125" s="119"/>
      <c r="O125" s="127"/>
      <c r="P125" s="111"/>
      <c r="Q125" s="556"/>
      <c r="R125" s="556"/>
      <c r="S125" s="556"/>
      <c r="T125" s="569"/>
      <c r="U125" s="281" t="str">
        <f>IF(OR(O125="",L125=Paramétrage!$C$10,L125=Paramétrage!$C$13,L125=Paramétrage!$C$16,L125=Paramétrage!$C$19,L125=Paramétrage!$C$23,L125=Paramétrage!$C$26,AND(L125&lt;&gt;Paramétrage!$C$9,P125="Mut+ext")),"",ROUNDUP(N125/O125,0))</f>
        <v/>
      </c>
      <c r="V125" s="282">
        <f>IF(L125="",0,IF(OR(P125="Mut+ext",VLOOKUP(L125,Paramétrage!$C$6:$E$28,2,0)=0),0,IF(O125="","saisir capacité",M125*U125*VLOOKUP(L125,Paramétrage!$C$6:$E$28,2,0))))</f>
        <v>0</v>
      </c>
      <c r="W125" s="108"/>
      <c r="X125" s="283">
        <f t="shared" si="67"/>
        <v>0</v>
      </c>
      <c r="Y125" s="284">
        <f>IF(L125="",0,IF(ISERROR(W125+V125*VLOOKUP(L125,Paramétrage!$C$6:$E$28,3,0))=TRUE,X125,W125+V125*VLOOKUP(L125,Paramétrage!$C$6:$E$28,3,0)))</f>
        <v>0</v>
      </c>
      <c r="Z125" s="555"/>
      <c r="AA125" s="556"/>
      <c r="AB125" s="557"/>
      <c r="AC125" s="442"/>
      <c r="AD125" s="109"/>
      <c r="AE125" s="47">
        <f>IF(F125="",0,IF(J125="",0,IF(SUMIF(F123:F130,F125,N123:N130)=0,0,IF(J125="Obligatoire",AF125/N125,IF(K125="",AF125/SUMIF(F123:F130,F125,N123:N130),AF125/(SUMIF(F123:F130,F125,N123:N130)/K125))))))</f>
        <v>0</v>
      </c>
      <c r="AF125" s="24">
        <f t="shared" si="68"/>
        <v>0</v>
      </c>
      <c r="AH125" s="50">
        <f>IF(SUMIF(F123:F130,F125,N123:N130)=0,0,$M$3*N125/SUMIF(F123:F130,F125,N123:N130))</f>
        <v>0</v>
      </c>
      <c r="AI125" s="12">
        <f t="shared" si="69"/>
        <v>0</v>
      </c>
      <c r="AJ125" s="26" t="str">
        <f t="shared" si="70"/>
        <v/>
      </c>
      <c r="AK125" s="27">
        <f>IF(L125="",0,IF(OR(P125="Mut+ext",VLOOKUP(L125,Paramétrage!$C$6:$E$28,2,0)=0),0,IF(O125="","saisir capacité",IF(P125="Mut+ext",0,M125*AJ125*VLOOKUP(L125,Paramétrage!$C$6:$E$28,2,0)))))</f>
        <v>0</v>
      </c>
      <c r="AL125" s="95"/>
      <c r="AM125" s="27">
        <f t="shared" si="71"/>
        <v>0</v>
      </c>
      <c r="AN125" s="27">
        <f>IF(L125="",0,IF(ISERROR(AL125+AK125*VLOOKUP(L125,Paramétrage!$C$6:$E$28,3,0))=TRUE,AM125,AL125+AK125*VLOOKUP(L125,Paramétrage!$C$6:$E$28,3,0)))</f>
        <v>0</v>
      </c>
      <c r="AO125" s="50">
        <f>IF(L125="",0,IF(OR(P125="oui",VLOOKUP(L125,Paramétrage!$C$6:$E$28,2,0)=0),0,IF(U125="",0,U125-AJ125)))</f>
        <v>0</v>
      </c>
      <c r="AP125" s="12">
        <f t="shared" si="72"/>
        <v>0</v>
      </c>
    </row>
    <row r="126" spans="1:42" ht="15" customHeight="1">
      <c r="A126" s="623"/>
      <c r="B126" s="616"/>
      <c r="C126" s="585"/>
      <c r="D126" s="587"/>
      <c r="E126" s="588"/>
      <c r="F126" s="448"/>
      <c r="G126" s="102"/>
      <c r="H126" s="103"/>
      <c r="I126" s="131"/>
      <c r="J126" s="130"/>
      <c r="K126" s="104"/>
      <c r="L126" s="105"/>
      <c r="M126" s="122"/>
      <c r="N126" s="119"/>
      <c r="O126" s="127"/>
      <c r="P126" s="111"/>
      <c r="Q126" s="556"/>
      <c r="R126" s="556"/>
      <c r="S126" s="556"/>
      <c r="T126" s="569"/>
      <c r="U126" s="281" t="str">
        <f>IF(OR(O126="",L126=Paramétrage!$C$10,L126=Paramétrage!$C$13,L126=Paramétrage!$C$16,L126=Paramétrage!$C$19,L126=Paramétrage!$C$23,L126=Paramétrage!$C$26,AND(L126&lt;&gt;Paramétrage!$C$9,P126="Mut+ext")),"",ROUNDUP(N126/O126,0))</f>
        <v/>
      </c>
      <c r="V126" s="282">
        <f>IF(L126="",0,IF(OR(P126="Mut+ext",VLOOKUP(L126,Paramétrage!$C$6:$E$28,2,0)=0),0,IF(O126="","saisir capacité",M126*U126*VLOOKUP(L126,Paramétrage!$C$6:$E$28,2,0))))</f>
        <v>0</v>
      </c>
      <c r="W126" s="108"/>
      <c r="X126" s="283">
        <f t="shared" si="67"/>
        <v>0</v>
      </c>
      <c r="Y126" s="284">
        <f>IF(L126="",0,IF(ISERROR(W126+V126*VLOOKUP(L126,Paramétrage!$C$6:$E$28,3,0))=TRUE,X126,W126+V126*VLOOKUP(L126,Paramétrage!$C$6:$E$28,3,0)))</f>
        <v>0</v>
      </c>
      <c r="Z126" s="555"/>
      <c r="AA126" s="556"/>
      <c r="AB126" s="557"/>
      <c r="AC126" s="442"/>
      <c r="AD126" s="109"/>
      <c r="AE126" s="47">
        <f>IF(F126="",0,IF(J126="",0,IF(SUMIF(F123:F130,F126,N123:N130)=0,0,IF(J126="Obligatoire",AF126/N126,IF(K126="",AF126/SUMIF(F123:F130,F126,N123:N130),AF126/(SUMIF(F123:F130,F126,N123:N130)/K126))))))</f>
        <v>0</v>
      </c>
      <c r="AF126" s="24">
        <f t="shared" si="68"/>
        <v>0</v>
      </c>
      <c r="AH126" s="50">
        <f>IF(SUMIF(F123:F130,F126,N123:N130)=0,0,$M$3*N126/SUMIF(F123:F130,F126,N123:N130))</f>
        <v>0</v>
      </c>
      <c r="AI126" s="12">
        <f t="shared" si="69"/>
        <v>0</v>
      </c>
      <c r="AJ126" s="26" t="str">
        <f t="shared" si="70"/>
        <v/>
      </c>
      <c r="AK126" s="27">
        <f>IF(L126="",0,IF(OR(P126="Mut+ext",VLOOKUP(L126,Paramétrage!$C$6:$E$28,2,0)=0),0,IF(O126="","saisir capacité",IF(P126="Mut+ext",0,M126*AJ126*VLOOKUP(L126,Paramétrage!$C$6:$E$28,2,0)))))</f>
        <v>0</v>
      </c>
      <c r="AL126" s="95"/>
      <c r="AM126" s="27">
        <f t="shared" si="71"/>
        <v>0</v>
      </c>
      <c r="AN126" s="27">
        <f>IF(L126="",0,IF(ISERROR(AL126+AK126*VLOOKUP(L126,Paramétrage!$C$6:$E$28,3,0))=TRUE,AM126,AL126+AK126*VLOOKUP(L126,Paramétrage!$C$6:$E$28,3,0)))</f>
        <v>0</v>
      </c>
      <c r="AO126" s="50">
        <f>IF(L126="",0,IF(OR(P126="oui",VLOOKUP(L126,Paramétrage!$C$6:$E$28,2,0)=0),0,IF(U126="",0,U126-AJ126)))</f>
        <v>0</v>
      </c>
      <c r="AP126" s="12">
        <f t="shared" si="72"/>
        <v>0</v>
      </c>
    </row>
    <row r="127" spans="1:42" ht="15" customHeight="1">
      <c r="A127" s="623"/>
      <c r="B127" s="616"/>
      <c r="C127" s="585"/>
      <c r="D127" s="587"/>
      <c r="E127" s="588"/>
      <c r="F127" s="446"/>
      <c r="G127" s="449"/>
      <c r="H127" s="103"/>
      <c r="I127" s="131"/>
      <c r="J127" s="130"/>
      <c r="K127" s="104"/>
      <c r="L127" s="105"/>
      <c r="M127" s="122"/>
      <c r="N127" s="119"/>
      <c r="O127" s="127"/>
      <c r="P127" s="111"/>
      <c r="Q127" s="556"/>
      <c r="R127" s="556"/>
      <c r="S127" s="556"/>
      <c r="T127" s="569"/>
      <c r="U127" s="281" t="str">
        <f>IF(OR(O127="",L127=Paramétrage!$C$10,L127=Paramétrage!$C$13,L127=Paramétrage!$C$16,L127=Paramétrage!$C$19,L127=Paramétrage!$C$23,L127=Paramétrage!$C$26,AND(L127&lt;&gt;Paramétrage!$C$9,P127="Mut+ext")),"",ROUNDUP(N127/O127,0))</f>
        <v/>
      </c>
      <c r="V127" s="282">
        <f>IF(L127="",0,IF(OR(P127="Mut+ext",VLOOKUP(L127,Paramétrage!$C$6:$E$28,2,0)=0),0,IF(O127="","saisir capacité",M127*U127*VLOOKUP(L127,Paramétrage!$C$6:$E$28,2,0))))</f>
        <v>0</v>
      </c>
      <c r="W127" s="108"/>
      <c r="X127" s="283">
        <f t="shared" si="67"/>
        <v>0</v>
      </c>
      <c r="Y127" s="284">
        <f>IF(L127="",0,IF(ISERROR(W127+V127*VLOOKUP(L127,Paramétrage!$C$6:$E$28,3,0))=TRUE,X127,W127+V127*VLOOKUP(L127,Paramétrage!$C$6:$E$28,3,0)))</f>
        <v>0</v>
      </c>
      <c r="Z127" s="555"/>
      <c r="AA127" s="556"/>
      <c r="AB127" s="557"/>
      <c r="AC127" s="442"/>
      <c r="AD127" s="109"/>
      <c r="AE127" s="47">
        <f>IF(F127="",0,IF(J127="",0,IF(SUMIF(F123:F130,F127,N123:N130)=0,0,IF(J127="Obligatoire",AF127/N127,IF(K127="",AF127/SUMIF(F123:F130,F127,N123:N130),AF127/(SUMIF(F123:F130,F127,N123:N130)/K127))))))</f>
        <v>0</v>
      </c>
      <c r="AF127" s="24">
        <f t="shared" si="68"/>
        <v>0</v>
      </c>
      <c r="AH127" s="50">
        <f>IF(SUMIF(F123:F130,F127,N123:N130)=0,0,$M$3*N127/SUMIF(F123:F130,F127,N123:N130))</f>
        <v>0</v>
      </c>
      <c r="AI127" s="12">
        <f t="shared" si="69"/>
        <v>0</v>
      </c>
      <c r="AJ127" s="26" t="str">
        <f t="shared" si="70"/>
        <v/>
      </c>
      <c r="AK127" s="27">
        <f>IF(L127="",0,IF(OR(P127="Mut+ext",VLOOKUP(L127,Paramétrage!$C$6:$E$28,2,0)=0),0,IF(O127="","saisir capacité",IF(P127="Mut+ext",0,M127*AJ127*VLOOKUP(L127,Paramétrage!$C$6:$E$28,2,0)))))</f>
        <v>0</v>
      </c>
      <c r="AL127" s="95"/>
      <c r="AM127" s="27">
        <f t="shared" si="71"/>
        <v>0</v>
      </c>
      <c r="AN127" s="27">
        <f>IF(L127="",0,IF(ISERROR(AL127+AK127*VLOOKUP(L127,Paramétrage!$C$6:$E$28,3,0))=TRUE,AM127,AL127+AK127*VLOOKUP(L127,Paramétrage!$C$6:$E$28,3,0)))</f>
        <v>0</v>
      </c>
      <c r="AO127" s="50">
        <f>IF(L127="",0,IF(OR(P127="oui",VLOOKUP(L127,Paramétrage!$C$6:$E$28,2,0)=0),0,IF(U127="",0,U127-AJ127)))</f>
        <v>0</v>
      </c>
      <c r="AP127" s="12">
        <f t="shared" si="72"/>
        <v>0</v>
      </c>
    </row>
    <row r="128" spans="1:42" ht="15" customHeight="1">
      <c r="A128" s="623"/>
      <c r="B128" s="616"/>
      <c r="C128" s="585"/>
      <c r="D128" s="587"/>
      <c r="E128" s="588"/>
      <c r="F128" s="446"/>
      <c r="G128" s="449"/>
      <c r="H128" s="103"/>
      <c r="I128" s="131"/>
      <c r="J128" s="130"/>
      <c r="K128" s="104"/>
      <c r="L128" s="105"/>
      <c r="M128" s="122"/>
      <c r="N128" s="119"/>
      <c r="O128" s="127"/>
      <c r="P128" s="111"/>
      <c r="Q128" s="556"/>
      <c r="R128" s="556"/>
      <c r="S128" s="556"/>
      <c r="T128" s="569"/>
      <c r="U128" s="281" t="str">
        <f>IF(OR(O128="",L128=Paramétrage!$C$10,L128=Paramétrage!$C$13,L128=Paramétrage!$C$16,L128=Paramétrage!$C$19,L128=Paramétrage!$C$23,L128=Paramétrage!$C$26,AND(L128&lt;&gt;Paramétrage!$C$9,P128="Mut+ext")),"",ROUNDUP(N128/O128,0))</f>
        <v/>
      </c>
      <c r="V128" s="282">
        <f>IF(L128="",0,IF(OR(P128="Mut+ext",VLOOKUP(L128,Paramétrage!$C$6:$E$28,2,0)=0),0,IF(O128="","saisir capacité",M128*U128*VLOOKUP(L128,Paramétrage!$C$6:$E$28,2,0))))</f>
        <v>0</v>
      </c>
      <c r="W128" s="108"/>
      <c r="X128" s="283">
        <f t="shared" si="67"/>
        <v>0</v>
      </c>
      <c r="Y128" s="284">
        <f>IF(L128="",0,IF(ISERROR(W128+V128*VLOOKUP(L128,Paramétrage!$C$6:$E$28,3,0))=TRUE,X128,W128+V128*VLOOKUP(L128,Paramétrage!$C$6:$E$28,3,0)))</f>
        <v>0</v>
      </c>
      <c r="Z128" s="555"/>
      <c r="AA128" s="556"/>
      <c r="AB128" s="557"/>
      <c r="AC128" s="442"/>
      <c r="AD128" s="109"/>
      <c r="AE128" s="47">
        <f>IF(F128="",0,IF(J128="",0,IF(SUMIF(F123:F130,F128,N123:N130)=0,0,IF(J128="Obligatoire",AF128/N128,IF(K128="",AF128/SUMIF(F123:F130,F128,N123:N130),AF128/(SUMIF(F123:F130,F128,N123:N130)/K128))))))</f>
        <v>0</v>
      </c>
      <c r="AF128" s="24">
        <f t="shared" si="68"/>
        <v>0</v>
      </c>
      <c r="AH128" s="50">
        <f>IF(SUMIF(F123:F130,F128,N123:N130)=0,0,$M$3*N128/SUMIF(F123:F130,F128,N123:N130))</f>
        <v>0</v>
      </c>
      <c r="AI128" s="12">
        <f t="shared" si="69"/>
        <v>0</v>
      </c>
      <c r="AJ128" s="26" t="str">
        <f t="shared" si="70"/>
        <v/>
      </c>
      <c r="AK128" s="27">
        <f>IF(L128="",0,IF(OR(P128="Mut+ext",VLOOKUP(L128,Paramétrage!$C$6:$E$28,2,0)=0),0,IF(O128="","saisir capacité",IF(P128="Mut+ext",0,M128*AJ128*VLOOKUP(L128,Paramétrage!$C$6:$E$28,2,0)))))</f>
        <v>0</v>
      </c>
      <c r="AL128" s="95"/>
      <c r="AM128" s="27">
        <f t="shared" si="71"/>
        <v>0</v>
      </c>
      <c r="AN128" s="27">
        <f>IF(L128="",0,IF(ISERROR(AL128+AK128*VLOOKUP(L128,Paramétrage!$C$6:$E$28,3,0))=TRUE,AM128,AL128+AK128*VLOOKUP(L128,Paramétrage!$C$6:$E$28,3,0)))</f>
        <v>0</v>
      </c>
      <c r="AO128" s="50">
        <f>IF(L128="",0,IF(OR(P128="oui",VLOOKUP(L128,Paramétrage!$C$6:$E$28,2,0)=0),0,IF(U128="",0,U128-AJ128)))</f>
        <v>0</v>
      </c>
      <c r="AP128" s="12">
        <f t="shared" si="72"/>
        <v>0</v>
      </c>
    </row>
    <row r="129" spans="1:42" ht="15" customHeight="1">
      <c r="A129" s="623"/>
      <c r="B129" s="616"/>
      <c r="C129" s="585"/>
      <c r="D129" s="587"/>
      <c r="E129" s="588"/>
      <c r="F129" s="446"/>
      <c r="G129" s="449"/>
      <c r="H129" s="103"/>
      <c r="I129" s="131"/>
      <c r="J129" s="130"/>
      <c r="K129" s="104"/>
      <c r="L129" s="105"/>
      <c r="M129" s="122"/>
      <c r="N129" s="119"/>
      <c r="O129" s="127"/>
      <c r="P129" s="111"/>
      <c r="Q129" s="556"/>
      <c r="R129" s="556"/>
      <c r="S129" s="556"/>
      <c r="T129" s="569"/>
      <c r="U129" s="281" t="str">
        <f>IF(OR(O129="",L129=Paramétrage!$C$10,L129=Paramétrage!$C$13,L129=Paramétrage!$C$16,L129=Paramétrage!$C$19,L129=Paramétrage!$C$23,L129=Paramétrage!$C$26,AND(L129&lt;&gt;Paramétrage!$C$9,P129="Mut+ext")),"",ROUNDUP(N129/O129,0))</f>
        <v/>
      </c>
      <c r="V129" s="282">
        <f>IF(L129="",0,IF(OR(P129="Mut+ext",VLOOKUP(L129,Paramétrage!$C$6:$E$28,2,0)=0),0,IF(O129="","saisir capacité",M129*U129*VLOOKUP(L129,Paramétrage!$C$6:$E$28,2,0))))</f>
        <v>0</v>
      </c>
      <c r="W129" s="108"/>
      <c r="X129" s="283">
        <f t="shared" si="67"/>
        <v>0</v>
      </c>
      <c r="Y129" s="284">
        <f>IF(L129="",0,IF(ISERROR(W129+V129*VLOOKUP(L129,Paramétrage!$C$6:$E$28,3,0))=TRUE,X129,W129+V129*VLOOKUP(L129,Paramétrage!$C$6:$E$28,3,0)))</f>
        <v>0</v>
      </c>
      <c r="Z129" s="555"/>
      <c r="AA129" s="556"/>
      <c r="AB129" s="557"/>
      <c r="AC129" s="442"/>
      <c r="AD129" s="109"/>
      <c r="AE129" s="47">
        <f>IF(F129="",0,IF(J129="",0,IF(SUMIF(F123:F130,F129,N123:N130)=0,0,IF(J129="Obligatoire",AF129/N129,IF(K129="",AF129/SUMIF(F123:F130,F129,N123:N130),AF129/(SUMIF(F123:F130,F129,N123:N130)/K129))))))</f>
        <v>0</v>
      </c>
      <c r="AF129" s="24">
        <f t="shared" si="68"/>
        <v>0</v>
      </c>
      <c r="AH129" s="50">
        <f>IF(SUMIF(F123:F130,F129,N123:N130)=0,0,$M$3*N129/SUMIF(F123:F130,F129,N123:N130))</f>
        <v>0</v>
      </c>
      <c r="AI129" s="12">
        <f t="shared" si="69"/>
        <v>0</v>
      </c>
      <c r="AJ129" s="26" t="str">
        <f t="shared" si="70"/>
        <v/>
      </c>
      <c r="AK129" s="27">
        <f>IF(L129="",0,IF(OR(P129="Mut+ext",VLOOKUP(L129,Paramétrage!$C$6:$E$28,2,0)=0),0,IF(O129="","saisir capacité",IF(P129="Mut+ext",0,M129*AJ129*VLOOKUP(L129,Paramétrage!$C$6:$E$28,2,0)))))</f>
        <v>0</v>
      </c>
      <c r="AL129" s="95"/>
      <c r="AM129" s="27">
        <f t="shared" si="71"/>
        <v>0</v>
      </c>
      <c r="AN129" s="27">
        <f>IF(L129="",0,IF(ISERROR(AL129+AK129*VLOOKUP(L129,Paramétrage!$C$6:$E$28,3,0))=TRUE,AM129,AL129+AK129*VLOOKUP(L129,Paramétrage!$C$6:$E$28,3,0)))</f>
        <v>0</v>
      </c>
      <c r="AO129" s="50">
        <f>IF(L129="",0,IF(OR(P129="oui",VLOOKUP(L129,Paramétrage!$C$6:$E$28,2,0)=0),0,IF(U129="",0,U129-AJ129)))</f>
        <v>0</v>
      </c>
      <c r="AP129" s="12">
        <f t="shared" si="72"/>
        <v>0</v>
      </c>
    </row>
    <row r="130" spans="1:42" ht="15" customHeight="1">
      <c r="A130" s="623"/>
      <c r="B130" s="616"/>
      <c r="C130" s="585"/>
      <c r="D130" s="587"/>
      <c r="E130" s="589"/>
      <c r="F130" s="446"/>
      <c r="G130" s="449"/>
      <c r="H130" s="103"/>
      <c r="I130" s="131"/>
      <c r="J130" s="130"/>
      <c r="K130" s="104"/>
      <c r="L130" s="105"/>
      <c r="M130" s="122"/>
      <c r="N130" s="119"/>
      <c r="O130" s="127"/>
      <c r="P130" s="111"/>
      <c r="Q130" s="556"/>
      <c r="R130" s="556"/>
      <c r="S130" s="556"/>
      <c r="T130" s="569"/>
      <c r="U130" s="281" t="str">
        <f>IF(OR(O130="",L130=Paramétrage!$C$10,L130=Paramétrage!$C$13,L130=Paramétrage!$C$16,L130=Paramétrage!$C$19,L130=Paramétrage!$C$23,L130=Paramétrage!$C$26,AND(L130&lt;&gt;Paramétrage!$C$9,P130="Mut+ext")),"",ROUNDUP(N130/O130,0))</f>
        <v/>
      </c>
      <c r="V130" s="282">
        <f>IF(L130="",0,IF(OR(P130="Mut+ext",VLOOKUP(L130,Paramétrage!$C$6:$E$28,2,0)=0),0,IF(O130="","saisir capacité",M130*U130*VLOOKUP(L130,Paramétrage!$C$6:$E$28,2,0))))</f>
        <v>0</v>
      </c>
      <c r="W130" s="108"/>
      <c r="X130" s="283">
        <f t="shared" si="67"/>
        <v>0</v>
      </c>
      <c r="Y130" s="284">
        <f>IF(L130="",0,IF(ISERROR(W130+V130*VLOOKUP(L130,Paramétrage!$C$6:$E$28,3,0))=TRUE,X130,W130+V130*VLOOKUP(L130,Paramétrage!$C$6:$E$28,3,0)))</f>
        <v>0</v>
      </c>
      <c r="Z130" s="555"/>
      <c r="AA130" s="556"/>
      <c r="AB130" s="557"/>
      <c r="AC130" s="442"/>
      <c r="AD130" s="109"/>
      <c r="AE130" s="47">
        <f>IF(F130="",0,IF(J130="",0,IF(SUMIF(F123:F130,F130,N123:N130)=0,0,IF(J130="Obligatoire",AF130/N130,IF(K130="",AF130/SUMIF(F123:F130,F130,N123:N130),AF130/(SUMIF(F123:F130,F130,N123:N130)/K130))))))</f>
        <v>0</v>
      </c>
      <c r="AF130" s="24">
        <f t="shared" si="68"/>
        <v>0</v>
      </c>
      <c r="AH130" s="50">
        <f>IF(SUMIF(F123:F130,F130,N123:N130)=0,0,$M$3*N130/SUMIF(F123:F130,F130,N123:N130))</f>
        <v>0</v>
      </c>
      <c r="AI130" s="12">
        <f t="shared" si="69"/>
        <v>0</v>
      </c>
      <c r="AJ130" s="26" t="str">
        <f t="shared" si="70"/>
        <v/>
      </c>
      <c r="AK130" s="27">
        <f>IF(L130="",0,IF(OR(P130="Mut+ext",VLOOKUP(L130,Paramétrage!$C$6:$E$28,2,0)=0),0,IF(O130="","saisir capacité",IF(P130="Mut+ext",0,M130*AJ130*VLOOKUP(L130,Paramétrage!$C$6:$E$28,2,0)))))</f>
        <v>0</v>
      </c>
      <c r="AL130" s="95"/>
      <c r="AM130" s="27">
        <f t="shared" si="71"/>
        <v>0</v>
      </c>
      <c r="AN130" s="27">
        <f>IF(L130="",0,IF(ISERROR(AL130+AK130*VLOOKUP(L130,Paramétrage!$C$6:$E$28,3,0))=TRUE,AM130,AL130+AK130*VLOOKUP(L130,Paramétrage!$C$6:$E$28,3,0)))</f>
        <v>0</v>
      </c>
      <c r="AO130" s="50">
        <f>IF(L130="",0,IF(OR(P130="oui",VLOOKUP(L130,Paramétrage!$C$6:$E$28,2,0)=0),0,IF(U130="",0,U130-AJ130)))</f>
        <v>0</v>
      </c>
      <c r="AP130" s="12">
        <f t="shared" si="72"/>
        <v>0</v>
      </c>
    </row>
    <row r="131" spans="1:42">
      <c r="A131" s="623"/>
      <c r="B131" s="616"/>
      <c r="C131" s="585"/>
      <c r="D131" s="285"/>
      <c r="E131" s="285"/>
      <c r="F131" s="286"/>
      <c r="G131" s="287"/>
      <c r="H131" s="288"/>
      <c r="I131" s="289"/>
      <c r="J131" s="288"/>
      <c r="K131" s="290"/>
      <c r="L131" s="291"/>
      <c r="M131" s="292">
        <f>AE131</f>
        <v>0</v>
      </c>
      <c r="N131" s="293">
        <f>SUM(N123:N130)</f>
        <v>0</v>
      </c>
      <c r="O131" s="293"/>
      <c r="P131" s="294"/>
      <c r="Q131" s="295"/>
      <c r="R131" s="295"/>
      <c r="S131" s="295"/>
      <c r="T131" s="296"/>
      <c r="U131" s="297"/>
      <c r="V131" s="298">
        <f>SUM(V123:V130)</f>
        <v>0</v>
      </c>
      <c r="W131" s="291">
        <f>SUM(W123:W130)</f>
        <v>0</v>
      </c>
      <c r="X131" s="299">
        <f t="shared" si="60"/>
        <v>0</v>
      </c>
      <c r="Y131" s="300">
        <f>SUM(Y123:Y130)</f>
        <v>0</v>
      </c>
      <c r="Z131" s="301"/>
      <c r="AA131" s="301"/>
      <c r="AB131" s="302"/>
      <c r="AC131" s="303"/>
      <c r="AD131" s="296"/>
      <c r="AE131" s="46">
        <f>SUM(AE123:AE130)</f>
        <v>0</v>
      </c>
      <c r="AF131" s="44">
        <f>SUM(AF123:AF130)</f>
        <v>0</v>
      </c>
    </row>
    <row r="132" spans="1:42" ht="15.75" customHeight="1">
      <c r="A132" s="623"/>
      <c r="B132" s="616"/>
      <c r="C132" s="585" t="s">
        <v>351</v>
      </c>
      <c r="D132" s="587" t="s">
        <v>254</v>
      </c>
      <c r="E132" s="590">
        <v>6</v>
      </c>
      <c r="F132" s="446" t="s">
        <v>352</v>
      </c>
      <c r="G132" s="112" t="s">
        <v>16</v>
      </c>
      <c r="H132" s="103">
        <f>+H10</f>
        <v>0</v>
      </c>
      <c r="I132" s="409" t="s">
        <v>115</v>
      </c>
      <c r="J132" s="416"/>
      <c r="K132" s="406"/>
      <c r="L132" s="406"/>
      <c r="M132" s="122"/>
      <c r="N132" s="418">
        <f>+O10</f>
        <v>0</v>
      </c>
      <c r="O132" s="417"/>
      <c r="P132" s="408" t="s">
        <v>116</v>
      </c>
      <c r="Q132" s="556"/>
      <c r="R132" s="556"/>
      <c r="S132" s="556"/>
      <c r="T132" s="569"/>
      <c r="U132" s="281"/>
      <c r="V132" s="282"/>
      <c r="W132" s="304"/>
      <c r="X132" s="283"/>
      <c r="Y132" s="284"/>
      <c r="Z132" s="555"/>
      <c r="AA132" s="556"/>
      <c r="AB132" s="557"/>
      <c r="AC132" s="442"/>
      <c r="AD132" s="109"/>
      <c r="AE132" s="47">
        <f>IF(F132="",0,IF(J132="",0,IF(SUMIF(F132:F136,F132,N132:N136)=0,0,IF(K132="",AF132/SUMIF(F132:F136,F132,N132:N136),AF132/(SUMIF(F132:F136,F132,N132:N136)/K132)))))</f>
        <v>0</v>
      </c>
      <c r="AF132" s="43">
        <f>M132*N132</f>
        <v>0</v>
      </c>
    </row>
    <row r="133" spans="1:42">
      <c r="A133" s="623"/>
      <c r="B133" s="616"/>
      <c r="C133" s="585"/>
      <c r="D133" s="587"/>
      <c r="E133" s="588"/>
      <c r="F133" s="446"/>
      <c r="G133" s="102"/>
      <c r="H133" s="103"/>
      <c r="I133" s="409" t="s">
        <v>115</v>
      </c>
      <c r="J133" s="405"/>
      <c r="K133" s="406"/>
      <c r="L133" s="406"/>
      <c r="M133" s="122"/>
      <c r="N133" s="418"/>
      <c r="O133" s="417"/>
      <c r="P133" s="408" t="s">
        <v>116</v>
      </c>
      <c r="Q133" s="556"/>
      <c r="R133" s="556"/>
      <c r="S133" s="556"/>
      <c r="T133" s="569"/>
      <c r="U133" s="281"/>
      <c r="V133" s="282"/>
      <c r="W133" s="304"/>
      <c r="X133" s="283"/>
      <c r="Y133" s="284"/>
      <c r="Z133" s="555"/>
      <c r="AA133" s="556"/>
      <c r="AB133" s="557"/>
      <c r="AC133" s="442"/>
      <c r="AD133" s="109"/>
      <c r="AE133" s="47">
        <f>IF(F133="",0,IF(J133="",0,IF(SUMIF(F133:F137,F133,N133:N137)=0,0,IF(K133="",AF133/SUMIF(F133:F137,F133,N133:N137),AF133/(SUMIF(F133:F137,F133,N133:N137)/K133)))))</f>
        <v>0</v>
      </c>
      <c r="AF133" s="24">
        <f>M133*N133</f>
        <v>0</v>
      </c>
    </row>
    <row r="134" spans="1:42">
      <c r="A134" s="623"/>
      <c r="B134" s="616"/>
      <c r="C134" s="585"/>
      <c r="D134" s="587"/>
      <c r="E134" s="588"/>
      <c r="F134" s="446"/>
      <c r="G134" s="102"/>
      <c r="H134" s="103"/>
      <c r="I134" s="409" t="s">
        <v>115</v>
      </c>
      <c r="J134" s="405"/>
      <c r="K134" s="406"/>
      <c r="L134" s="406"/>
      <c r="M134" s="122"/>
      <c r="N134" s="418"/>
      <c r="O134" s="417"/>
      <c r="P134" s="408" t="s">
        <v>116</v>
      </c>
      <c r="Q134" s="556"/>
      <c r="R134" s="556"/>
      <c r="S134" s="556"/>
      <c r="T134" s="569"/>
      <c r="U134" s="281"/>
      <c r="V134" s="282"/>
      <c r="W134" s="304"/>
      <c r="X134" s="283"/>
      <c r="Y134" s="284"/>
      <c r="Z134" s="555"/>
      <c r="AA134" s="556"/>
      <c r="AB134" s="557"/>
      <c r="AC134" s="442"/>
      <c r="AD134" s="110"/>
      <c r="AE134" s="47">
        <f>IF(F134="",0,IF(J134="",0,IF(SUMIF(F134:F138,F134,N134:N138)=0,0,IF(K134="",AF134/SUMIF(F134:F138,F134,N134:N138),AF134/(SUMIF(F134:F138,F134,N134:N138)/K134)))))</f>
        <v>0</v>
      </c>
      <c r="AF134" s="24">
        <f>M134*N134</f>
        <v>0</v>
      </c>
    </row>
    <row r="135" spans="1:42">
      <c r="A135" s="623"/>
      <c r="B135" s="616"/>
      <c r="C135" s="585"/>
      <c r="D135" s="587"/>
      <c r="E135" s="588"/>
      <c r="F135" s="448"/>
      <c r="G135" s="102"/>
      <c r="H135" s="103"/>
      <c r="I135" s="409" t="s">
        <v>115</v>
      </c>
      <c r="J135" s="405"/>
      <c r="K135" s="406"/>
      <c r="L135" s="406"/>
      <c r="M135" s="122"/>
      <c r="N135" s="418"/>
      <c r="O135" s="417"/>
      <c r="P135" s="408" t="s">
        <v>116</v>
      </c>
      <c r="Q135" s="556"/>
      <c r="R135" s="556"/>
      <c r="S135" s="556"/>
      <c r="T135" s="569"/>
      <c r="U135" s="281"/>
      <c r="V135" s="282"/>
      <c r="W135" s="304"/>
      <c r="X135" s="283"/>
      <c r="Y135" s="284"/>
      <c r="Z135" s="555"/>
      <c r="AA135" s="556"/>
      <c r="AB135" s="557"/>
      <c r="AC135" s="442"/>
      <c r="AD135" s="109"/>
      <c r="AE135" s="47">
        <f>IF(F135="",0,IF(J135="",0,IF(SUMIF(F135:F139,F135,N135:N139)=0,0,IF(K135="",AF135/SUMIF(F135:F139,F135,N135:N139),AF135/(SUMIF(F135:F139,F135,N135:N139)/K135)))))</f>
        <v>0</v>
      </c>
      <c r="AF135" s="24">
        <f>M135*N135</f>
        <v>0</v>
      </c>
    </row>
    <row r="136" spans="1:42">
      <c r="A136" s="623"/>
      <c r="B136" s="616"/>
      <c r="C136" s="585"/>
      <c r="D136" s="587"/>
      <c r="E136" s="589"/>
      <c r="F136" s="448"/>
      <c r="G136" s="102"/>
      <c r="H136" s="103"/>
      <c r="I136" s="409" t="s">
        <v>115</v>
      </c>
      <c r="J136" s="405"/>
      <c r="K136" s="406"/>
      <c r="L136" s="406"/>
      <c r="M136" s="122"/>
      <c r="N136" s="418"/>
      <c r="O136" s="417"/>
      <c r="P136" s="408" t="s">
        <v>116</v>
      </c>
      <c r="Q136" s="556"/>
      <c r="R136" s="556"/>
      <c r="S136" s="556"/>
      <c r="T136" s="569"/>
      <c r="U136" s="281"/>
      <c r="V136" s="282"/>
      <c r="W136" s="304"/>
      <c r="X136" s="283"/>
      <c r="Y136" s="284"/>
      <c r="Z136" s="555"/>
      <c r="AA136" s="556"/>
      <c r="AB136" s="557"/>
      <c r="AC136" s="442"/>
      <c r="AD136" s="109"/>
      <c r="AE136" s="47">
        <f>IF(F136="",0,IF(J136="",0,IF(SUMIF(F136:F140,F136,N136:N140)=0,0,IF(K136="",AF136/SUMIF(F136:F140,F136,N136:N140),AF136/(SUMIF(F136:F140,F136,N136:N140)/K136)))))</f>
        <v>0</v>
      </c>
      <c r="AF136" s="24">
        <f>M136*N136</f>
        <v>0</v>
      </c>
    </row>
    <row r="137" spans="1:42">
      <c r="A137" s="623"/>
      <c r="B137" s="616"/>
      <c r="C137" s="585"/>
      <c r="D137" s="285"/>
      <c r="E137" s="285"/>
      <c r="F137" s="286"/>
      <c r="G137" s="287"/>
      <c r="H137" s="288"/>
      <c r="I137" s="289"/>
      <c r="J137" s="288"/>
      <c r="K137" s="290"/>
      <c r="L137" s="291"/>
      <c r="M137" s="292">
        <f>IF(SUM(N132:N136)=0,0,SUMPRODUCT(M132:M136,N132:N136)/SUM(N132:N136))</f>
        <v>0</v>
      </c>
      <c r="N137" s="293"/>
      <c r="O137" s="293"/>
      <c r="P137" s="294"/>
      <c r="Q137" s="295"/>
      <c r="R137" s="295"/>
      <c r="S137" s="295"/>
      <c r="T137" s="296"/>
      <c r="U137" s="297"/>
      <c r="V137" s="298">
        <f>SUM(V132:V136)</f>
        <v>0</v>
      </c>
      <c r="W137" s="291">
        <f>SUM(W132:W136)</f>
        <v>0</v>
      </c>
      <c r="X137" s="299">
        <f t="shared" ref="X137" si="73">V137+W137</f>
        <v>0</v>
      </c>
      <c r="Y137" s="300">
        <f>SUM(Y132:Y136)</f>
        <v>0</v>
      </c>
      <c r="Z137" s="301"/>
      <c r="AA137" s="301"/>
      <c r="AB137" s="302"/>
      <c r="AC137" s="303"/>
      <c r="AD137" s="296"/>
      <c r="AE137" s="46">
        <f>SUM(AE132:AE136)</f>
        <v>0</v>
      </c>
      <c r="AF137" s="44">
        <f>SUM(AF132:AF136)</f>
        <v>0</v>
      </c>
    </row>
    <row r="138" spans="1:42">
      <c r="A138" s="623"/>
      <c r="B138" s="616"/>
      <c r="C138" s="585" t="s">
        <v>357</v>
      </c>
      <c r="D138" s="585" t="s">
        <v>126</v>
      </c>
      <c r="E138" s="614">
        <v>3</v>
      </c>
      <c r="F138" s="447" t="s">
        <v>358</v>
      </c>
      <c r="G138" s="112" t="s">
        <v>23</v>
      </c>
      <c r="H138" s="103" t="s">
        <v>128</v>
      </c>
      <c r="I138" s="131"/>
      <c r="J138" s="130" t="s">
        <v>98</v>
      </c>
      <c r="K138" s="104"/>
      <c r="L138" s="105" t="s">
        <v>129</v>
      </c>
      <c r="M138" s="122">
        <v>25</v>
      </c>
      <c r="N138" s="119">
        <f>N4</f>
        <v>0</v>
      </c>
      <c r="O138" s="127">
        <v>24</v>
      </c>
      <c r="P138" s="111" t="s">
        <v>116</v>
      </c>
      <c r="Q138" s="556" t="s">
        <v>130</v>
      </c>
      <c r="R138" s="556"/>
      <c r="S138" s="556"/>
      <c r="T138" s="569"/>
      <c r="U138" s="281">
        <f>IF(OR(O138="",L138=Paramétrage!$C$10,L138=Paramétrage!$C$13,L138=Paramétrage!$C$16,L138=Paramétrage!$C$19,L138=Paramétrage!$C$23,L138=Paramétrage!$C$26,AND(L138&lt;&gt;Paramétrage!$C$9,P138="Mut+ext")),"",ROUNDUP(N138/O138,0))</f>
        <v>0</v>
      </c>
      <c r="V138" s="282">
        <f>IF(L138="",0,IF(OR(P138="Mut+ext",VLOOKUP(L138,Paramétrage!$C$6:$E$28,2,0)=0),0,IF(O138="","saisir capacité",M138*U138*VLOOKUP(L138,Paramétrage!$C$6:$E$28,2,0))))</f>
        <v>0</v>
      </c>
      <c r="W138" s="108"/>
      <c r="X138" s="283">
        <f t="shared" ref="X138:X145" si="74">IF(ISERROR(V138+W138)=TRUE,V138,V138+W138)</f>
        <v>0</v>
      </c>
      <c r="Y138" s="284">
        <f>IF(L138="",0,IF(ISERROR(W138+V138*VLOOKUP(L138,Paramétrage!$C$6:$E$28,3,0))=TRUE,X138,W138+V138*VLOOKUP(L138,Paramétrage!$C$6:$E$28,3,0)))</f>
        <v>0</v>
      </c>
      <c r="Z138" s="555"/>
      <c r="AA138" s="556"/>
      <c r="AB138" s="557"/>
      <c r="AC138" s="442"/>
      <c r="AD138" s="110"/>
      <c r="AE138" s="47">
        <f>IF(F138="",0,IF(J138="",0,IF(SUMIF(F138:F145,F138,N138:N145)=0,0,IF(J138="Obligatoire",AF138/N138,IF(K138="",AF138/SUMIF(F138:F145,F138,N138:N145),AF138/(SUMIF(F138:F145,F138,N138:N145)/K138))))))</f>
        <v>0</v>
      </c>
      <c r="AF138" s="24">
        <f t="shared" ref="AF138:AF145" si="75">M138*N138</f>
        <v>0</v>
      </c>
    </row>
    <row r="139" spans="1:42" ht="15.75" hidden="1" customHeight="1">
      <c r="A139" s="623"/>
      <c r="B139" s="616"/>
      <c r="C139" s="585"/>
      <c r="D139" s="585"/>
      <c r="E139" s="614"/>
      <c r="F139" s="446"/>
      <c r="G139" s="112"/>
      <c r="H139" s="103"/>
      <c r="I139" s="131"/>
      <c r="J139" s="130"/>
      <c r="K139" s="104"/>
      <c r="L139" s="105"/>
      <c r="M139" s="122"/>
      <c r="N139" s="119"/>
      <c r="O139" s="127"/>
      <c r="P139" s="111"/>
      <c r="Q139" s="556"/>
      <c r="R139" s="556"/>
      <c r="S139" s="556"/>
      <c r="T139" s="569"/>
      <c r="U139" s="281" t="str">
        <f>IF(OR(O139="",L139=Paramétrage!$C$10,L139=Paramétrage!$C$13,L139=Paramétrage!$C$16,L139=Paramétrage!$C$19,L139=Paramétrage!$C$23,L139=Paramétrage!$C$26,AND(L139&lt;&gt;Paramétrage!$C$9,P139="Mut+ext")),"",ROUNDUP(N139/O139,0))</f>
        <v/>
      </c>
      <c r="V139" s="282">
        <f>IF(L139="",0,IF(OR(P139="Mut+ext",VLOOKUP(L139,Paramétrage!$C$6:$E$28,2,0)=0),0,IF(O139="","saisir capacité",M139*U139*VLOOKUP(L139,Paramétrage!$C$6:$E$28,2,0))))</f>
        <v>0</v>
      </c>
      <c r="W139" s="108"/>
      <c r="X139" s="283">
        <f t="shared" si="74"/>
        <v>0</v>
      </c>
      <c r="Y139" s="284">
        <f>IF(L139="",0,IF(ISERROR(W139+V139*VLOOKUP(L139,Paramétrage!$C$6:$E$28,3,0))=TRUE,X139,W139+V139*VLOOKUP(L139,Paramétrage!$C$6:$E$28,3,0)))</f>
        <v>0</v>
      </c>
      <c r="Z139" s="555"/>
      <c r="AA139" s="556"/>
      <c r="AB139" s="557"/>
      <c r="AC139" s="442"/>
      <c r="AD139" s="109"/>
      <c r="AE139" s="47">
        <f>IF(F139="",0,IF(J139="",0,IF(SUMIF(F138:F145,F139,N138:N145)=0,0,IF(J139="Obligatoire",AF139/N139,IF(K139="",AF139/SUMIF(F138:F145,F139,N138:N145),AF139/(SUMIF(F138:F145,F139,N138:N145)/K139))))))</f>
        <v>0</v>
      </c>
      <c r="AF139" s="24">
        <f t="shared" si="75"/>
        <v>0</v>
      </c>
    </row>
    <row r="140" spans="1:42" ht="15.75" hidden="1" customHeight="1">
      <c r="A140" s="623"/>
      <c r="B140" s="616"/>
      <c r="C140" s="585"/>
      <c r="D140" s="585"/>
      <c r="E140" s="614"/>
      <c r="F140" s="446"/>
      <c r="G140" s="112"/>
      <c r="H140" s="103"/>
      <c r="I140" s="131"/>
      <c r="J140" s="130"/>
      <c r="K140" s="104"/>
      <c r="L140" s="105"/>
      <c r="M140" s="122"/>
      <c r="N140" s="119"/>
      <c r="O140" s="127"/>
      <c r="P140" s="111"/>
      <c r="Q140" s="556"/>
      <c r="R140" s="556"/>
      <c r="S140" s="556"/>
      <c r="T140" s="569"/>
      <c r="U140" s="281" t="str">
        <f>IF(OR(O140="",L140=Paramétrage!$C$10,L140=Paramétrage!$C$13,L140=Paramétrage!$C$16,L140=Paramétrage!$C$19,L140=Paramétrage!$C$23,L140=Paramétrage!$C$26,AND(L140&lt;&gt;Paramétrage!$C$9,P140="Mut+ext")),"",ROUNDUP(N140/O140,0))</f>
        <v/>
      </c>
      <c r="V140" s="282">
        <f>IF(L140="",0,IF(OR(P140="Mut+ext",VLOOKUP(L140,Paramétrage!$C$6:$E$28,2,0)=0),0,IF(O140="","saisir capacité",M140*U140*VLOOKUP(L140,Paramétrage!$C$6:$E$28,2,0))))</f>
        <v>0</v>
      </c>
      <c r="W140" s="108"/>
      <c r="X140" s="283">
        <f t="shared" si="74"/>
        <v>0</v>
      </c>
      <c r="Y140" s="284">
        <f>IF(L140="",0,IF(ISERROR(W140+V140*VLOOKUP(L140,Paramétrage!$C$6:$E$28,3,0))=TRUE,X140,W140+V140*VLOOKUP(L140,Paramétrage!$C$6:$E$28,3,0)))</f>
        <v>0</v>
      </c>
      <c r="Z140" s="555"/>
      <c r="AA140" s="556"/>
      <c r="AB140" s="557"/>
      <c r="AC140" s="442"/>
      <c r="AD140" s="109"/>
      <c r="AE140" s="47">
        <f>IF(F140="",0,IF(J140="",0,IF(SUMIF(F138:F145,F140,N138:N145)=0,0,IF(J140="Obligatoire",AF140/N140,IF(K140="",AF140/SUMIF(F138:F145,F140,N138:N145),AF140/(SUMIF(F138:F145,F140,N138:N145)/K140))))))</f>
        <v>0</v>
      </c>
      <c r="AF140" s="24">
        <f t="shared" si="75"/>
        <v>0</v>
      </c>
    </row>
    <row r="141" spans="1:42" ht="15.75" hidden="1" customHeight="1">
      <c r="A141" s="623"/>
      <c r="B141" s="616"/>
      <c r="C141" s="585"/>
      <c r="D141" s="585"/>
      <c r="E141" s="614"/>
      <c r="F141" s="448"/>
      <c r="G141" s="112"/>
      <c r="H141" s="103"/>
      <c r="I141" s="131"/>
      <c r="J141" s="130"/>
      <c r="K141" s="104"/>
      <c r="L141" s="105"/>
      <c r="M141" s="122"/>
      <c r="N141" s="119"/>
      <c r="O141" s="127"/>
      <c r="P141" s="111"/>
      <c r="Q141" s="556"/>
      <c r="R141" s="556"/>
      <c r="S141" s="556"/>
      <c r="T141" s="569"/>
      <c r="U141" s="281" t="str">
        <f>IF(OR(O141="",L141=Paramétrage!$C$10,L141=Paramétrage!$C$13,L141=Paramétrage!$C$16,L141=Paramétrage!$C$19,L141=Paramétrage!$C$23,L141=Paramétrage!$C$26,AND(L141&lt;&gt;Paramétrage!$C$9,P141="Mut+ext")),"",ROUNDUP(N141/O141,0))</f>
        <v/>
      </c>
      <c r="V141" s="282">
        <f>IF(L141="",0,IF(OR(P141="Mut+ext",VLOOKUP(L141,Paramétrage!$C$6:$E$28,2,0)=0),0,IF(O141="","saisir capacité",M141*U141*VLOOKUP(L141,Paramétrage!$C$6:$E$28,2,0))))</f>
        <v>0</v>
      </c>
      <c r="W141" s="108"/>
      <c r="X141" s="283">
        <f t="shared" si="74"/>
        <v>0</v>
      </c>
      <c r="Y141" s="284">
        <f>IF(L141="",0,IF(ISERROR(W141+V141*VLOOKUP(L141,Paramétrage!$C$6:$E$28,3,0))=TRUE,X141,W141+V141*VLOOKUP(L141,Paramétrage!$C$6:$E$28,3,0)))</f>
        <v>0</v>
      </c>
      <c r="Z141" s="555"/>
      <c r="AA141" s="556"/>
      <c r="AB141" s="557"/>
      <c r="AC141" s="442"/>
      <c r="AD141" s="109"/>
      <c r="AE141" s="47">
        <f>IF(F141="",0,IF(J141="",0,IF(SUMIF(F138:F145,F141,N138:N145)=0,0,IF(J141="Obligatoire",AF141/N141,IF(K141="",AF141/SUMIF(F138:F145,F141,N138:N145),AF141/(SUMIF(F138:F145,F141,N138:N145)/K141))))))</f>
        <v>0</v>
      </c>
      <c r="AF141" s="24">
        <f t="shared" si="75"/>
        <v>0</v>
      </c>
    </row>
    <row r="142" spans="1:42" ht="15.75" hidden="1" customHeight="1">
      <c r="A142" s="623"/>
      <c r="B142" s="616"/>
      <c r="C142" s="585"/>
      <c r="D142" s="585"/>
      <c r="E142" s="614"/>
      <c r="F142" s="446"/>
      <c r="G142" s="112"/>
      <c r="H142" s="103"/>
      <c r="I142" s="131"/>
      <c r="J142" s="130"/>
      <c r="K142" s="104"/>
      <c r="L142" s="105"/>
      <c r="M142" s="122"/>
      <c r="N142" s="119"/>
      <c r="O142" s="127"/>
      <c r="P142" s="111"/>
      <c r="Q142" s="556"/>
      <c r="R142" s="556"/>
      <c r="S142" s="556"/>
      <c r="T142" s="569"/>
      <c r="U142" s="281" t="str">
        <f>IF(OR(O142="",L142=Paramétrage!$C$10,L142=Paramétrage!$C$13,L142=Paramétrage!$C$16,L142=Paramétrage!$C$19,L142=Paramétrage!$C$23,L142=Paramétrage!$C$26,AND(L142&lt;&gt;Paramétrage!$C$9,P142="Mut+ext")),"",ROUNDUP(N142/O142,0))</f>
        <v/>
      </c>
      <c r="V142" s="282">
        <f>IF(L142="",0,IF(OR(P142="Mut+ext",VLOOKUP(L142,Paramétrage!$C$6:$E$28,2,0)=0),0,IF(O142="","saisir capacité",M142*U142*VLOOKUP(L142,Paramétrage!$C$6:$E$28,2,0))))</f>
        <v>0</v>
      </c>
      <c r="W142" s="108"/>
      <c r="X142" s="283">
        <f t="shared" si="74"/>
        <v>0</v>
      </c>
      <c r="Y142" s="284">
        <f>IF(L142="",0,IF(ISERROR(W142+V142*VLOOKUP(L142,Paramétrage!$C$6:$E$28,3,0))=TRUE,X142,W142+V142*VLOOKUP(L142,Paramétrage!$C$6:$E$28,3,0)))</f>
        <v>0</v>
      </c>
      <c r="Z142" s="555"/>
      <c r="AA142" s="556"/>
      <c r="AB142" s="557"/>
      <c r="AC142" s="442"/>
      <c r="AD142" s="109"/>
      <c r="AE142" s="47">
        <f>IF(F142="",0,IF(J142="",0,IF(SUMIF(F138:F145,F142,N138:N145)=0,0,IF(J142="Obligatoire",AF142/N142,IF(K142="",AF142/SUMIF(F138:F145,F142,N138:N145),AF142/(SUMIF(F138:F145,F142,N138:N145)/K142))))))</f>
        <v>0</v>
      </c>
      <c r="AF142" s="24">
        <f t="shared" si="75"/>
        <v>0</v>
      </c>
    </row>
    <row r="143" spans="1:42" ht="15.75" hidden="1" customHeight="1">
      <c r="A143" s="623"/>
      <c r="B143" s="616"/>
      <c r="C143" s="585"/>
      <c r="D143" s="585"/>
      <c r="E143" s="614"/>
      <c r="F143" s="446"/>
      <c r="G143" s="112"/>
      <c r="H143" s="103"/>
      <c r="I143" s="131"/>
      <c r="J143" s="130"/>
      <c r="K143" s="104"/>
      <c r="L143" s="105"/>
      <c r="M143" s="122"/>
      <c r="N143" s="119"/>
      <c r="O143" s="127"/>
      <c r="P143" s="111"/>
      <c r="Q143" s="556"/>
      <c r="R143" s="556"/>
      <c r="S143" s="556"/>
      <c r="T143" s="569"/>
      <c r="U143" s="281" t="str">
        <f>IF(OR(O143="",L143=Paramétrage!$C$10,L143=Paramétrage!$C$13,L143=Paramétrage!$C$16,L143=Paramétrage!$C$19,L143=Paramétrage!$C$23,L143=Paramétrage!$C$26,AND(L143&lt;&gt;Paramétrage!$C$9,P143="Mut+ext")),"",ROUNDUP(N143/O143,0))</f>
        <v/>
      </c>
      <c r="V143" s="282">
        <f>IF(L143="",0,IF(OR(P143="Mut+ext",VLOOKUP(L143,Paramétrage!$C$6:$E$28,2,0)=0),0,IF(O143="","saisir capacité",M143*U143*VLOOKUP(L143,Paramétrage!$C$6:$E$28,2,0))))</f>
        <v>0</v>
      </c>
      <c r="W143" s="108"/>
      <c r="X143" s="283">
        <f t="shared" si="74"/>
        <v>0</v>
      </c>
      <c r="Y143" s="284">
        <f>IF(L143="",0,IF(ISERROR(W143+V143*VLOOKUP(L143,Paramétrage!$C$6:$E$28,3,0))=TRUE,X143,W143+V143*VLOOKUP(L143,Paramétrage!$C$6:$E$28,3,0)))</f>
        <v>0</v>
      </c>
      <c r="Z143" s="555"/>
      <c r="AA143" s="556"/>
      <c r="AB143" s="557"/>
      <c r="AC143" s="442"/>
      <c r="AD143" s="109"/>
      <c r="AE143" s="47">
        <f>IF(F143="",0,IF(J143="",0,IF(SUMIF(F138:F145,F143,N138:N145)=0,0,IF(J143="Obligatoire",AF143/N143,IF(K143="",AF143/SUMIF(F138:F145,F143,N138:N145),AF143/(SUMIF(F138:F145,F143,N138:N145)/K143))))))</f>
        <v>0</v>
      </c>
      <c r="AF143" s="24">
        <f t="shared" si="75"/>
        <v>0</v>
      </c>
    </row>
    <row r="144" spans="1:42" ht="15.75" hidden="1" customHeight="1">
      <c r="A144" s="623"/>
      <c r="B144" s="616"/>
      <c r="C144" s="585"/>
      <c r="D144" s="585"/>
      <c r="E144" s="614"/>
      <c r="F144" s="446"/>
      <c r="G144" s="112"/>
      <c r="H144" s="103"/>
      <c r="I144" s="131"/>
      <c r="J144" s="130"/>
      <c r="K144" s="104"/>
      <c r="L144" s="105"/>
      <c r="M144" s="122"/>
      <c r="N144" s="119"/>
      <c r="O144" s="127"/>
      <c r="P144" s="111"/>
      <c r="Q144" s="556"/>
      <c r="R144" s="556"/>
      <c r="S144" s="556"/>
      <c r="T144" s="569"/>
      <c r="U144" s="281" t="str">
        <f>IF(OR(O144="",L144=Paramétrage!$C$10,L144=Paramétrage!$C$13,L144=Paramétrage!$C$16,L144=Paramétrage!$C$19,L144=Paramétrage!$C$23,L144=Paramétrage!$C$26,AND(L144&lt;&gt;Paramétrage!$C$9,P144="Mut+ext")),"",ROUNDUP(N144/O144,0))</f>
        <v/>
      </c>
      <c r="V144" s="282">
        <f>IF(L144="",0,IF(OR(P144="Mut+ext",VLOOKUP(L144,Paramétrage!$C$6:$E$28,2,0)=0),0,IF(O144="","saisir capacité",M144*U144*VLOOKUP(L144,Paramétrage!$C$6:$E$28,2,0))))</f>
        <v>0</v>
      </c>
      <c r="W144" s="108"/>
      <c r="X144" s="283">
        <f t="shared" si="74"/>
        <v>0</v>
      </c>
      <c r="Y144" s="284">
        <f>IF(L144="",0,IF(ISERROR(W144+V144*VLOOKUP(L144,Paramétrage!$C$6:$E$28,3,0))=TRUE,X144,W144+V144*VLOOKUP(L144,Paramétrage!$C$6:$E$28,3,0)))</f>
        <v>0</v>
      </c>
      <c r="Z144" s="555"/>
      <c r="AA144" s="556"/>
      <c r="AB144" s="557"/>
      <c r="AC144" s="442"/>
      <c r="AD144" s="109"/>
      <c r="AE144" s="47">
        <f>IF(F144="",0,IF(J144="",0,IF(SUMIF(F138:F145,F144,N138:N145)=0,0,IF(J144="Obligatoire",AF144/N144,IF(K144="",AF144/SUMIF(F138:F145,F144,N138:N145),AF144/(SUMIF(F138:F145,F144,N138:N145)/K144))))))</f>
        <v>0</v>
      </c>
      <c r="AF144" s="24">
        <f t="shared" si="75"/>
        <v>0</v>
      </c>
    </row>
    <row r="145" spans="1:32" ht="15.75" hidden="1" customHeight="1">
      <c r="A145" s="623"/>
      <c r="B145" s="616"/>
      <c r="C145" s="585"/>
      <c r="D145" s="585"/>
      <c r="E145" s="615"/>
      <c r="F145" s="446"/>
      <c r="G145" s="112"/>
      <c r="H145" s="103"/>
      <c r="I145" s="131"/>
      <c r="J145" s="130"/>
      <c r="K145" s="104"/>
      <c r="L145" s="105"/>
      <c r="M145" s="122"/>
      <c r="N145" s="119"/>
      <c r="O145" s="127"/>
      <c r="P145" s="111"/>
      <c r="Q145" s="556"/>
      <c r="R145" s="556"/>
      <c r="S145" s="556"/>
      <c r="T145" s="569"/>
      <c r="U145" s="281" t="str">
        <f>IF(OR(O145="",L145=Paramétrage!$C$10,L145=Paramétrage!$C$13,L145=Paramétrage!$C$16,L145=Paramétrage!$C$19,L145=Paramétrage!$C$23,L145=Paramétrage!$C$26,AND(L145&lt;&gt;Paramétrage!$C$9,P145="Mut+ext")),"",ROUNDUP(N145/O145,0))</f>
        <v/>
      </c>
      <c r="V145" s="282">
        <f>IF(L145="",0,IF(OR(P145="Mut+ext",VLOOKUP(L145,Paramétrage!$C$6:$E$28,2,0)=0),0,IF(O145="","saisir capacité",M145*U145*VLOOKUP(L145,Paramétrage!$C$6:$E$28,2,0))))</f>
        <v>0</v>
      </c>
      <c r="W145" s="108"/>
      <c r="X145" s="283">
        <f t="shared" si="74"/>
        <v>0</v>
      </c>
      <c r="Y145" s="284">
        <f>IF(L145="",0,IF(ISERROR(W145+V145*VLOOKUP(L145,Paramétrage!$C$6:$E$28,3,0))=TRUE,X145,W145+V145*VLOOKUP(L145,Paramétrage!$C$6:$E$28,3,0)))</f>
        <v>0</v>
      </c>
      <c r="Z145" s="555"/>
      <c r="AA145" s="556"/>
      <c r="AB145" s="557"/>
      <c r="AC145" s="442"/>
      <c r="AD145" s="109"/>
      <c r="AE145" s="47">
        <f>IF(F145="",0,IF(J145="",0,IF(SUMIF(F138:F145,F145,N138:N145)=0,0,IF(J145="Obligatoire",AF145/N145,IF(K145="",AF145/SUMIF(F138:F145,F145,N138:N145),AF145/(SUMIF(F138:F145,F145,N138:N145)/K145))))))</f>
        <v>0</v>
      </c>
      <c r="AF145" s="24">
        <f t="shared" si="75"/>
        <v>0</v>
      </c>
    </row>
    <row r="146" spans="1:32">
      <c r="A146" s="623"/>
      <c r="B146" s="616"/>
      <c r="C146" s="585"/>
      <c r="D146" s="285"/>
      <c r="E146" s="285"/>
      <c r="F146" s="286"/>
      <c r="G146" s="287"/>
      <c r="H146" s="288"/>
      <c r="I146" s="289"/>
      <c r="J146" s="288"/>
      <c r="K146" s="290"/>
      <c r="L146" s="291"/>
      <c r="M146" s="292">
        <f>AE146</f>
        <v>0</v>
      </c>
      <c r="N146" s="293"/>
      <c r="O146" s="293"/>
      <c r="P146" s="294"/>
      <c r="Q146" s="295"/>
      <c r="R146" s="295"/>
      <c r="S146" s="295"/>
      <c r="T146" s="296"/>
      <c r="U146" s="297"/>
      <c r="V146" s="298">
        <f>SUM(V138:V145)</f>
        <v>0</v>
      </c>
      <c r="W146" s="291">
        <f>SUM(W138:W145)</f>
        <v>0</v>
      </c>
      <c r="X146" s="299">
        <f t="shared" ref="X146" si="76">V146+W146</f>
        <v>0</v>
      </c>
      <c r="Y146" s="300">
        <f>SUM(Y138:Y145)</f>
        <v>0</v>
      </c>
      <c r="Z146" s="301"/>
      <c r="AA146" s="301"/>
      <c r="AB146" s="302"/>
      <c r="AC146" s="303"/>
      <c r="AD146" s="296"/>
      <c r="AE146" s="46">
        <f>SUM(AE138:AE145)</f>
        <v>0</v>
      </c>
      <c r="AF146" s="44">
        <f>SUM(AF138:AF145)</f>
        <v>0</v>
      </c>
    </row>
    <row r="147" spans="1:32" ht="15.75" customHeight="1">
      <c r="A147" s="623"/>
      <c r="B147" s="616"/>
      <c r="C147" s="585" t="s">
        <v>359</v>
      </c>
      <c r="D147" s="585" t="s">
        <v>265</v>
      </c>
      <c r="E147" s="614">
        <v>3</v>
      </c>
      <c r="F147" s="447" t="s">
        <v>360</v>
      </c>
      <c r="G147" s="112" t="s">
        <v>17</v>
      </c>
      <c r="H147" s="103" t="s">
        <v>386</v>
      </c>
      <c r="I147" s="131"/>
      <c r="J147" s="130" t="s">
        <v>98</v>
      </c>
      <c r="K147" s="104"/>
      <c r="L147" s="105" t="s">
        <v>387</v>
      </c>
      <c r="M147" s="122">
        <v>150</v>
      </c>
      <c r="N147" s="119"/>
      <c r="O147" s="127"/>
      <c r="P147" s="111"/>
      <c r="Q147" s="556"/>
      <c r="R147" s="556"/>
      <c r="S147" s="556"/>
      <c r="T147" s="569"/>
      <c r="U147" s="281" t="str">
        <f>IF(OR(O147="",L147=Paramétrage!$C$10,L147=Paramétrage!$C$13,L147=Paramétrage!$C$16,L147=Paramétrage!$C$19,L147=Paramétrage!$C$23,L147=Paramétrage!$C$26,AND(L147&lt;&gt;Paramétrage!$C$9,P147="Mut+ext")),"",ROUNDUP(N147/O147,0))</f>
        <v/>
      </c>
      <c r="V147" s="282">
        <f>IF(L147="",0,IF(OR(P147="Mut+ext",VLOOKUP(L147,Paramétrage!$C$6:$E$28,2,0)=0),0,IF(O147="","saisir capacité",M147*U147*VLOOKUP(L147,Paramétrage!$C$6:$E$28,2,0))))</f>
        <v>0</v>
      </c>
      <c r="W147" s="108"/>
      <c r="X147" s="283">
        <f t="shared" ref="X147:X154" si="77">IF(ISERROR(V147+W147)=TRUE,V147,V147+W147)</f>
        <v>0</v>
      </c>
      <c r="Y147" s="284">
        <f>IF(L147="",0,IF(ISERROR(W147+V147*VLOOKUP(L147,Paramétrage!$C$6:$E$28,3,0))=TRUE,X147,W147+V147*VLOOKUP(L147,Paramétrage!$C$6:$E$28,3,0)))</f>
        <v>0</v>
      </c>
      <c r="Z147" s="555" t="s">
        <v>362</v>
      </c>
      <c r="AA147" s="556"/>
      <c r="AB147" s="557"/>
      <c r="AC147" s="442"/>
      <c r="AD147" s="110"/>
      <c r="AE147" s="47">
        <f>IF(F147="",0,IF(J147="",0,IF(SUMIF(F147:F154,F147,N147:N154)=0,0,IF(J147="Obligatoire",AF147/N147,IF(K147="",AF147/SUMIF(F147:F154,F147,N147:N154),AF147/(SUMIF(F147:F154,F147,N147:N154)/K147))))))</f>
        <v>0</v>
      </c>
      <c r="AF147" s="24">
        <f t="shared" ref="AF147:AF154" si="78">M147*N147</f>
        <v>0</v>
      </c>
    </row>
    <row r="148" spans="1:32">
      <c r="A148" s="623"/>
      <c r="B148" s="616"/>
      <c r="C148" s="585"/>
      <c r="D148" s="585"/>
      <c r="E148" s="614"/>
      <c r="F148" s="446" t="s">
        <v>363</v>
      </c>
      <c r="G148" s="102" t="s">
        <v>17</v>
      </c>
      <c r="H148" s="103" t="s">
        <v>388</v>
      </c>
      <c r="I148" s="131"/>
      <c r="J148" s="130" t="s">
        <v>98</v>
      </c>
      <c r="K148" s="104"/>
      <c r="L148" s="105" t="s">
        <v>389</v>
      </c>
      <c r="M148" s="122">
        <v>1.5</v>
      </c>
      <c r="N148" s="119"/>
      <c r="O148" s="127">
        <v>300</v>
      </c>
      <c r="P148" s="111"/>
      <c r="Q148" s="556"/>
      <c r="R148" s="556"/>
      <c r="S148" s="556"/>
      <c r="T148" s="569"/>
      <c r="U148" s="281">
        <f>IF(OR(O148="",L148=Paramétrage!$C$10,L148=Paramétrage!$C$13,L148=Paramétrage!$C$16,L148=Paramétrage!$C$19,L148=Paramétrage!$C$23,L148=Paramétrage!$C$26,AND(L148&lt;&gt;Paramétrage!$C$9,P148="Mut+ext")),"",ROUNDUP(N148/O148,0))</f>
        <v>0</v>
      </c>
      <c r="V148" s="282">
        <f>IF(L148="",0,IF(OR(P148="Mut+ext",VLOOKUP(L148,Paramétrage!$C$6:$E$28,2,0)=0),0,IF(O148="","saisir capacité",M148*U148*VLOOKUP(L148,Paramétrage!$C$6:$E$28,2,0))))</f>
        <v>0</v>
      </c>
      <c r="W148" s="108"/>
      <c r="X148" s="283">
        <f t="shared" si="77"/>
        <v>0</v>
      </c>
      <c r="Y148" s="284">
        <f>IF(L148="",0,IF(ISERROR(W148+V148*VLOOKUP(L148,Paramétrage!$C$6:$E$28,3,0))=TRUE,X148,W148+V148*VLOOKUP(L148,Paramétrage!$C$6:$E$28,3,0)))</f>
        <v>0</v>
      </c>
      <c r="Z148" s="555"/>
      <c r="AA148" s="556"/>
      <c r="AB148" s="557"/>
      <c r="AC148" s="442"/>
      <c r="AD148" s="109"/>
      <c r="AE148" s="47">
        <f>IF(F148="",0,IF(J148="",0,IF(SUMIF(F147:F154,F148,N147:N154)=0,0,IF(J148="Obligatoire",AF148/N148,IF(K148="",AF148/SUMIF(F147:F154,F148,N147:N154),AF148/(SUMIF(F147:F154,F148,N147:N154)/K148))))))</f>
        <v>0</v>
      </c>
      <c r="AF148" s="24">
        <f t="shared" si="78"/>
        <v>0</v>
      </c>
    </row>
    <row r="149" spans="1:32">
      <c r="A149" s="623"/>
      <c r="B149" s="616"/>
      <c r="C149" s="585"/>
      <c r="D149" s="585"/>
      <c r="E149" s="614"/>
      <c r="F149" s="446"/>
      <c r="G149" s="102"/>
      <c r="H149" s="103"/>
      <c r="I149" s="131"/>
      <c r="J149" s="130"/>
      <c r="K149" s="104"/>
      <c r="L149" s="105"/>
      <c r="M149" s="122"/>
      <c r="N149" s="119"/>
      <c r="O149" s="127"/>
      <c r="P149" s="111"/>
      <c r="Q149" s="556"/>
      <c r="R149" s="556"/>
      <c r="S149" s="556"/>
      <c r="T149" s="569"/>
      <c r="U149" s="281" t="str">
        <f>IF(OR(O149="",L149=Paramétrage!$C$10,L149=Paramétrage!$C$13,L149=Paramétrage!$C$16,L149=Paramétrage!$C$19,L149=Paramétrage!$C$23,L149=Paramétrage!$C$26,AND(L149&lt;&gt;Paramétrage!$C$9,P149="Mut+ext")),"",ROUNDUP(N149/O149,0))</f>
        <v/>
      </c>
      <c r="V149" s="282">
        <f>IF(L149="",0,IF(OR(P149="Mut+ext",VLOOKUP(L149,Paramétrage!$C$6:$E$28,2,0)=0),0,IF(O149="","saisir capacité",M149*U149*VLOOKUP(L149,Paramétrage!$C$6:$E$28,2,0))))</f>
        <v>0</v>
      </c>
      <c r="W149" s="108"/>
      <c r="X149" s="283">
        <f t="shared" si="77"/>
        <v>0</v>
      </c>
      <c r="Y149" s="284">
        <f>IF(L149="",0,IF(ISERROR(W149+V149*VLOOKUP(L149,Paramétrage!$C$6:$E$28,3,0))=TRUE,X149,W149+V149*VLOOKUP(L149,Paramétrage!$C$6:$E$28,3,0)))</f>
        <v>0</v>
      </c>
      <c r="Z149" s="555"/>
      <c r="AA149" s="556"/>
      <c r="AB149" s="557"/>
      <c r="AC149" s="442"/>
      <c r="AD149" s="109"/>
      <c r="AE149" s="47">
        <f>IF(F149="",0,IF(J149="",0,IF(SUMIF(F147:F154,F149,N147:N154)=0,0,IF(J149="Obligatoire",AF149/N149,IF(K149="",AF149/SUMIF(F147:F154,F149,N147:N154),AF149/(SUMIF(F147:F154,F149,N147:N154)/K149))))))</f>
        <v>0</v>
      </c>
      <c r="AF149" s="24">
        <f t="shared" si="78"/>
        <v>0</v>
      </c>
    </row>
    <row r="150" spans="1:32">
      <c r="A150" s="623"/>
      <c r="B150" s="616"/>
      <c r="C150" s="585"/>
      <c r="D150" s="585"/>
      <c r="E150" s="614"/>
      <c r="F150" s="448"/>
      <c r="G150" s="102"/>
      <c r="H150" s="103"/>
      <c r="I150" s="131"/>
      <c r="J150" s="130"/>
      <c r="K150" s="104"/>
      <c r="L150" s="105"/>
      <c r="M150" s="122"/>
      <c r="N150" s="119"/>
      <c r="O150" s="127"/>
      <c r="P150" s="111"/>
      <c r="Q150" s="556"/>
      <c r="R150" s="556"/>
      <c r="S150" s="556"/>
      <c r="T150" s="569"/>
      <c r="U150" s="281" t="str">
        <f>IF(OR(O150="",L150=Paramétrage!$C$10,L150=Paramétrage!$C$13,L150=Paramétrage!$C$16,L150=Paramétrage!$C$19,L150=Paramétrage!$C$23,L150=Paramétrage!$C$26,AND(L150&lt;&gt;Paramétrage!$C$9,P150="Mut+ext")),"",ROUNDUP(N150/O150,0))</f>
        <v/>
      </c>
      <c r="V150" s="282">
        <f>IF(L150="",0,IF(OR(P150="Mut+ext",VLOOKUP(L150,Paramétrage!$C$6:$E$28,2,0)=0),0,IF(O150="","saisir capacité",M150*U150*VLOOKUP(L150,Paramétrage!$C$6:$E$28,2,0))))</f>
        <v>0</v>
      </c>
      <c r="W150" s="108"/>
      <c r="X150" s="283">
        <f t="shared" si="77"/>
        <v>0</v>
      </c>
      <c r="Y150" s="284">
        <f>IF(L150="",0,IF(ISERROR(W150+V150*VLOOKUP(L150,Paramétrage!$C$6:$E$28,3,0))=TRUE,X150,W150+V150*VLOOKUP(L150,Paramétrage!$C$6:$E$28,3,0)))</f>
        <v>0</v>
      </c>
      <c r="Z150" s="555"/>
      <c r="AA150" s="556"/>
      <c r="AB150" s="557"/>
      <c r="AC150" s="442"/>
      <c r="AD150" s="109"/>
      <c r="AE150" s="47">
        <f>IF(F150="",0,IF(J150="",0,IF(SUMIF(F147:F154,F150,N147:N154)=0,0,IF(J150="Obligatoire",AF150/N150,IF(K150="",AF150/SUMIF(F147:F154,F150,N147:N154),AF150/(SUMIF(F147:F154,F150,N147:N154)/K150))))))</f>
        <v>0</v>
      </c>
      <c r="AF150" s="24">
        <f t="shared" si="78"/>
        <v>0</v>
      </c>
    </row>
    <row r="151" spans="1:32" ht="15.75" hidden="1" customHeight="1">
      <c r="A151" s="623"/>
      <c r="B151" s="616"/>
      <c r="C151" s="585"/>
      <c r="D151" s="585"/>
      <c r="E151" s="614"/>
      <c r="F151" s="446"/>
      <c r="G151" s="449"/>
      <c r="H151" s="103"/>
      <c r="I151" s="131"/>
      <c r="J151" s="130"/>
      <c r="K151" s="104"/>
      <c r="L151" s="105"/>
      <c r="M151" s="122"/>
      <c r="N151" s="119"/>
      <c r="O151" s="127"/>
      <c r="P151" s="111"/>
      <c r="Q151" s="556"/>
      <c r="R151" s="556"/>
      <c r="S151" s="556"/>
      <c r="T151" s="569"/>
      <c r="U151" s="281" t="str">
        <f>IF(OR(O151="",L151=Paramétrage!$C$10,L151=Paramétrage!$C$13,L151=Paramétrage!$C$16,L151=Paramétrage!$C$19,L151=Paramétrage!$C$23,L151=Paramétrage!$C$26,AND(L151&lt;&gt;Paramétrage!$C$9,P151="Mut+ext")),"",ROUNDUP(N151/O151,0))</f>
        <v/>
      </c>
      <c r="V151" s="282">
        <f>IF(L151="",0,IF(OR(P151="Mut+ext",VLOOKUP(L151,Paramétrage!$C$6:$E$28,2,0)=0),0,IF(O151="","saisir capacité",M151*U151*VLOOKUP(L151,Paramétrage!$C$6:$E$28,2,0))))</f>
        <v>0</v>
      </c>
      <c r="W151" s="108"/>
      <c r="X151" s="283">
        <f t="shared" si="77"/>
        <v>0</v>
      </c>
      <c r="Y151" s="284">
        <f>IF(L151="",0,IF(ISERROR(W151+V151*VLOOKUP(L151,Paramétrage!$C$6:$E$28,3,0))=TRUE,X151,W151+V151*VLOOKUP(L151,Paramétrage!$C$6:$E$28,3,0)))</f>
        <v>0</v>
      </c>
      <c r="Z151" s="555"/>
      <c r="AA151" s="556"/>
      <c r="AB151" s="557"/>
      <c r="AC151" s="442"/>
      <c r="AD151" s="109"/>
      <c r="AE151" s="47">
        <f>IF(F151="",0,IF(J151="",0,IF(SUMIF(F147:F154,F151,N147:N154)=0,0,IF(J151="Obligatoire",AF151/N151,IF(K151="",AF151/SUMIF(F147:F154,F151,N147:N154),AF151/(SUMIF(F147:F154,F151,N147:N154)/K151))))))</f>
        <v>0</v>
      </c>
      <c r="AF151" s="24">
        <f t="shared" si="78"/>
        <v>0</v>
      </c>
    </row>
    <row r="152" spans="1:32" ht="15.75" hidden="1" customHeight="1">
      <c r="A152" s="623"/>
      <c r="B152" s="616"/>
      <c r="C152" s="585"/>
      <c r="D152" s="585"/>
      <c r="E152" s="614"/>
      <c r="F152" s="446"/>
      <c r="G152" s="449"/>
      <c r="H152" s="103"/>
      <c r="I152" s="131"/>
      <c r="J152" s="130"/>
      <c r="K152" s="104"/>
      <c r="L152" s="105"/>
      <c r="M152" s="122"/>
      <c r="N152" s="119"/>
      <c r="O152" s="127"/>
      <c r="P152" s="111"/>
      <c r="Q152" s="556"/>
      <c r="R152" s="556"/>
      <c r="S152" s="556"/>
      <c r="T152" s="569"/>
      <c r="U152" s="281" t="str">
        <f>IF(OR(O152="",L152=Paramétrage!$C$10,L152=Paramétrage!$C$13,L152=Paramétrage!$C$16,L152=Paramétrage!$C$19,L152=Paramétrage!$C$23,L152=Paramétrage!$C$26,AND(L152&lt;&gt;Paramétrage!$C$9,P152="Mut+ext")),"",ROUNDUP(N152/O152,0))</f>
        <v/>
      </c>
      <c r="V152" s="282">
        <f>IF(L152="",0,IF(OR(P152="Mut+ext",VLOOKUP(L152,Paramétrage!$C$6:$E$28,2,0)=0),0,IF(O152="","saisir capacité",M152*U152*VLOOKUP(L152,Paramétrage!$C$6:$E$28,2,0))))</f>
        <v>0</v>
      </c>
      <c r="W152" s="108"/>
      <c r="X152" s="283">
        <f t="shared" si="77"/>
        <v>0</v>
      </c>
      <c r="Y152" s="284">
        <f>IF(L152="",0,IF(ISERROR(W152+V152*VLOOKUP(L152,Paramétrage!$C$6:$E$28,3,0))=TRUE,X152,W152+V152*VLOOKUP(L152,Paramétrage!$C$6:$E$28,3,0)))</f>
        <v>0</v>
      </c>
      <c r="Z152" s="555"/>
      <c r="AA152" s="556"/>
      <c r="AB152" s="557"/>
      <c r="AC152" s="442"/>
      <c r="AD152" s="109"/>
      <c r="AE152" s="47">
        <f>IF(F152="",0,IF(J152="",0,IF(SUMIF(F147:F154,F152,N147:N154)=0,0,IF(J152="Obligatoire",AF152/N152,IF(K152="",AF152/SUMIF(F147:F154,F152,N147:N154),AF152/(SUMIF(F147:F154,F152,N147:N154)/K152))))))</f>
        <v>0</v>
      </c>
      <c r="AF152" s="24">
        <f t="shared" si="78"/>
        <v>0</v>
      </c>
    </row>
    <row r="153" spans="1:32" ht="15.75" hidden="1" customHeight="1">
      <c r="A153" s="623"/>
      <c r="B153" s="616"/>
      <c r="C153" s="585"/>
      <c r="D153" s="585"/>
      <c r="E153" s="614"/>
      <c r="F153" s="446"/>
      <c r="G153" s="449"/>
      <c r="H153" s="103"/>
      <c r="I153" s="131"/>
      <c r="J153" s="130"/>
      <c r="K153" s="104"/>
      <c r="L153" s="105"/>
      <c r="M153" s="122"/>
      <c r="N153" s="119"/>
      <c r="O153" s="127"/>
      <c r="P153" s="111"/>
      <c r="Q153" s="556"/>
      <c r="R153" s="556"/>
      <c r="S153" s="556"/>
      <c r="T153" s="569"/>
      <c r="U153" s="281" t="str">
        <f>IF(OR(O153="",L153=Paramétrage!$C$10,L153=Paramétrage!$C$13,L153=Paramétrage!$C$16,L153=Paramétrage!$C$19,L153=Paramétrage!$C$23,L153=Paramétrage!$C$26,AND(L153&lt;&gt;Paramétrage!$C$9,P153="Mut+ext")),"",ROUNDUP(N153/O153,0))</f>
        <v/>
      </c>
      <c r="V153" s="282">
        <f>IF(L153="",0,IF(OR(P153="Mut+ext",VLOOKUP(L153,Paramétrage!$C$6:$E$28,2,0)=0),0,IF(O153="","saisir capacité",M153*U153*VLOOKUP(L153,Paramétrage!$C$6:$E$28,2,0))))</f>
        <v>0</v>
      </c>
      <c r="W153" s="108"/>
      <c r="X153" s="283">
        <f t="shared" si="77"/>
        <v>0</v>
      </c>
      <c r="Y153" s="284">
        <f>IF(L153="",0,IF(ISERROR(W153+V153*VLOOKUP(L153,Paramétrage!$C$6:$E$28,3,0))=TRUE,X153,W153+V153*VLOOKUP(L153,Paramétrage!$C$6:$E$28,3,0)))</f>
        <v>0</v>
      </c>
      <c r="Z153" s="555"/>
      <c r="AA153" s="556"/>
      <c r="AB153" s="557"/>
      <c r="AC153" s="442"/>
      <c r="AD153" s="109"/>
      <c r="AE153" s="47">
        <f>IF(F153="",0,IF(J153="",0,IF(SUMIF(F147:F154,F153,N147:N154)=0,0,IF(J153="Obligatoire",AF153/N153,IF(K153="",AF153/SUMIF(F147:F154,F153,N147:N154),AF153/(SUMIF(F147:F154,F153,N147:N154)/K153))))))</f>
        <v>0</v>
      </c>
      <c r="AF153" s="24">
        <f t="shared" si="78"/>
        <v>0</v>
      </c>
    </row>
    <row r="154" spans="1:32" ht="15.75" hidden="1" customHeight="1">
      <c r="A154" s="623"/>
      <c r="B154" s="616"/>
      <c r="C154" s="585"/>
      <c r="D154" s="585"/>
      <c r="E154" s="615"/>
      <c r="F154" s="446"/>
      <c r="G154" s="449"/>
      <c r="H154" s="103"/>
      <c r="I154" s="131"/>
      <c r="J154" s="130"/>
      <c r="K154" s="104"/>
      <c r="L154" s="105"/>
      <c r="M154" s="122"/>
      <c r="N154" s="119"/>
      <c r="O154" s="127"/>
      <c r="P154" s="111"/>
      <c r="Q154" s="556"/>
      <c r="R154" s="556"/>
      <c r="S154" s="556"/>
      <c r="T154" s="569"/>
      <c r="U154" s="281" t="str">
        <f>IF(OR(O154="",L154=Paramétrage!$C$10,L154=Paramétrage!$C$13,L154=Paramétrage!$C$16,L154=Paramétrage!$C$19,L154=Paramétrage!$C$23,L154=Paramétrage!$C$26,AND(L154&lt;&gt;Paramétrage!$C$9,P154="Mut+ext")),"",ROUNDUP(N154/O154,0))</f>
        <v/>
      </c>
      <c r="V154" s="282">
        <f>IF(L154="",0,IF(OR(P154="Mut+ext",VLOOKUP(L154,Paramétrage!$C$6:$E$28,2,0)=0),0,IF(O154="","saisir capacité",M154*U154*VLOOKUP(L154,Paramétrage!$C$6:$E$28,2,0))))</f>
        <v>0</v>
      </c>
      <c r="W154" s="108"/>
      <c r="X154" s="283">
        <f t="shared" si="77"/>
        <v>0</v>
      </c>
      <c r="Y154" s="284">
        <f>IF(L154="",0,IF(ISERROR(W154+V154*VLOOKUP(L154,Paramétrage!$C$6:$E$28,3,0))=TRUE,X154,W154+V154*VLOOKUP(L154,Paramétrage!$C$6:$E$28,3,0)))</f>
        <v>0</v>
      </c>
      <c r="Z154" s="555"/>
      <c r="AA154" s="556"/>
      <c r="AB154" s="557"/>
      <c r="AC154" s="442"/>
      <c r="AD154" s="109"/>
      <c r="AE154" s="47">
        <f>IF(F154="",0,IF(J154="",0,IF(SUMIF(F147:F154,F154,N147:N154)=0,0,IF(J154="Obligatoire",AF154/N154,IF(K154="",AF154/SUMIF(F147:F154,F154,N147:N154),AF154/(SUMIF(F147:F154,F154,N147:N154)/K154))))))</f>
        <v>0</v>
      </c>
      <c r="AF154" s="24">
        <f t="shared" si="78"/>
        <v>0</v>
      </c>
    </row>
    <row r="155" spans="1:32" ht="16.149999999999999" thickBot="1">
      <c r="A155" s="623"/>
      <c r="B155" s="617"/>
      <c r="C155" s="585"/>
      <c r="D155" s="285"/>
      <c r="E155" s="285"/>
      <c r="F155" s="286"/>
      <c r="G155" s="287"/>
      <c r="H155" s="288"/>
      <c r="I155" s="289"/>
      <c r="J155" s="288"/>
      <c r="K155" s="290"/>
      <c r="L155" s="291"/>
      <c r="M155" s="292">
        <f>AE155</f>
        <v>0</v>
      </c>
      <c r="N155" s="293"/>
      <c r="O155" s="293"/>
      <c r="P155" s="362"/>
      <c r="Q155" s="295"/>
      <c r="R155" s="295"/>
      <c r="S155" s="295"/>
      <c r="T155" s="296"/>
      <c r="U155" s="297"/>
      <c r="V155" s="298">
        <f>SUM(V147:V154)</f>
        <v>0</v>
      </c>
      <c r="W155" s="291">
        <f>SUM(W147:W154)</f>
        <v>0</v>
      </c>
      <c r="X155" s="299">
        <f t="shared" ref="X155" si="79">V155+W155</f>
        <v>0</v>
      </c>
      <c r="Y155" s="300">
        <f>SUM(Y147:Y154)</f>
        <v>0</v>
      </c>
      <c r="Z155" s="301"/>
      <c r="AA155" s="301"/>
      <c r="AB155" s="302"/>
      <c r="AC155" s="303"/>
      <c r="AD155" s="296"/>
      <c r="AE155" s="46">
        <f>SUM(AE147:AE154)</f>
        <v>0</v>
      </c>
      <c r="AF155" s="45">
        <f>SUM(AF147:AF154)</f>
        <v>0</v>
      </c>
    </row>
    <row r="156" spans="1:32" ht="16.149999999999999" thickBot="1">
      <c r="A156" s="623"/>
      <c r="B156" s="267" t="s">
        <v>365</v>
      </c>
      <c r="C156" s="268"/>
      <c r="D156" s="269"/>
      <c r="E156" s="270">
        <f>E87+E96+E105+E114+E123+E138+E147</f>
        <v>30</v>
      </c>
      <c r="F156" s="271"/>
      <c r="G156" s="268"/>
      <c r="H156" s="268"/>
      <c r="I156" s="268"/>
      <c r="J156" s="268"/>
      <c r="K156" s="268"/>
      <c r="L156" s="269"/>
      <c r="M156" s="272">
        <f>IF(M137=0,M155+M146+M131+M122+M113+M104+M95,M155+M146+(M137+M131+M122)/2+M113+M104+M95)</f>
        <v>0</v>
      </c>
      <c r="N156" s="273"/>
      <c r="O156" s="274"/>
      <c r="P156" s="273"/>
      <c r="Q156" s="273"/>
      <c r="R156" s="273"/>
      <c r="S156" s="273"/>
      <c r="T156" s="276"/>
      <c r="U156" s="277"/>
      <c r="V156" s="270">
        <f>V95+V104+V113+V122+V131+V137+V146+V155</f>
        <v>0</v>
      </c>
      <c r="W156" s="270">
        <f t="shared" ref="W156:Y156" si="80">W95+W104+W113+W122+W131+W137+W146+W155</f>
        <v>0</v>
      </c>
      <c r="X156" s="270">
        <f t="shared" si="80"/>
        <v>0</v>
      </c>
      <c r="Y156" s="278">
        <f t="shared" si="80"/>
        <v>0</v>
      </c>
      <c r="Z156" s="276"/>
      <c r="AA156" s="276"/>
      <c r="AB156" s="279"/>
      <c r="AC156" s="279"/>
      <c r="AD156" s="280"/>
      <c r="AE156" s="48">
        <f>SUM(AE87:AE155)/2</f>
        <v>0</v>
      </c>
      <c r="AF156" s="30">
        <f>SUM(AF102:AF146)</f>
        <v>0</v>
      </c>
    </row>
    <row r="157" spans="1:32" ht="16.149999999999999" thickBot="1">
      <c r="A157" s="32" t="s">
        <v>10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3"/>
      <c r="M157" s="129">
        <f>M156+M86</f>
        <v>50</v>
      </c>
      <c r="N157" s="35"/>
      <c r="O157" s="36"/>
      <c r="P157" s="35"/>
      <c r="Q157" s="35"/>
      <c r="R157" s="35"/>
      <c r="S157" s="35"/>
      <c r="T157" s="118"/>
      <c r="U157" s="63"/>
      <c r="V157" s="126">
        <f>V156+V86</f>
        <v>150</v>
      </c>
      <c r="W157" s="38">
        <f>W156+W86</f>
        <v>0</v>
      </c>
      <c r="X157" s="39">
        <f>X156+X86</f>
        <v>150</v>
      </c>
      <c r="Y157" s="40">
        <f>Y156+Y86</f>
        <v>162.5</v>
      </c>
      <c r="AE157" s="49">
        <f>AE156+AE86</f>
        <v>50</v>
      </c>
      <c r="AF157" s="41">
        <f>SUM(AF87:AF155)</f>
        <v>0</v>
      </c>
    </row>
    <row r="158" spans="1:32" ht="18" customHeight="1">
      <c r="R158" s="42"/>
    </row>
  </sheetData>
  <sheetProtection algorithmName="SHA-512" hashValue="xGSIX3IUEZDlLhUME/3C/Er4pX5tQmyHOk1k12WwCxCuubKh7auA0Mhez/bAegWdugLajzZgT7WFZa521nNq2g==" saltValue="4NcTL2paCptJYlaRr3VC7g==" spinCount="100000" sheet="1" formatCells="0" formatRows="0" autoFilter="0"/>
  <mergeCells count="369">
    <mergeCell ref="A87:A156"/>
    <mergeCell ref="S9:T9"/>
    <mergeCell ref="S10:T10"/>
    <mergeCell ref="S11:T11"/>
    <mergeCell ref="E9:G9"/>
    <mergeCell ref="J9:M9"/>
    <mergeCell ref="H9:I9"/>
    <mergeCell ref="S12:T12"/>
    <mergeCell ref="S13:T13"/>
    <mergeCell ref="K15:K16"/>
    <mergeCell ref="L15:L16"/>
    <mergeCell ref="N15:N16"/>
    <mergeCell ref="O15:O16"/>
    <mergeCell ref="P15:P16"/>
    <mergeCell ref="Q15:T16"/>
    <mergeCell ref="B15:D15"/>
    <mergeCell ref="E15:E16"/>
    <mergeCell ref="F15:F16"/>
    <mergeCell ref="G15:G16"/>
    <mergeCell ref="H15:H16"/>
    <mergeCell ref="I15:I16"/>
    <mergeCell ref="J15:J16"/>
    <mergeCell ref="Q19:T19"/>
    <mergeCell ref="Q20:T20"/>
    <mergeCell ref="E2:G3"/>
    <mergeCell ref="J2:M3"/>
    <mergeCell ref="N2:O3"/>
    <mergeCell ref="S3:T3"/>
    <mergeCell ref="E4:G4"/>
    <mergeCell ref="J4:M4"/>
    <mergeCell ref="N4:O4"/>
    <mergeCell ref="S4:T4"/>
    <mergeCell ref="S8:T8"/>
    <mergeCell ref="H2:I3"/>
    <mergeCell ref="H4:I4"/>
    <mergeCell ref="P4:P7"/>
    <mergeCell ref="E7:G7"/>
    <mergeCell ref="H7:I7"/>
    <mergeCell ref="J7:M7"/>
    <mergeCell ref="N7:O7"/>
    <mergeCell ref="Q17:T17"/>
    <mergeCell ref="Q18:T18"/>
    <mergeCell ref="E10:G10"/>
    <mergeCell ref="H10:I10"/>
    <mergeCell ref="J10:M10"/>
    <mergeCell ref="A5:B8"/>
    <mergeCell ref="E5:G5"/>
    <mergeCell ref="J5:M5"/>
    <mergeCell ref="N5:O5"/>
    <mergeCell ref="S5:T5"/>
    <mergeCell ref="E6:G6"/>
    <mergeCell ref="J6:M6"/>
    <mergeCell ref="N6:O6"/>
    <mergeCell ref="S6:T6"/>
    <mergeCell ref="S7:T7"/>
    <mergeCell ref="H5:I5"/>
    <mergeCell ref="H6:I6"/>
    <mergeCell ref="Q21:T21"/>
    <mergeCell ref="Q38:T38"/>
    <mergeCell ref="Q39:T39"/>
    <mergeCell ref="Q40:T40"/>
    <mergeCell ref="Q35:T35"/>
    <mergeCell ref="Q36:T36"/>
    <mergeCell ref="Q37:T37"/>
    <mergeCell ref="Q41:T41"/>
    <mergeCell ref="Q62:T62"/>
    <mergeCell ref="Q59:T59"/>
    <mergeCell ref="Q22:T22"/>
    <mergeCell ref="Q23:T23"/>
    <mergeCell ref="Q26:T26"/>
    <mergeCell ref="Q30:T30"/>
    <mergeCell ref="Q31:T31"/>
    <mergeCell ref="Q32:T32"/>
    <mergeCell ref="Q27:T27"/>
    <mergeCell ref="Q28:T28"/>
    <mergeCell ref="Q29:T29"/>
    <mergeCell ref="C77:C85"/>
    <mergeCell ref="D77:D84"/>
    <mergeCell ref="E77:E84"/>
    <mergeCell ref="Q84:T84"/>
    <mergeCell ref="Q65:T65"/>
    <mergeCell ref="Q44:T44"/>
    <mergeCell ref="Q48:T48"/>
    <mergeCell ref="Q49:T49"/>
    <mergeCell ref="Q50:T50"/>
    <mergeCell ref="Q45:T45"/>
    <mergeCell ref="Q46:T46"/>
    <mergeCell ref="Q47:T47"/>
    <mergeCell ref="Q56:T56"/>
    <mergeCell ref="Q57:T57"/>
    <mergeCell ref="Q58:T58"/>
    <mergeCell ref="Q81:T81"/>
    <mergeCell ref="Q74:T74"/>
    <mergeCell ref="Q77:T77"/>
    <mergeCell ref="Q78:T78"/>
    <mergeCell ref="Q79:T79"/>
    <mergeCell ref="Q53:T53"/>
    <mergeCell ref="Q54:T54"/>
    <mergeCell ref="Q55:T55"/>
    <mergeCell ref="Q68:T68"/>
    <mergeCell ref="Q69:T69"/>
    <mergeCell ref="Q70:T70"/>
    <mergeCell ref="C62:C67"/>
    <mergeCell ref="D62:D66"/>
    <mergeCell ref="E62:E66"/>
    <mergeCell ref="Q66:T66"/>
    <mergeCell ref="C68:C76"/>
    <mergeCell ref="D68:D75"/>
    <mergeCell ref="E68:E75"/>
    <mergeCell ref="Q75:T75"/>
    <mergeCell ref="Q64:T64"/>
    <mergeCell ref="Q63:T63"/>
    <mergeCell ref="Q98:T98"/>
    <mergeCell ref="Q99:T99"/>
    <mergeCell ref="Q100:T100"/>
    <mergeCell ref="Q93:T93"/>
    <mergeCell ref="Q96:T96"/>
    <mergeCell ref="Q97:T97"/>
    <mergeCell ref="Q80:T80"/>
    <mergeCell ref="Q71:T71"/>
    <mergeCell ref="Q72:T72"/>
    <mergeCell ref="Q73:T73"/>
    <mergeCell ref="C138:C146"/>
    <mergeCell ref="D138:D145"/>
    <mergeCell ref="E138:E145"/>
    <mergeCell ref="Q145:T145"/>
    <mergeCell ref="Q132:T132"/>
    <mergeCell ref="Q133:T133"/>
    <mergeCell ref="Q141:T141"/>
    <mergeCell ref="Q140:T140"/>
    <mergeCell ref="Q108:T108"/>
    <mergeCell ref="Q116:T116"/>
    <mergeCell ref="Q117:T117"/>
    <mergeCell ref="Q118:T118"/>
    <mergeCell ref="Q135:T135"/>
    <mergeCell ref="Q139:T139"/>
    <mergeCell ref="Q114:T114"/>
    <mergeCell ref="Q115:T115"/>
    <mergeCell ref="Q119:T119"/>
    <mergeCell ref="Q120:T120"/>
    <mergeCell ref="Q134:T134"/>
    <mergeCell ref="Q142:T142"/>
    <mergeCell ref="Q143:T143"/>
    <mergeCell ref="Q144:T144"/>
    <mergeCell ref="Q138:T138"/>
    <mergeCell ref="Q109:T109"/>
    <mergeCell ref="Q128:T128"/>
    <mergeCell ref="Q129:T129"/>
    <mergeCell ref="Q124:T124"/>
    <mergeCell ref="Q125:T125"/>
    <mergeCell ref="Q126:T126"/>
    <mergeCell ref="Q147:T147"/>
    <mergeCell ref="Q148:T148"/>
    <mergeCell ref="Q149:T149"/>
    <mergeCell ref="Q153:T153"/>
    <mergeCell ref="Q150:T150"/>
    <mergeCell ref="Q151:T151"/>
    <mergeCell ref="Q152:T152"/>
    <mergeCell ref="Z17:AB17"/>
    <mergeCell ref="Z18:AB18"/>
    <mergeCell ref="Z19:AB19"/>
    <mergeCell ref="Z20:AB20"/>
    <mergeCell ref="Z21:AB21"/>
    <mergeCell ref="Z22:AB22"/>
    <mergeCell ref="Z23:AB23"/>
    <mergeCell ref="Q123:T123"/>
    <mergeCell ref="Q127:T127"/>
    <mergeCell ref="Q105:T105"/>
    <mergeCell ref="Q110:T110"/>
    <mergeCell ref="Q111:T111"/>
    <mergeCell ref="Q106:T106"/>
    <mergeCell ref="Q107:T107"/>
    <mergeCell ref="Q101:T101"/>
    <mergeCell ref="Q102:T102"/>
    <mergeCell ref="Q82:T82"/>
    <mergeCell ref="Q83:T83"/>
    <mergeCell ref="Q90:T90"/>
    <mergeCell ref="Q91:T91"/>
    <mergeCell ref="Q92:T92"/>
    <mergeCell ref="Q87:T87"/>
    <mergeCell ref="Q88:T88"/>
    <mergeCell ref="Q89:T89"/>
    <mergeCell ref="Z36:AB36"/>
    <mergeCell ref="Z37:AB37"/>
    <mergeCell ref="Z38:AB38"/>
    <mergeCell ref="Z39:AB39"/>
    <mergeCell ref="Z40:AB40"/>
    <mergeCell ref="Z41:AB41"/>
    <mergeCell ref="Z44:AB44"/>
    <mergeCell ref="Z45:AB45"/>
    <mergeCell ref="Z26:AB26"/>
    <mergeCell ref="Z27:AB27"/>
    <mergeCell ref="Z28:AB28"/>
    <mergeCell ref="Z29:AB29"/>
    <mergeCell ref="Z30:AB30"/>
    <mergeCell ref="Z31:AB31"/>
    <mergeCell ref="Z32:AB32"/>
    <mergeCell ref="Z35:AB35"/>
    <mergeCell ref="Z68:AB68"/>
    <mergeCell ref="Z69:AB69"/>
    <mergeCell ref="Z70:AB70"/>
    <mergeCell ref="Z71:AB71"/>
    <mergeCell ref="Z72:AB72"/>
    <mergeCell ref="Z73:AB73"/>
    <mergeCell ref="Z74:AB74"/>
    <mergeCell ref="Z75:AB75"/>
    <mergeCell ref="Z56:AB56"/>
    <mergeCell ref="Z57:AB57"/>
    <mergeCell ref="Z58:AB58"/>
    <mergeCell ref="Z59:AB59"/>
    <mergeCell ref="Z62:AB62"/>
    <mergeCell ref="Z63:AB63"/>
    <mergeCell ref="Z64:AB64"/>
    <mergeCell ref="Z65:AB65"/>
    <mergeCell ref="Z88:AB88"/>
    <mergeCell ref="Z89:AB89"/>
    <mergeCell ref="Z90:AB90"/>
    <mergeCell ref="Z91:AB91"/>
    <mergeCell ref="Z92:AB92"/>
    <mergeCell ref="Z93:AB93"/>
    <mergeCell ref="Z96:AB96"/>
    <mergeCell ref="Z97:AB97"/>
    <mergeCell ref="Z77:AB77"/>
    <mergeCell ref="Z78:AB78"/>
    <mergeCell ref="Z79:AB79"/>
    <mergeCell ref="Z80:AB80"/>
    <mergeCell ref="Z81:AB81"/>
    <mergeCell ref="Z82:AB82"/>
    <mergeCell ref="Z83:AB83"/>
    <mergeCell ref="Z87:AB87"/>
    <mergeCell ref="Z84:AB84"/>
    <mergeCell ref="Z108:AB108"/>
    <mergeCell ref="Z109:AB109"/>
    <mergeCell ref="Z110:AB110"/>
    <mergeCell ref="Z111:AB111"/>
    <mergeCell ref="Z114:AB114"/>
    <mergeCell ref="Z115:AB115"/>
    <mergeCell ref="Z116:AB116"/>
    <mergeCell ref="Z117:AB117"/>
    <mergeCell ref="Z98:AB98"/>
    <mergeCell ref="Z99:AB99"/>
    <mergeCell ref="Z100:AB100"/>
    <mergeCell ref="Z101:AB101"/>
    <mergeCell ref="Z102:AB102"/>
    <mergeCell ref="Z105:AB105"/>
    <mergeCell ref="Z106:AB106"/>
    <mergeCell ref="Z107:AB107"/>
    <mergeCell ref="Z2:Z3"/>
    <mergeCell ref="AA2:AA3"/>
    <mergeCell ref="X4:Y4"/>
    <mergeCell ref="X5:Y5"/>
    <mergeCell ref="X6:Y6"/>
    <mergeCell ref="Z139:AB139"/>
    <mergeCell ref="Z140:AB140"/>
    <mergeCell ref="Z141:AB141"/>
    <mergeCell ref="Z142:AB142"/>
    <mergeCell ref="Z128:AB128"/>
    <mergeCell ref="Z129:AB129"/>
    <mergeCell ref="Z132:AB132"/>
    <mergeCell ref="Z66:AB66"/>
    <mergeCell ref="Z133:AB133"/>
    <mergeCell ref="Z134:AB134"/>
    <mergeCell ref="Z135:AB135"/>
    <mergeCell ref="Z138:AB138"/>
    <mergeCell ref="Z118:AB118"/>
    <mergeCell ref="Z119:AB119"/>
    <mergeCell ref="Z120:AB120"/>
    <mergeCell ref="Z123:AB123"/>
    <mergeCell ref="Z124:AB124"/>
    <mergeCell ref="Z125:AB125"/>
    <mergeCell ref="Z126:AB126"/>
    <mergeCell ref="U15:U16"/>
    <mergeCell ref="Z15:AB16"/>
    <mergeCell ref="AC15:AC16"/>
    <mergeCell ref="AD15:AD16"/>
    <mergeCell ref="AE15:AE16"/>
    <mergeCell ref="AF15:AF16"/>
    <mergeCell ref="AH15:AH16"/>
    <mergeCell ref="AI15:AI16"/>
    <mergeCell ref="AJ15:AJ16"/>
    <mergeCell ref="AK15:AK16"/>
    <mergeCell ref="AL15:AL16"/>
    <mergeCell ref="AM15:AM16"/>
    <mergeCell ref="AN15:AN16"/>
    <mergeCell ref="AO15:AP15"/>
    <mergeCell ref="A17:A86"/>
    <mergeCell ref="B17:B43"/>
    <mergeCell ref="C17:C25"/>
    <mergeCell ref="D17:D24"/>
    <mergeCell ref="E17:E24"/>
    <mergeCell ref="Q24:T24"/>
    <mergeCell ref="Z24:AB24"/>
    <mergeCell ref="C26:C34"/>
    <mergeCell ref="D26:D33"/>
    <mergeCell ref="E26:E33"/>
    <mergeCell ref="Q33:T33"/>
    <mergeCell ref="Z33:AB33"/>
    <mergeCell ref="C35:C43"/>
    <mergeCell ref="D35:D42"/>
    <mergeCell ref="E35:E42"/>
    <mergeCell ref="Q42:T42"/>
    <mergeCell ref="Z42:AB42"/>
    <mergeCell ref="B44:B85"/>
    <mergeCell ref="C44:C52"/>
    <mergeCell ref="D44:D51"/>
    <mergeCell ref="E44:E51"/>
    <mergeCell ref="Q51:T51"/>
    <mergeCell ref="Z51:AB51"/>
    <mergeCell ref="C53:C61"/>
    <mergeCell ref="D53:D60"/>
    <mergeCell ref="E53:E60"/>
    <mergeCell ref="Q60:T60"/>
    <mergeCell ref="Z60:AB60"/>
    <mergeCell ref="Z46:AB46"/>
    <mergeCell ref="Z47:AB47"/>
    <mergeCell ref="Z48:AB48"/>
    <mergeCell ref="Z49:AB49"/>
    <mergeCell ref="Z50:AB50"/>
    <mergeCell ref="Z53:AB53"/>
    <mergeCell ref="Z54:AB54"/>
    <mergeCell ref="Z55:AB55"/>
    <mergeCell ref="C132:C137"/>
    <mergeCell ref="D132:D136"/>
    <mergeCell ref="E132:E136"/>
    <mergeCell ref="Q136:T136"/>
    <mergeCell ref="Z136:AB136"/>
    <mergeCell ref="Z149:AB149"/>
    <mergeCell ref="Z150:AB150"/>
    <mergeCell ref="B87:B113"/>
    <mergeCell ref="C87:C95"/>
    <mergeCell ref="D87:D94"/>
    <mergeCell ref="E87:E94"/>
    <mergeCell ref="Q94:T94"/>
    <mergeCell ref="Z94:AB94"/>
    <mergeCell ref="C96:C104"/>
    <mergeCell ref="D96:D103"/>
    <mergeCell ref="E96:E103"/>
    <mergeCell ref="Q103:T103"/>
    <mergeCell ref="Z103:AB103"/>
    <mergeCell ref="C105:C113"/>
    <mergeCell ref="D105:D112"/>
    <mergeCell ref="E105:E112"/>
    <mergeCell ref="Q112:T112"/>
    <mergeCell ref="Z112:AB112"/>
    <mergeCell ref="Z127:AB127"/>
    <mergeCell ref="Z151:AB151"/>
    <mergeCell ref="Z152:AB152"/>
    <mergeCell ref="Z153:AB153"/>
    <mergeCell ref="Z143:AB143"/>
    <mergeCell ref="Z144:AB144"/>
    <mergeCell ref="Z147:AB147"/>
    <mergeCell ref="Z148:AB148"/>
    <mergeCell ref="B114:B155"/>
    <mergeCell ref="C114:C122"/>
    <mergeCell ref="D114:D121"/>
    <mergeCell ref="E114:E121"/>
    <mergeCell ref="Q121:T121"/>
    <mergeCell ref="Z121:AB121"/>
    <mergeCell ref="C123:C131"/>
    <mergeCell ref="Z145:AB145"/>
    <mergeCell ref="C147:C155"/>
    <mergeCell ref="D147:D154"/>
    <mergeCell ref="E147:E154"/>
    <mergeCell ref="Q154:T154"/>
    <mergeCell ref="Z154:AB154"/>
    <mergeCell ref="D123:D130"/>
    <mergeCell ref="E123:E130"/>
    <mergeCell ref="Q130:T130"/>
    <mergeCell ref="Z130:AB130"/>
  </mergeCells>
  <conditionalFormatting sqref="R8">
    <cfRule type="cellIs" dxfId="761" priority="902" operator="equal">
      <formula>"non"</formula>
    </cfRule>
    <cfRule type="cellIs" dxfId="760" priority="903" operator="equal">
      <formula>"oui"</formula>
    </cfRule>
  </conditionalFormatting>
  <conditionalFormatting sqref="P123:P130">
    <cfRule type="cellIs" dxfId="759" priority="163" operator="equal">
      <formula>"Mut+ext"</formula>
    </cfRule>
  </conditionalFormatting>
  <conditionalFormatting sqref="P85">
    <cfRule type="cellIs" dxfId="758" priority="65" operator="equal">
      <formula>"Mut+ext"</formula>
    </cfRule>
  </conditionalFormatting>
  <conditionalFormatting sqref="AC86:AD86 T156">
    <cfRule type="expression" dxfId="757" priority="404">
      <formula>$L86=#REF!</formula>
    </cfRule>
    <cfRule type="expression" dxfId="756" priority="405">
      <formula>$L86=#REF!</formula>
    </cfRule>
    <cfRule type="expression" dxfId="755" priority="406">
      <formula>$L86=#REF!</formula>
    </cfRule>
    <cfRule type="expression" dxfId="754" priority="407">
      <formula>$L86=#REF!</formula>
    </cfRule>
  </conditionalFormatting>
  <conditionalFormatting sqref="AC156">
    <cfRule type="expression" dxfId="753" priority="400">
      <formula>$L156=#REF!</formula>
    </cfRule>
    <cfRule type="expression" dxfId="752" priority="401">
      <formula>$L156=#REF!</formula>
    </cfRule>
    <cfRule type="expression" dxfId="751" priority="402">
      <formula>$L156=#REF!</formula>
    </cfRule>
    <cfRule type="expression" dxfId="750" priority="403">
      <formula>$L156=#REF!</formula>
    </cfRule>
  </conditionalFormatting>
  <conditionalFormatting sqref="AC122 AC113 AC104 AC95 AC34 AC25">
    <cfRule type="expression" dxfId="749" priority="396">
      <formula>$L25=#REF!</formula>
    </cfRule>
    <cfRule type="expression" dxfId="748" priority="397">
      <formula>$L25=#REF!</formula>
    </cfRule>
    <cfRule type="expression" dxfId="747" priority="398">
      <formula>$L25=#REF!</formula>
    </cfRule>
    <cfRule type="expression" dxfId="746" priority="399">
      <formula>$L25=#REF!</formula>
    </cfRule>
  </conditionalFormatting>
  <conditionalFormatting sqref="AC61">
    <cfRule type="expression" dxfId="745" priority="392">
      <formula>$L61=#REF!</formula>
    </cfRule>
    <cfRule type="expression" dxfId="744" priority="393">
      <formula>$L61=#REF!</formula>
    </cfRule>
    <cfRule type="expression" dxfId="743" priority="394">
      <formula>$L61=#REF!</formula>
    </cfRule>
    <cfRule type="expression" dxfId="742" priority="395">
      <formula>$L61=#REF!</formula>
    </cfRule>
  </conditionalFormatting>
  <conditionalFormatting sqref="AC52">
    <cfRule type="expression" dxfId="741" priority="388">
      <formula>$L52=#REF!</formula>
    </cfRule>
    <cfRule type="expression" dxfId="740" priority="389">
      <formula>$L52=#REF!</formula>
    </cfRule>
    <cfRule type="expression" dxfId="739" priority="390">
      <formula>$L52=#REF!</formula>
    </cfRule>
    <cfRule type="expression" dxfId="738" priority="391">
      <formula>$L52=#REF!</formula>
    </cfRule>
  </conditionalFormatting>
  <conditionalFormatting sqref="AD156">
    <cfRule type="expression" dxfId="737" priority="384">
      <formula>$L156=#REF!</formula>
    </cfRule>
    <cfRule type="expression" dxfId="736" priority="385">
      <formula>$L156=#REF!</formula>
    </cfRule>
    <cfRule type="expression" dxfId="735" priority="386">
      <formula>$L156=#REF!</formula>
    </cfRule>
    <cfRule type="expression" dxfId="734" priority="387">
      <formula>$L156=#REF!</formula>
    </cfRule>
  </conditionalFormatting>
  <conditionalFormatting sqref="AD122">
    <cfRule type="expression" dxfId="733" priority="380">
      <formula>$L122=#REF!</formula>
    </cfRule>
    <cfRule type="expression" dxfId="732" priority="381">
      <formula>$L122=#REF!</formula>
    </cfRule>
    <cfRule type="expression" dxfId="731" priority="382">
      <formula>$L122=#REF!</formula>
    </cfRule>
    <cfRule type="expression" dxfId="730" priority="383">
      <formula>$L122=#REF!</formula>
    </cfRule>
  </conditionalFormatting>
  <conditionalFormatting sqref="AD113">
    <cfRule type="expression" dxfId="729" priority="376">
      <formula>$L113=#REF!</formula>
    </cfRule>
    <cfRule type="expression" dxfId="728" priority="377">
      <formula>$L113=#REF!</formula>
    </cfRule>
    <cfRule type="expression" dxfId="727" priority="378">
      <formula>$L113=#REF!</formula>
    </cfRule>
    <cfRule type="expression" dxfId="726" priority="379">
      <formula>$L113=#REF!</formula>
    </cfRule>
  </conditionalFormatting>
  <conditionalFormatting sqref="AD104">
    <cfRule type="expression" dxfId="725" priority="372">
      <formula>$L104=#REF!</formula>
    </cfRule>
    <cfRule type="expression" dxfId="724" priority="373">
      <formula>$L104=#REF!</formula>
    </cfRule>
    <cfRule type="expression" dxfId="723" priority="374">
      <formula>$L104=#REF!</formula>
    </cfRule>
    <cfRule type="expression" dxfId="722" priority="375">
      <formula>$L104=#REF!</formula>
    </cfRule>
  </conditionalFormatting>
  <conditionalFormatting sqref="AD95">
    <cfRule type="expression" dxfId="721" priority="368">
      <formula>$L95=#REF!</formula>
    </cfRule>
    <cfRule type="expression" dxfId="720" priority="369">
      <formula>$L95=#REF!</formula>
    </cfRule>
    <cfRule type="expression" dxfId="719" priority="370">
      <formula>$L95=#REF!</formula>
    </cfRule>
    <cfRule type="expression" dxfId="718" priority="371">
      <formula>$L95=#REF!</formula>
    </cfRule>
  </conditionalFormatting>
  <conditionalFormatting sqref="AD61">
    <cfRule type="expression" dxfId="717" priority="364">
      <formula>$L61=#REF!</formula>
    </cfRule>
    <cfRule type="expression" dxfId="716" priority="365">
      <formula>$L61=#REF!</formula>
    </cfRule>
    <cfRule type="expression" dxfId="715" priority="366">
      <formula>$L61=#REF!</formula>
    </cfRule>
    <cfRule type="expression" dxfId="714" priority="367">
      <formula>$L61=#REF!</formula>
    </cfRule>
  </conditionalFormatting>
  <conditionalFormatting sqref="AD52">
    <cfRule type="expression" dxfId="713" priority="360">
      <formula>$L52=#REF!</formula>
    </cfRule>
    <cfRule type="expression" dxfId="712" priority="361">
      <formula>$L52=#REF!</formula>
    </cfRule>
    <cfRule type="expression" dxfId="711" priority="362">
      <formula>$L52=#REF!</formula>
    </cfRule>
    <cfRule type="expression" dxfId="710" priority="363">
      <formula>$L52=#REF!</formula>
    </cfRule>
  </conditionalFormatting>
  <conditionalFormatting sqref="AD34">
    <cfRule type="expression" dxfId="709" priority="356">
      <formula>$L34=#REF!</formula>
    </cfRule>
    <cfRule type="expression" dxfId="708" priority="357">
      <formula>$L34=#REF!</formula>
    </cfRule>
    <cfRule type="expression" dxfId="707" priority="358">
      <formula>$L34=#REF!</formula>
    </cfRule>
    <cfRule type="expression" dxfId="706" priority="359">
      <formula>$L34=#REF!</formula>
    </cfRule>
  </conditionalFormatting>
  <conditionalFormatting sqref="AD25">
    <cfRule type="expression" dxfId="705" priority="352">
      <formula>$L25=#REF!</formula>
    </cfRule>
    <cfRule type="expression" dxfId="704" priority="353">
      <formula>$L25=#REF!</formula>
    </cfRule>
    <cfRule type="expression" dxfId="703" priority="354">
      <formula>$L25=#REF!</formula>
    </cfRule>
    <cfRule type="expression" dxfId="702" priority="355">
      <formula>$L25=#REF!</formula>
    </cfRule>
  </conditionalFormatting>
  <conditionalFormatting sqref="U156">
    <cfRule type="expression" dxfId="701" priority="348">
      <formula>$L156=#REF!</formula>
    </cfRule>
    <cfRule type="expression" dxfId="700" priority="349">
      <formula>$L156=#REF!</formula>
    </cfRule>
    <cfRule type="expression" dxfId="699" priority="350">
      <formula>$L156=#REF!</formula>
    </cfRule>
    <cfRule type="expression" dxfId="698" priority="351">
      <formula>$L156=#REF!</formula>
    </cfRule>
  </conditionalFormatting>
  <conditionalFormatting sqref="AC62:AC66">
    <cfRule type="expression" dxfId="697" priority="344">
      <formula>$L62=#REF!</formula>
    </cfRule>
    <cfRule type="expression" dxfId="696" priority="345">
      <formula>$L62=#REF!</formula>
    </cfRule>
    <cfRule type="expression" dxfId="695" priority="346">
      <formula>$L62=#REF!</formula>
    </cfRule>
    <cfRule type="expression" dxfId="694" priority="347">
      <formula>$L62=#REF!</formula>
    </cfRule>
  </conditionalFormatting>
  <conditionalFormatting sqref="AD62:AD66">
    <cfRule type="expression" dxfId="693" priority="340">
      <formula>$L62=#REF!</formula>
    </cfRule>
    <cfRule type="expression" dxfId="692" priority="341">
      <formula>$L62=#REF!</formula>
    </cfRule>
    <cfRule type="expression" dxfId="691" priority="342">
      <formula>$L62=#REF!</formula>
    </cfRule>
    <cfRule type="expression" dxfId="690" priority="343">
      <formula>$L62=#REF!</formula>
    </cfRule>
  </conditionalFormatting>
  <conditionalFormatting sqref="P25 P34 P52 P61 P86 P95 P104 P113 P122 P156:P157">
    <cfRule type="cellIs" dxfId="689" priority="335" operator="equal">
      <formula>"Mut+ext"</formula>
    </cfRule>
  </conditionalFormatting>
  <conditionalFormatting sqref="AD18:AD24">
    <cfRule type="expression" dxfId="688" priority="331">
      <formula>$L18=#REF!</formula>
    </cfRule>
    <cfRule type="expression" dxfId="687" priority="332">
      <formula>$L18=#REF!</formula>
    </cfRule>
    <cfRule type="expression" dxfId="686" priority="333">
      <formula>$L18=#REF!</formula>
    </cfRule>
    <cfRule type="expression" dxfId="685" priority="334">
      <formula>$L18=#REF!</formula>
    </cfRule>
  </conditionalFormatting>
  <conditionalFormatting sqref="AC18">
    <cfRule type="expression" dxfId="684" priority="327">
      <formula>$L18=#REF!</formula>
    </cfRule>
    <cfRule type="expression" dxfId="683" priority="328">
      <formula>$L18=#REF!</formula>
    </cfRule>
    <cfRule type="expression" dxfId="682" priority="329">
      <formula>$L18=#REF!</formula>
    </cfRule>
    <cfRule type="expression" dxfId="681" priority="330">
      <formula>$L18=#REF!</formula>
    </cfRule>
  </conditionalFormatting>
  <conditionalFormatting sqref="AC19">
    <cfRule type="expression" dxfId="680" priority="323">
      <formula>$L19=#REF!</formula>
    </cfRule>
    <cfRule type="expression" dxfId="679" priority="324">
      <formula>$L19=#REF!</formula>
    </cfRule>
    <cfRule type="expression" dxfId="678" priority="325">
      <formula>$L19=#REF!</formula>
    </cfRule>
    <cfRule type="expression" dxfId="677" priority="326">
      <formula>$L19=#REF!</formula>
    </cfRule>
  </conditionalFormatting>
  <conditionalFormatting sqref="AC20">
    <cfRule type="expression" dxfId="676" priority="319">
      <formula>$L20=#REF!</formula>
    </cfRule>
    <cfRule type="expression" dxfId="675" priority="320">
      <formula>$L20=#REF!</formula>
    </cfRule>
    <cfRule type="expression" dxfId="674" priority="321">
      <formula>$L20=#REF!</formula>
    </cfRule>
    <cfRule type="expression" dxfId="673" priority="322">
      <formula>$L20=#REF!</formula>
    </cfRule>
  </conditionalFormatting>
  <conditionalFormatting sqref="AC21">
    <cfRule type="expression" dxfId="672" priority="315">
      <formula>$L21=#REF!</formula>
    </cfRule>
    <cfRule type="expression" dxfId="671" priority="316">
      <formula>$L21=#REF!</formula>
    </cfRule>
    <cfRule type="expression" dxfId="670" priority="317">
      <formula>$L21=#REF!</formula>
    </cfRule>
    <cfRule type="expression" dxfId="669" priority="318">
      <formula>$L21=#REF!</formula>
    </cfRule>
  </conditionalFormatting>
  <conditionalFormatting sqref="AC23:AC24">
    <cfRule type="expression" dxfId="668" priority="311">
      <formula>$L23=#REF!</formula>
    </cfRule>
    <cfRule type="expression" dxfId="667" priority="312">
      <formula>$L23=#REF!</formula>
    </cfRule>
    <cfRule type="expression" dxfId="666" priority="313">
      <formula>$L23=#REF!</formula>
    </cfRule>
    <cfRule type="expression" dxfId="665" priority="314">
      <formula>$L23=#REF!</formula>
    </cfRule>
  </conditionalFormatting>
  <conditionalFormatting sqref="AC22">
    <cfRule type="expression" dxfId="664" priority="307">
      <formula>$L22=#REF!</formula>
    </cfRule>
    <cfRule type="expression" dxfId="663" priority="308">
      <formula>$L22=#REF!</formula>
    </cfRule>
    <cfRule type="expression" dxfId="662" priority="309">
      <formula>$L22=#REF!</formula>
    </cfRule>
    <cfRule type="expression" dxfId="661" priority="310">
      <formula>$L22=#REF!</formula>
    </cfRule>
  </conditionalFormatting>
  <conditionalFormatting sqref="P18:P24">
    <cfRule type="cellIs" dxfId="660" priority="306" operator="equal">
      <formula>"Mut+ext"</formula>
    </cfRule>
  </conditionalFormatting>
  <conditionalFormatting sqref="Z18:Z24">
    <cfRule type="expression" dxfId="659" priority="302">
      <formula>$L18=#REF!</formula>
    </cfRule>
    <cfRule type="expression" dxfId="658" priority="303">
      <formula>$L18=#REF!</formula>
    </cfRule>
    <cfRule type="expression" dxfId="657" priority="304">
      <formula>$L18=#REF!</formula>
    </cfRule>
    <cfRule type="expression" dxfId="656" priority="305">
      <formula>$L18=#REF!</formula>
    </cfRule>
  </conditionalFormatting>
  <conditionalFormatting sqref="AD26:AD33">
    <cfRule type="expression" dxfId="655" priority="298">
      <formula>$L26=#REF!</formula>
    </cfRule>
    <cfRule type="expression" dxfId="654" priority="299">
      <formula>$L26=#REF!</formula>
    </cfRule>
    <cfRule type="expression" dxfId="653" priority="300">
      <formula>$L26=#REF!</formula>
    </cfRule>
    <cfRule type="expression" dxfId="652" priority="301">
      <formula>$L26=#REF!</formula>
    </cfRule>
  </conditionalFormatting>
  <conditionalFormatting sqref="AC26:AC33">
    <cfRule type="expression" dxfId="651" priority="294">
      <formula>$L26=#REF!</formula>
    </cfRule>
    <cfRule type="expression" dxfId="650" priority="295">
      <formula>$L26=#REF!</formula>
    </cfRule>
    <cfRule type="expression" dxfId="649" priority="296">
      <formula>$L26=#REF!</formula>
    </cfRule>
    <cfRule type="expression" dxfId="648" priority="297">
      <formula>$L26=#REF!</formula>
    </cfRule>
  </conditionalFormatting>
  <conditionalFormatting sqref="P26:P33">
    <cfRule type="cellIs" dxfId="647" priority="293" operator="equal">
      <formula>"Mut+ext"</formula>
    </cfRule>
  </conditionalFormatting>
  <conditionalFormatting sqref="Z26:Z33">
    <cfRule type="expression" dxfId="646" priority="289">
      <formula>$L26=#REF!</formula>
    </cfRule>
    <cfRule type="expression" dxfId="645" priority="290">
      <formula>$L26=#REF!</formula>
    </cfRule>
    <cfRule type="expression" dxfId="644" priority="291">
      <formula>$L26=#REF!</formula>
    </cfRule>
    <cfRule type="expression" dxfId="643" priority="292">
      <formula>$L26=#REF!</formula>
    </cfRule>
  </conditionalFormatting>
  <conditionalFormatting sqref="AD35:AD42">
    <cfRule type="expression" dxfId="642" priority="285">
      <formula>$L35=#REF!</formula>
    </cfRule>
    <cfRule type="expression" dxfId="641" priority="286">
      <formula>$L35=#REF!</formula>
    </cfRule>
    <cfRule type="expression" dxfId="640" priority="287">
      <formula>$L35=#REF!</formula>
    </cfRule>
    <cfRule type="expression" dxfId="639" priority="288">
      <formula>$L35=#REF!</formula>
    </cfRule>
  </conditionalFormatting>
  <conditionalFormatting sqref="AC35:AC42">
    <cfRule type="expression" dxfId="638" priority="281">
      <formula>$L35=#REF!</formula>
    </cfRule>
    <cfRule type="expression" dxfId="637" priority="282">
      <formula>$L35=#REF!</formula>
    </cfRule>
    <cfRule type="expression" dxfId="636" priority="283">
      <formula>$L35=#REF!</formula>
    </cfRule>
    <cfRule type="expression" dxfId="635" priority="284">
      <formula>$L35=#REF!</formula>
    </cfRule>
  </conditionalFormatting>
  <conditionalFormatting sqref="P35:P42">
    <cfRule type="cellIs" dxfId="634" priority="280" operator="equal">
      <formula>"Mut+ext"</formula>
    </cfRule>
  </conditionalFormatting>
  <conditionalFormatting sqref="Z35:Z42">
    <cfRule type="expression" dxfId="633" priority="276">
      <formula>$L35=#REF!</formula>
    </cfRule>
    <cfRule type="expression" dxfId="632" priority="277">
      <formula>$L35=#REF!</formula>
    </cfRule>
    <cfRule type="expression" dxfId="631" priority="278">
      <formula>$L35=#REF!</formula>
    </cfRule>
    <cfRule type="expression" dxfId="630" priority="279">
      <formula>$L35=#REF!</formula>
    </cfRule>
  </conditionalFormatting>
  <conditionalFormatting sqref="AD44:AD51">
    <cfRule type="expression" dxfId="629" priority="272">
      <formula>$L44=#REF!</formula>
    </cfRule>
    <cfRule type="expression" dxfId="628" priority="273">
      <formula>$L44=#REF!</formula>
    </cfRule>
    <cfRule type="expression" dxfId="627" priority="274">
      <formula>$L44=#REF!</formula>
    </cfRule>
    <cfRule type="expression" dxfId="626" priority="275">
      <formula>$L44=#REF!</formula>
    </cfRule>
  </conditionalFormatting>
  <conditionalFormatting sqref="AC44:AC51">
    <cfRule type="expression" dxfId="625" priority="268">
      <formula>$L44=#REF!</formula>
    </cfRule>
    <cfRule type="expression" dxfId="624" priority="269">
      <formula>$L44=#REF!</formula>
    </cfRule>
    <cfRule type="expression" dxfId="623" priority="270">
      <formula>$L44=#REF!</formula>
    </cfRule>
    <cfRule type="expression" dxfId="622" priority="271">
      <formula>$L44=#REF!</formula>
    </cfRule>
  </conditionalFormatting>
  <conditionalFormatting sqref="P44:P51">
    <cfRule type="cellIs" dxfId="621" priority="267" operator="equal">
      <formula>"Mut+ext"</formula>
    </cfRule>
  </conditionalFormatting>
  <conditionalFormatting sqref="Z44:Z51">
    <cfRule type="expression" dxfId="620" priority="263">
      <formula>$L44=#REF!</formula>
    </cfRule>
    <cfRule type="expression" dxfId="619" priority="264">
      <formula>$L44=#REF!</formula>
    </cfRule>
    <cfRule type="expression" dxfId="618" priority="265">
      <formula>$L44=#REF!</formula>
    </cfRule>
    <cfRule type="expression" dxfId="617" priority="266">
      <formula>$L44=#REF!</formula>
    </cfRule>
  </conditionalFormatting>
  <conditionalFormatting sqref="AD53:AD60">
    <cfRule type="expression" dxfId="616" priority="259">
      <formula>$L53=#REF!</formula>
    </cfRule>
    <cfRule type="expression" dxfId="615" priority="260">
      <formula>$L53=#REF!</formula>
    </cfRule>
    <cfRule type="expression" dxfId="614" priority="261">
      <formula>$L53=#REF!</formula>
    </cfRule>
    <cfRule type="expression" dxfId="613" priority="262">
      <formula>$L53=#REF!</formula>
    </cfRule>
  </conditionalFormatting>
  <conditionalFormatting sqref="AC53:AC60">
    <cfRule type="expression" dxfId="612" priority="255">
      <formula>$L53=#REF!</formula>
    </cfRule>
    <cfRule type="expression" dxfId="611" priority="256">
      <formula>$L53=#REF!</formula>
    </cfRule>
    <cfRule type="expression" dxfId="610" priority="257">
      <formula>$L53=#REF!</formula>
    </cfRule>
    <cfRule type="expression" dxfId="609" priority="258">
      <formula>$L53=#REF!</formula>
    </cfRule>
  </conditionalFormatting>
  <conditionalFormatting sqref="P53:P60">
    <cfRule type="cellIs" dxfId="608" priority="254" operator="equal">
      <formula>"Mut+ext"</formula>
    </cfRule>
  </conditionalFormatting>
  <conditionalFormatting sqref="Z53:Z60">
    <cfRule type="expression" dxfId="607" priority="250">
      <formula>$L53=#REF!</formula>
    </cfRule>
    <cfRule type="expression" dxfId="606" priority="251">
      <formula>$L53=#REF!</formula>
    </cfRule>
    <cfRule type="expression" dxfId="605" priority="252">
      <formula>$L53=#REF!</formula>
    </cfRule>
    <cfRule type="expression" dxfId="604" priority="253">
      <formula>$L53=#REF!</formula>
    </cfRule>
  </conditionalFormatting>
  <conditionalFormatting sqref="AD68:AD75">
    <cfRule type="expression" dxfId="603" priority="246">
      <formula>$L68=#REF!</formula>
    </cfRule>
    <cfRule type="expression" dxfId="602" priority="247">
      <formula>$L68=#REF!</formula>
    </cfRule>
    <cfRule type="expression" dxfId="601" priority="248">
      <formula>$L68=#REF!</formula>
    </cfRule>
    <cfRule type="expression" dxfId="600" priority="249">
      <formula>$L68=#REF!</formula>
    </cfRule>
  </conditionalFormatting>
  <conditionalFormatting sqref="AC68:AC75">
    <cfRule type="expression" dxfId="599" priority="242">
      <formula>$L68=#REF!</formula>
    </cfRule>
    <cfRule type="expression" dxfId="598" priority="243">
      <formula>$L68=#REF!</formula>
    </cfRule>
    <cfRule type="expression" dxfId="597" priority="244">
      <formula>$L68=#REF!</formula>
    </cfRule>
    <cfRule type="expression" dxfId="596" priority="245">
      <formula>$L68=#REF!</formula>
    </cfRule>
  </conditionalFormatting>
  <conditionalFormatting sqref="P68:P75">
    <cfRule type="cellIs" dxfId="595" priority="241" operator="equal">
      <formula>"Mut+ext"</formula>
    </cfRule>
  </conditionalFormatting>
  <conditionalFormatting sqref="Z68:Z75">
    <cfRule type="expression" dxfId="594" priority="237">
      <formula>$L68=#REF!</formula>
    </cfRule>
    <cfRule type="expression" dxfId="593" priority="238">
      <formula>$L68=#REF!</formula>
    </cfRule>
    <cfRule type="expression" dxfId="592" priority="239">
      <formula>$L68=#REF!</formula>
    </cfRule>
    <cfRule type="expression" dxfId="591" priority="240">
      <formula>$L68=#REF!</formula>
    </cfRule>
  </conditionalFormatting>
  <conditionalFormatting sqref="AD77:AD84">
    <cfRule type="expression" dxfId="590" priority="233">
      <formula>$L77=#REF!</formula>
    </cfRule>
    <cfRule type="expression" dxfId="589" priority="234">
      <formula>$L77=#REF!</formula>
    </cfRule>
    <cfRule type="expression" dxfId="588" priority="235">
      <formula>$L77=#REF!</formula>
    </cfRule>
    <cfRule type="expression" dxfId="587" priority="236">
      <formula>$L77=#REF!</formula>
    </cfRule>
  </conditionalFormatting>
  <conditionalFormatting sqref="AC77:AC84">
    <cfRule type="expression" dxfId="586" priority="229">
      <formula>$L77=#REF!</formula>
    </cfRule>
    <cfRule type="expression" dxfId="585" priority="230">
      <formula>$L77=#REF!</formula>
    </cfRule>
    <cfRule type="expression" dxfId="584" priority="231">
      <formula>$L77=#REF!</formula>
    </cfRule>
    <cfRule type="expression" dxfId="583" priority="232">
      <formula>$L77=#REF!</formula>
    </cfRule>
  </conditionalFormatting>
  <conditionalFormatting sqref="P77:P84">
    <cfRule type="cellIs" dxfId="582" priority="228" operator="equal">
      <formula>"Mut+ext"</formula>
    </cfRule>
  </conditionalFormatting>
  <conditionalFormatting sqref="Z77:Z84">
    <cfRule type="expression" dxfId="581" priority="224">
      <formula>$L77=#REF!</formula>
    </cfRule>
    <cfRule type="expression" dxfId="580" priority="225">
      <formula>$L77=#REF!</formula>
    </cfRule>
    <cfRule type="expression" dxfId="579" priority="226">
      <formula>$L77=#REF!</formula>
    </cfRule>
    <cfRule type="expression" dxfId="578" priority="227">
      <formula>$L77=#REF!</formula>
    </cfRule>
  </conditionalFormatting>
  <conditionalFormatting sqref="AD87:AD94">
    <cfRule type="expression" dxfId="577" priority="220">
      <formula>$L87=#REF!</formula>
    </cfRule>
    <cfRule type="expression" dxfId="576" priority="221">
      <formula>$L87=#REF!</formula>
    </cfRule>
    <cfRule type="expression" dxfId="575" priority="222">
      <formula>$L87=#REF!</formula>
    </cfRule>
    <cfRule type="expression" dxfId="574" priority="223">
      <formula>$L87=#REF!</formula>
    </cfRule>
  </conditionalFormatting>
  <conditionalFormatting sqref="AC87:AC94">
    <cfRule type="expression" dxfId="573" priority="216">
      <formula>$L87=#REF!</formula>
    </cfRule>
    <cfRule type="expression" dxfId="572" priority="217">
      <formula>$L87=#REF!</formula>
    </cfRule>
    <cfRule type="expression" dxfId="571" priority="218">
      <formula>$L87=#REF!</formula>
    </cfRule>
    <cfRule type="expression" dxfId="570" priority="219">
      <formula>$L87=#REF!</formula>
    </cfRule>
  </conditionalFormatting>
  <conditionalFormatting sqref="P87:P94">
    <cfRule type="cellIs" dxfId="569" priority="215" operator="equal">
      <formula>"Mut+ext"</formula>
    </cfRule>
  </conditionalFormatting>
  <conditionalFormatting sqref="Z87:Z94">
    <cfRule type="expression" dxfId="568" priority="211">
      <formula>$L87=#REF!</formula>
    </cfRule>
    <cfRule type="expression" dxfId="567" priority="212">
      <formula>$L87=#REF!</formula>
    </cfRule>
    <cfRule type="expression" dxfId="566" priority="213">
      <formula>$L87=#REF!</formula>
    </cfRule>
    <cfRule type="expression" dxfId="565" priority="214">
      <formula>$L87=#REF!</formula>
    </cfRule>
  </conditionalFormatting>
  <conditionalFormatting sqref="AD96:AD103">
    <cfRule type="expression" dxfId="564" priority="207">
      <formula>$L96=#REF!</formula>
    </cfRule>
    <cfRule type="expression" dxfId="563" priority="208">
      <formula>$L96=#REF!</formula>
    </cfRule>
    <cfRule type="expression" dxfId="562" priority="209">
      <formula>$L96=#REF!</formula>
    </cfRule>
    <cfRule type="expression" dxfId="561" priority="210">
      <formula>$L96=#REF!</formula>
    </cfRule>
  </conditionalFormatting>
  <conditionalFormatting sqref="AC96:AC103">
    <cfRule type="expression" dxfId="560" priority="203">
      <formula>$L96=#REF!</formula>
    </cfRule>
    <cfRule type="expression" dxfId="559" priority="204">
      <formula>$L96=#REF!</formula>
    </cfRule>
    <cfRule type="expression" dxfId="558" priority="205">
      <formula>$L96=#REF!</formula>
    </cfRule>
    <cfRule type="expression" dxfId="557" priority="206">
      <formula>$L96=#REF!</formula>
    </cfRule>
  </conditionalFormatting>
  <conditionalFormatting sqref="P96:P103">
    <cfRule type="cellIs" dxfId="556" priority="202" operator="equal">
      <formula>"Mut+ext"</formula>
    </cfRule>
  </conditionalFormatting>
  <conditionalFormatting sqref="Z96:Z103">
    <cfRule type="expression" dxfId="555" priority="198">
      <formula>$L96=#REF!</formula>
    </cfRule>
    <cfRule type="expression" dxfId="554" priority="199">
      <formula>$L96=#REF!</formula>
    </cfRule>
    <cfRule type="expression" dxfId="553" priority="200">
      <formula>$L96=#REF!</formula>
    </cfRule>
    <cfRule type="expression" dxfId="552" priority="201">
      <formula>$L96=#REF!</formula>
    </cfRule>
  </conditionalFormatting>
  <conditionalFormatting sqref="AD105:AD112">
    <cfRule type="expression" dxfId="551" priority="194">
      <formula>$L105=#REF!</formula>
    </cfRule>
    <cfRule type="expression" dxfId="550" priority="195">
      <formula>$L105=#REF!</formula>
    </cfRule>
    <cfRule type="expression" dxfId="549" priority="196">
      <formula>$L105=#REF!</formula>
    </cfRule>
    <cfRule type="expression" dxfId="548" priority="197">
      <formula>$L105=#REF!</formula>
    </cfRule>
  </conditionalFormatting>
  <conditionalFormatting sqref="AC105:AC112">
    <cfRule type="expression" dxfId="547" priority="190">
      <formula>$L105=#REF!</formula>
    </cfRule>
    <cfRule type="expression" dxfId="546" priority="191">
      <formula>$L105=#REF!</formula>
    </cfRule>
    <cfRule type="expression" dxfId="545" priority="192">
      <formula>$L105=#REF!</formula>
    </cfRule>
    <cfRule type="expression" dxfId="544" priority="193">
      <formula>$L105=#REF!</formula>
    </cfRule>
  </conditionalFormatting>
  <conditionalFormatting sqref="P105:P112">
    <cfRule type="cellIs" dxfId="543" priority="189" operator="equal">
      <formula>"Mut+ext"</formula>
    </cfRule>
  </conditionalFormatting>
  <conditionalFormatting sqref="Z105:Z112">
    <cfRule type="expression" dxfId="542" priority="185">
      <formula>$L105=#REF!</formula>
    </cfRule>
    <cfRule type="expression" dxfId="541" priority="186">
      <formula>$L105=#REF!</formula>
    </cfRule>
    <cfRule type="expression" dxfId="540" priority="187">
      <formula>$L105=#REF!</formula>
    </cfRule>
    <cfRule type="expression" dxfId="539" priority="188">
      <formula>$L105=#REF!</formula>
    </cfRule>
  </conditionalFormatting>
  <conditionalFormatting sqref="AD114:AD121">
    <cfRule type="expression" dxfId="538" priority="181">
      <formula>$L114=#REF!</formula>
    </cfRule>
    <cfRule type="expression" dxfId="537" priority="182">
      <formula>$L114=#REF!</formula>
    </cfRule>
    <cfRule type="expression" dxfId="536" priority="183">
      <formula>$L114=#REF!</formula>
    </cfRule>
    <cfRule type="expression" dxfId="535" priority="184">
      <formula>$L114=#REF!</formula>
    </cfRule>
  </conditionalFormatting>
  <conditionalFormatting sqref="AC114:AC121">
    <cfRule type="expression" dxfId="534" priority="177">
      <formula>$L114=#REF!</formula>
    </cfRule>
    <cfRule type="expression" dxfId="533" priority="178">
      <formula>$L114=#REF!</formula>
    </cfRule>
    <cfRule type="expression" dxfId="532" priority="179">
      <formula>$L114=#REF!</formula>
    </cfRule>
    <cfRule type="expression" dxfId="531" priority="180">
      <formula>$L114=#REF!</formula>
    </cfRule>
  </conditionalFormatting>
  <conditionalFormatting sqref="P114:P121">
    <cfRule type="cellIs" dxfId="530" priority="176" operator="equal">
      <formula>"Mut+ext"</formula>
    </cfRule>
  </conditionalFormatting>
  <conditionalFormatting sqref="Z114:Z121">
    <cfRule type="expression" dxfId="529" priority="172">
      <formula>$L114=#REF!</formula>
    </cfRule>
    <cfRule type="expression" dxfId="528" priority="173">
      <formula>$L114=#REF!</formula>
    </cfRule>
    <cfRule type="expression" dxfId="527" priority="174">
      <formula>$L114=#REF!</formula>
    </cfRule>
    <cfRule type="expression" dxfId="526" priority="175">
      <formula>$L114=#REF!</formula>
    </cfRule>
  </conditionalFormatting>
  <conditionalFormatting sqref="AD123:AD130">
    <cfRule type="expression" dxfId="525" priority="168">
      <formula>$L123=#REF!</formula>
    </cfRule>
    <cfRule type="expression" dxfId="524" priority="169">
      <formula>$L123=#REF!</formula>
    </cfRule>
    <cfRule type="expression" dxfId="523" priority="170">
      <formula>$L123=#REF!</formula>
    </cfRule>
    <cfRule type="expression" dxfId="522" priority="171">
      <formula>$L123=#REF!</formula>
    </cfRule>
  </conditionalFormatting>
  <conditionalFormatting sqref="AC123:AC130">
    <cfRule type="expression" dxfId="521" priority="164">
      <formula>$L123=#REF!</formula>
    </cfRule>
    <cfRule type="expression" dxfId="520" priority="165">
      <formula>$L123=#REF!</formula>
    </cfRule>
    <cfRule type="expression" dxfId="519" priority="166">
      <formula>$L123=#REF!</formula>
    </cfRule>
    <cfRule type="expression" dxfId="518" priority="167">
      <formula>$L123=#REF!</formula>
    </cfRule>
  </conditionalFormatting>
  <conditionalFormatting sqref="Z123:Z130">
    <cfRule type="expression" dxfId="517" priority="159">
      <formula>$L123=#REF!</formula>
    </cfRule>
    <cfRule type="expression" dxfId="516" priority="160">
      <formula>$L123=#REF!</formula>
    </cfRule>
    <cfRule type="expression" dxfId="515" priority="161">
      <formula>$L123=#REF!</formula>
    </cfRule>
    <cfRule type="expression" dxfId="514" priority="162">
      <formula>$L123=#REF!</formula>
    </cfRule>
  </conditionalFormatting>
  <conditionalFormatting sqref="AD138:AD145">
    <cfRule type="expression" dxfId="513" priority="155">
      <formula>$L138=#REF!</formula>
    </cfRule>
    <cfRule type="expression" dxfId="512" priority="156">
      <formula>$L138=#REF!</formula>
    </cfRule>
    <cfRule type="expression" dxfId="511" priority="157">
      <formula>$L138=#REF!</formula>
    </cfRule>
    <cfRule type="expression" dxfId="510" priority="158">
      <formula>$L138=#REF!</formula>
    </cfRule>
  </conditionalFormatting>
  <conditionalFormatting sqref="AC138:AC145">
    <cfRule type="expression" dxfId="509" priority="151">
      <formula>$L138=#REF!</formula>
    </cfRule>
    <cfRule type="expression" dxfId="508" priority="152">
      <formula>$L138=#REF!</formula>
    </cfRule>
    <cfRule type="expression" dxfId="507" priority="153">
      <formula>$L138=#REF!</formula>
    </cfRule>
    <cfRule type="expression" dxfId="506" priority="154">
      <formula>$L138=#REF!</formula>
    </cfRule>
  </conditionalFormatting>
  <conditionalFormatting sqref="P138:P145">
    <cfRule type="cellIs" dxfId="505" priority="150" operator="equal">
      <formula>"Mut+ext"</formula>
    </cfRule>
  </conditionalFormatting>
  <conditionalFormatting sqref="Z138:Z145">
    <cfRule type="expression" dxfId="504" priority="146">
      <formula>$L138=#REF!</formula>
    </cfRule>
    <cfRule type="expression" dxfId="503" priority="147">
      <formula>$L138=#REF!</formula>
    </cfRule>
    <cfRule type="expression" dxfId="502" priority="148">
      <formula>$L138=#REF!</formula>
    </cfRule>
    <cfRule type="expression" dxfId="501" priority="149">
      <formula>$L138=#REF!</formula>
    </cfRule>
  </conditionalFormatting>
  <conditionalFormatting sqref="AD147:AD154">
    <cfRule type="expression" dxfId="500" priority="142">
      <formula>$L147=#REF!</formula>
    </cfRule>
    <cfRule type="expression" dxfId="499" priority="143">
      <formula>$L147=#REF!</formula>
    </cfRule>
    <cfRule type="expression" dxfId="498" priority="144">
      <formula>$L147=#REF!</formula>
    </cfRule>
    <cfRule type="expression" dxfId="497" priority="145">
      <formula>$L147=#REF!</formula>
    </cfRule>
  </conditionalFormatting>
  <conditionalFormatting sqref="AC147:AC154">
    <cfRule type="expression" dxfId="496" priority="138">
      <formula>$L147=#REF!</formula>
    </cfRule>
    <cfRule type="expression" dxfId="495" priority="139">
      <formula>$L147=#REF!</formula>
    </cfRule>
    <cfRule type="expression" dxfId="494" priority="140">
      <formula>$L147=#REF!</formula>
    </cfRule>
    <cfRule type="expression" dxfId="493" priority="141">
      <formula>$L147=#REF!</formula>
    </cfRule>
  </conditionalFormatting>
  <conditionalFormatting sqref="P147:P154">
    <cfRule type="cellIs" dxfId="492" priority="137" operator="equal">
      <formula>"Mut+ext"</formula>
    </cfRule>
  </conditionalFormatting>
  <conditionalFormatting sqref="Z147:Z154">
    <cfRule type="expression" dxfId="491" priority="133">
      <formula>$L147=#REF!</formula>
    </cfRule>
    <cfRule type="expression" dxfId="490" priority="134">
      <formula>$L147=#REF!</formula>
    </cfRule>
    <cfRule type="expression" dxfId="489" priority="135">
      <formula>$L147=#REF!</formula>
    </cfRule>
    <cfRule type="expression" dxfId="488" priority="136">
      <formula>$L147=#REF!</formula>
    </cfRule>
  </conditionalFormatting>
  <conditionalFormatting sqref="AD132:AD136">
    <cfRule type="expression" dxfId="487" priority="129">
      <formula>$L132=#REF!</formula>
    </cfRule>
    <cfRule type="expression" dxfId="486" priority="130">
      <formula>$L132=#REF!</formula>
    </cfRule>
    <cfRule type="expression" dxfId="485" priority="131">
      <formula>$L132=#REF!</formula>
    </cfRule>
    <cfRule type="expression" dxfId="484" priority="132">
      <formula>$L132=#REF!</formula>
    </cfRule>
  </conditionalFormatting>
  <conditionalFormatting sqref="AC132:AC136">
    <cfRule type="expression" dxfId="483" priority="121">
      <formula>$L132=#REF!</formula>
    </cfRule>
    <cfRule type="expression" dxfId="482" priority="122">
      <formula>$L132=#REF!</formula>
    </cfRule>
    <cfRule type="expression" dxfId="481" priority="123">
      <formula>$L132=#REF!</formula>
    </cfRule>
    <cfRule type="expression" dxfId="480" priority="124">
      <formula>$L132=#REF!</formula>
    </cfRule>
  </conditionalFormatting>
  <conditionalFormatting sqref="Z132:Z136">
    <cfRule type="expression" dxfId="479" priority="117">
      <formula>$L132=#REF!</formula>
    </cfRule>
    <cfRule type="expression" dxfId="478" priority="118">
      <formula>$L132=#REF!</formula>
    </cfRule>
    <cfRule type="expression" dxfId="477" priority="119">
      <formula>$L132=#REF!</formula>
    </cfRule>
    <cfRule type="expression" dxfId="476" priority="120">
      <formula>$L132=#REF!</formula>
    </cfRule>
  </conditionalFormatting>
  <conditionalFormatting sqref="AD17">
    <cfRule type="expression" dxfId="475" priority="110">
      <formula>$L17=#REF!</formula>
    </cfRule>
    <cfRule type="expression" dxfId="474" priority="111">
      <formula>$L17=#REF!</formula>
    </cfRule>
    <cfRule type="expression" dxfId="473" priority="112">
      <formula>$L17=#REF!</formula>
    </cfRule>
    <cfRule type="expression" dxfId="472" priority="113">
      <formula>$L17=#REF!</formula>
    </cfRule>
  </conditionalFormatting>
  <conditionalFormatting sqref="Z17">
    <cfRule type="expression" dxfId="471" priority="106">
      <formula>$L17=#REF!</formula>
    </cfRule>
    <cfRule type="expression" dxfId="470" priority="107">
      <formula>$L17=#REF!</formula>
    </cfRule>
    <cfRule type="expression" dxfId="469" priority="108">
      <formula>$L17=#REF!</formula>
    </cfRule>
    <cfRule type="expression" dxfId="468" priority="109">
      <formula>$L17=#REF!</formula>
    </cfRule>
  </conditionalFormatting>
  <conditionalFormatting sqref="AC17">
    <cfRule type="expression" dxfId="467" priority="102">
      <formula>$L17=#REF!</formula>
    </cfRule>
    <cfRule type="expression" dxfId="466" priority="103">
      <formula>$L17=#REF!</formula>
    </cfRule>
    <cfRule type="expression" dxfId="465" priority="104">
      <formula>$L17=#REF!</formula>
    </cfRule>
    <cfRule type="expression" dxfId="464" priority="105">
      <formula>$L17=#REF!</formula>
    </cfRule>
  </conditionalFormatting>
  <conditionalFormatting sqref="P17">
    <cfRule type="cellIs" dxfId="463" priority="101" operator="equal">
      <formula>"Mut+ext"</formula>
    </cfRule>
  </conditionalFormatting>
  <conditionalFormatting sqref="AC43">
    <cfRule type="expression" dxfId="462" priority="97">
      <formula>$L43=#REF!</formula>
    </cfRule>
    <cfRule type="expression" dxfId="461" priority="98">
      <formula>$L43=#REF!</formula>
    </cfRule>
    <cfRule type="expression" dxfId="460" priority="99">
      <formula>$L43=#REF!</formula>
    </cfRule>
    <cfRule type="expression" dxfId="459" priority="100">
      <formula>$L43=#REF!</formula>
    </cfRule>
  </conditionalFormatting>
  <conditionalFormatting sqref="AD43">
    <cfRule type="expression" dxfId="458" priority="93">
      <formula>$L43=#REF!</formula>
    </cfRule>
    <cfRule type="expression" dxfId="457" priority="94">
      <formula>$L43=#REF!</formula>
    </cfRule>
    <cfRule type="expression" dxfId="456" priority="95">
      <formula>$L43=#REF!</formula>
    </cfRule>
    <cfRule type="expression" dxfId="455" priority="96">
      <formula>$L43=#REF!</formula>
    </cfRule>
  </conditionalFormatting>
  <conditionalFormatting sqref="P43">
    <cfRule type="cellIs" dxfId="454" priority="92" operator="equal">
      <formula>"Mut+ext"</formula>
    </cfRule>
  </conditionalFormatting>
  <conditionalFormatting sqref="AC67">
    <cfRule type="expression" dxfId="453" priority="88">
      <formula>$L67=#REF!</formula>
    </cfRule>
    <cfRule type="expression" dxfId="452" priority="89">
      <formula>$L67=#REF!</formula>
    </cfRule>
    <cfRule type="expression" dxfId="451" priority="90">
      <formula>$L67=#REF!</formula>
    </cfRule>
    <cfRule type="expression" dxfId="450" priority="91">
      <formula>$L67=#REF!</formula>
    </cfRule>
  </conditionalFormatting>
  <conditionalFormatting sqref="AD67">
    <cfRule type="expression" dxfId="449" priority="84">
      <formula>$L67=#REF!</formula>
    </cfRule>
    <cfRule type="expression" dxfId="448" priority="85">
      <formula>$L67=#REF!</formula>
    </cfRule>
    <cfRule type="expression" dxfId="447" priority="86">
      <formula>$L67=#REF!</formula>
    </cfRule>
    <cfRule type="expression" dxfId="446" priority="87">
      <formula>$L67=#REF!</formula>
    </cfRule>
  </conditionalFormatting>
  <conditionalFormatting sqref="P67">
    <cfRule type="cellIs" dxfId="445" priority="83" operator="equal">
      <formula>"Mut+ext"</formula>
    </cfRule>
  </conditionalFormatting>
  <conditionalFormatting sqref="AC76">
    <cfRule type="expression" dxfId="444" priority="79">
      <formula>$L76=#REF!</formula>
    </cfRule>
    <cfRule type="expression" dxfId="443" priority="80">
      <formula>$L76=#REF!</formula>
    </cfRule>
    <cfRule type="expression" dxfId="442" priority="81">
      <formula>$L76=#REF!</formula>
    </cfRule>
    <cfRule type="expression" dxfId="441" priority="82">
      <formula>$L76=#REF!</formula>
    </cfRule>
  </conditionalFormatting>
  <conditionalFormatting sqref="AD76">
    <cfRule type="expression" dxfId="440" priority="75">
      <formula>$L76=#REF!</formula>
    </cfRule>
    <cfRule type="expression" dxfId="439" priority="76">
      <formula>$L76=#REF!</formula>
    </cfRule>
    <cfRule type="expression" dxfId="438" priority="77">
      <formula>$L76=#REF!</formula>
    </cfRule>
    <cfRule type="expression" dxfId="437" priority="78">
      <formula>$L76=#REF!</formula>
    </cfRule>
  </conditionalFormatting>
  <conditionalFormatting sqref="P76">
    <cfRule type="cellIs" dxfId="436" priority="74" operator="equal">
      <formula>"Mut+ext"</formula>
    </cfRule>
  </conditionalFormatting>
  <conditionalFormatting sqref="AC85">
    <cfRule type="expression" dxfId="435" priority="70">
      <formula>$L85=#REF!</formula>
    </cfRule>
    <cfRule type="expression" dxfId="434" priority="71">
      <formula>$L85=#REF!</formula>
    </cfRule>
    <cfRule type="expression" dxfId="433" priority="72">
      <formula>$L85=#REF!</formula>
    </cfRule>
    <cfRule type="expression" dxfId="432" priority="73">
      <formula>$L85=#REF!</formula>
    </cfRule>
  </conditionalFormatting>
  <conditionalFormatting sqref="AD85">
    <cfRule type="expression" dxfId="431" priority="66">
      <formula>$L85=#REF!</formula>
    </cfRule>
    <cfRule type="expression" dxfId="430" priority="67">
      <formula>$L85=#REF!</formula>
    </cfRule>
    <cfRule type="expression" dxfId="429" priority="68">
      <formula>$L85=#REF!</formula>
    </cfRule>
    <cfRule type="expression" dxfId="428" priority="69">
      <formula>$L85=#REF!</formula>
    </cfRule>
  </conditionalFormatting>
  <conditionalFormatting sqref="AC131">
    <cfRule type="expression" dxfId="427" priority="61">
      <formula>$L131=#REF!</formula>
    </cfRule>
    <cfRule type="expression" dxfId="426" priority="62">
      <formula>$L131=#REF!</formula>
    </cfRule>
    <cfRule type="expression" dxfId="425" priority="63">
      <formula>$L131=#REF!</formula>
    </cfRule>
    <cfRule type="expression" dxfId="424" priority="64">
      <formula>$L131=#REF!</formula>
    </cfRule>
  </conditionalFormatting>
  <conditionalFormatting sqref="AD131">
    <cfRule type="expression" dxfId="423" priority="57">
      <formula>$L131=#REF!</formula>
    </cfRule>
    <cfRule type="expression" dxfId="422" priority="58">
      <formula>$L131=#REF!</formula>
    </cfRule>
    <cfRule type="expression" dxfId="421" priority="59">
      <formula>$L131=#REF!</formula>
    </cfRule>
    <cfRule type="expression" dxfId="420" priority="60">
      <formula>$L131=#REF!</formula>
    </cfRule>
  </conditionalFormatting>
  <conditionalFormatting sqref="P131">
    <cfRule type="cellIs" dxfId="419" priority="56" operator="equal">
      <formula>"Mut+ext"</formula>
    </cfRule>
  </conditionalFormatting>
  <conditionalFormatting sqref="AC137">
    <cfRule type="expression" dxfId="418" priority="52">
      <formula>$L137=#REF!</formula>
    </cfRule>
    <cfRule type="expression" dxfId="417" priority="53">
      <formula>$L137=#REF!</formula>
    </cfRule>
    <cfRule type="expression" dxfId="416" priority="54">
      <formula>$L137=#REF!</formula>
    </cfRule>
    <cfRule type="expression" dxfId="415" priority="55">
      <formula>$L137=#REF!</formula>
    </cfRule>
  </conditionalFormatting>
  <conditionalFormatting sqref="AD137">
    <cfRule type="expression" dxfId="414" priority="48">
      <formula>$L137=#REF!</formula>
    </cfRule>
    <cfRule type="expression" dxfId="413" priority="49">
      <formula>$L137=#REF!</formula>
    </cfRule>
    <cfRule type="expression" dxfId="412" priority="50">
      <formula>$L137=#REF!</formula>
    </cfRule>
    <cfRule type="expression" dxfId="411" priority="51">
      <formula>$L137=#REF!</formula>
    </cfRule>
  </conditionalFormatting>
  <conditionalFormatting sqref="P137">
    <cfRule type="cellIs" dxfId="410" priority="47" operator="equal">
      <formula>"Mut+ext"</formula>
    </cfRule>
  </conditionalFormatting>
  <conditionalFormatting sqref="AC146">
    <cfRule type="expression" dxfId="409" priority="43">
      <formula>$L146=#REF!</formula>
    </cfRule>
    <cfRule type="expression" dxfId="408" priority="44">
      <formula>$L146=#REF!</formula>
    </cfRule>
    <cfRule type="expression" dxfId="407" priority="45">
      <formula>$L146=#REF!</formula>
    </cfRule>
    <cfRule type="expression" dxfId="406" priority="46">
      <formula>$L146=#REF!</formula>
    </cfRule>
  </conditionalFormatting>
  <conditionalFormatting sqref="AD146">
    <cfRule type="expression" dxfId="405" priority="39">
      <formula>$L146=#REF!</formula>
    </cfRule>
    <cfRule type="expression" dxfId="404" priority="40">
      <formula>$L146=#REF!</formula>
    </cfRule>
    <cfRule type="expression" dxfId="403" priority="41">
      <formula>$L146=#REF!</formula>
    </cfRule>
    <cfRule type="expression" dxfId="402" priority="42">
      <formula>$L146=#REF!</formula>
    </cfRule>
  </conditionalFormatting>
  <conditionalFormatting sqref="P146">
    <cfRule type="cellIs" dxfId="401" priority="38" operator="equal">
      <formula>"Mut+ext"</formula>
    </cfRule>
  </conditionalFormatting>
  <conditionalFormatting sqref="AC155">
    <cfRule type="expression" dxfId="400" priority="34">
      <formula>$L155=#REF!</formula>
    </cfRule>
    <cfRule type="expression" dxfId="399" priority="35">
      <formula>$L155=#REF!</formula>
    </cfRule>
    <cfRule type="expression" dxfId="398" priority="36">
      <formula>$L155=#REF!</formula>
    </cfRule>
    <cfRule type="expression" dxfId="397" priority="37">
      <formula>$L155=#REF!</formula>
    </cfRule>
  </conditionalFormatting>
  <conditionalFormatting sqref="AD155">
    <cfRule type="expression" dxfId="396" priority="30">
      <formula>$L155=#REF!</formula>
    </cfRule>
    <cfRule type="expression" dxfId="395" priority="31">
      <formula>$L155=#REF!</formula>
    </cfRule>
    <cfRule type="expression" dxfId="394" priority="32">
      <formula>$L155=#REF!</formula>
    </cfRule>
    <cfRule type="expression" dxfId="393" priority="33">
      <formula>$L155=#REF!</formula>
    </cfRule>
  </conditionalFormatting>
  <conditionalFormatting sqref="P155">
    <cfRule type="cellIs" dxfId="392" priority="29" operator="equal">
      <formula>"Mut+ext"</formula>
    </cfRule>
  </conditionalFormatting>
  <conditionalFormatting sqref="J62:J66">
    <cfRule type="expression" dxfId="391" priority="8">
      <formula>$L62=#REF!</formula>
    </cfRule>
    <cfRule type="expression" dxfId="390" priority="9">
      <formula>$L62=#REF!</formula>
    </cfRule>
    <cfRule type="expression" dxfId="389" priority="10">
      <formula>$L62=#REF!</formula>
    </cfRule>
    <cfRule type="expression" dxfId="388" priority="11">
      <formula>$L62=#REF!</formula>
    </cfRule>
  </conditionalFormatting>
  <conditionalFormatting sqref="P62:P66">
    <cfRule type="cellIs" dxfId="387" priority="7" operator="equal">
      <formula>"Mut+ext"</formula>
    </cfRule>
  </conditionalFormatting>
  <conditionalFormatting sqref="J133:J136">
    <cfRule type="expression" dxfId="386" priority="3">
      <formula>$L133=#REF!</formula>
    </cfRule>
    <cfRule type="expression" dxfId="385" priority="4">
      <formula>$L133=#REF!</formula>
    </cfRule>
    <cfRule type="expression" dxfId="384" priority="5">
      <formula>$L133=#REF!</formula>
    </cfRule>
    <cfRule type="expression" dxfId="383" priority="6">
      <formula>$L133=#REF!</formula>
    </cfRule>
  </conditionalFormatting>
  <conditionalFormatting sqref="P132">
    <cfRule type="cellIs" dxfId="382" priority="2" operator="equal">
      <formula>"Mut+ext"</formula>
    </cfRule>
  </conditionalFormatting>
  <conditionalFormatting sqref="P133:P136">
    <cfRule type="cellIs" dxfId="381" priority="1" operator="equal">
      <formula>"Mut+ext"</formula>
    </cfRule>
  </conditionalFormatting>
  <dataValidations count="6">
    <dataValidation type="list" allowBlank="1" showInputMessage="1" showErrorMessage="1" sqref="O151:O154" xr:uid="{00000000-0002-0000-0600-000000000000}">
      <formula1>"300,40,35,30,25,24"</formula1>
    </dataValidation>
    <dataValidation type="list" allowBlank="1" showInputMessage="1" showErrorMessage="1" sqref="K44:K51 K137:K155 K17:K42 K53:K61 K67:K85 K87:K131" xr:uid="{00000000-0002-0000-0600-000001000000}">
      <formula1>"1,2,3,4"</formula1>
    </dataValidation>
    <dataValidation type="list" allowBlank="1" showInputMessage="1" showErrorMessage="1" sqref="J137:J155 J44:J51 J17:J42 J53:J85 J87:J132" xr:uid="{00000000-0002-0000-0600-000002000000}">
      <formula1>"Obligatoire,Option"</formula1>
    </dataValidation>
    <dataValidation type="list" allowBlank="1" showInputMessage="1" showErrorMessage="1" sqref="P17:P24 P26:P33 P35:P42 P44:P51 P53:P60 P68:P75 P77:P84 P87:P94 P96:P103 P105:P112 P114:P121 P123:P130 P138:P145 P147:P154 P62:P66 P132:P136" xr:uid="{00000000-0002-0000-0600-000003000000}">
      <formula1>"Non,Mut,Mut+ext"</formula1>
    </dataValidation>
    <dataValidation type="list" allowBlank="1" showInputMessage="1" showErrorMessage="1" sqref="L76 L146 L67 L61 L131 L122 L25 L104 L85 L95 L34 L155 L113 L137" xr:uid="{00000000-0002-0000-0600-000004000000}">
      <formula1>$C$10:$C$20</formula1>
    </dataValidation>
    <dataValidation type="list" allowBlank="1" showInputMessage="1" showErrorMessage="1" sqref="P9:P10" xr:uid="{00000000-0002-0000-0600-000005000000}">
      <formula1>"Oui,Non"</formula1>
    </dataValidation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600-000006000000}">
          <x14:formula1>
            <xm:f>Paramétrage!$C$6:$C$28</xm:f>
          </x14:formula1>
          <xm:sqref>L35:L42 L26:L33 L138:L145 L87:L94 L77:L84 L17:L24 L44:L51 L68:L75 L123:L130 L114:L121 L96:L103 L147:L154 L53:L60 L105:L112 L62:L66 L132</xm:sqref>
        </x14:dataValidation>
        <x14:dataValidation type="list" allowBlank="1" showInputMessage="1" showErrorMessage="1" xr:uid="{00000000-0002-0000-0600-000007000000}">
          <x14:formula1>
            <xm:f>Paramétrage!$G$6:$G$16</xm:f>
          </x14:formula1>
          <xm:sqref>E9:E10 E4:E7</xm:sqref>
        </x14:dataValidation>
        <x14:dataValidation type="list" allowBlank="1" showInputMessage="1" showErrorMessage="1" xr:uid="{00000000-0002-0000-0600-000008000000}">
          <x14:formula1>
            <xm:f>Paramétrage!$I$6:$I$16</xm:f>
          </x14:formula1>
          <xm:sqref>G114:G121 G53:G60 G44:G51 G109:G112 G62:G66 G123:G130 G132:G136</xm:sqref>
        </x14:dataValidation>
        <x14:dataValidation type="list" allowBlank="1" showInputMessage="1" showErrorMessage="1" xr:uid="{00000000-0002-0000-0600-000009000000}">
          <x14:formula1>
            <xm:f>Paramétrage!$I$7</xm:f>
          </x14:formula1>
          <xm:sqref>G147:G154 G77:G84</xm:sqref>
        </x14:dataValidation>
        <x14:dataValidation type="list" allowBlank="1" showInputMessage="1" showErrorMessage="1" xr:uid="{00000000-0002-0000-0600-00000A000000}">
          <x14:formula1>
            <xm:f>Paramétrage!$I$6</xm:f>
          </x14:formula1>
          <xm:sqref>G105:G108 G17:G24 G26:G33 G35:G42 G87:G94 G96:G103</xm:sqref>
        </x14:dataValidation>
        <x14:dataValidation type="list" allowBlank="1" showInputMessage="1" showErrorMessage="1" xr:uid="{00000000-0002-0000-0600-00000B000000}">
          <x14:formula1>
            <xm:f>Paramétrage!$I$10</xm:f>
          </x14:formula1>
          <xm:sqref>G68:G75 G138:G145</xm:sqref>
        </x14:dataValidation>
        <x14:dataValidation type="list" allowBlank="1" showInputMessage="1" showErrorMessage="1" xr:uid="{00000000-0002-0000-0600-00000C000000}">
          <x14:formula1>
            <xm:f>Paramétrage!$K$6:$K$40</xm:f>
          </x14:formula1>
          <xm:sqref>I17:I24 I35:I42 I26:I33 I44:I51 I53:I60 I62:I66 I68:I75 I77:I84 I87:I94 I96:I103 I105:I112 I114:I121 I123:I130 I147:I154 I138:I145 I132:I136</xm:sqref>
        </x14:dataValidation>
        <x14:dataValidation type="list" allowBlank="1" showInputMessage="1" showErrorMessage="1" xr:uid="{00000000-0002-0000-0600-00000D000000}">
          <x14:formula1>
            <xm:f>Paramétrage!$N$6:$N$12</xm:f>
          </x14:formula1>
          <xm:sqref>O17:O24 O26:O33 O35:O42 O44:O51 O53:O60 O147:O150 O68:O75 O77:O84 O86:O94 O96:O103 O105:O112 O114:O121 O123:O130 O62:O66 O138:O145 O132:O136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R158"/>
  <sheetViews>
    <sheetView zoomScale="70" zoomScaleNormal="70" workbookViewId="0">
      <pane xSplit="8" ySplit="16" topLeftCell="I17" activePane="bottomRight" state="frozen"/>
      <selection pane="bottomRight" activeCell="H5" sqref="H5:I5"/>
      <selection pane="bottomLeft" activeCell="A17" sqref="A17"/>
      <selection pane="topRight" activeCell="I1" sqref="I1"/>
    </sheetView>
  </sheetViews>
  <sheetFormatPr defaultColWidth="11.42578125" defaultRowHeight="15.6" outlineLevelCol="1"/>
  <cols>
    <col min="1" max="1" width="11.42578125" style="10"/>
    <col min="2" max="2" width="14.42578125" style="10" customWidth="1"/>
    <col min="3" max="3" width="8.85546875" style="10" customWidth="1"/>
    <col min="4" max="4" width="22.42578125" style="10" customWidth="1"/>
    <col min="5" max="6" width="8.85546875" style="10" customWidth="1"/>
    <col min="7" max="7" width="29" style="10" customWidth="1"/>
    <col min="8" max="8" width="31.85546875" style="11" customWidth="1"/>
    <col min="9" max="9" width="11.85546875" style="11" customWidth="1"/>
    <col min="10" max="10" width="13" style="11" customWidth="1"/>
    <col min="11" max="11" width="9.42578125" style="11" customWidth="1"/>
    <col min="12" max="13" width="10" style="11" customWidth="1"/>
    <col min="14" max="16" width="11.42578125" style="11" customWidth="1"/>
    <col min="17" max="20" width="12.42578125" style="11" customWidth="1"/>
    <col min="21" max="21" width="11.85546875" style="17" customWidth="1"/>
    <col min="22" max="27" width="12.42578125" style="11" customWidth="1"/>
    <col min="28" max="28" width="34.140625" style="11" customWidth="1"/>
    <col min="29" max="29" width="51.42578125" style="11" customWidth="1"/>
    <col min="30" max="30" width="51.140625" style="11" customWidth="1"/>
    <col min="31" max="31" width="11.140625" style="11" hidden="1" customWidth="1" outlineLevel="1"/>
    <col min="32" max="32" width="10.85546875" style="11" hidden="1" customWidth="1" outlineLevel="1"/>
    <col min="33" max="43" width="11.42578125" style="11" hidden="1" customWidth="1" outlineLevel="1"/>
    <col min="44" max="44" width="11.42578125" style="11" collapsed="1"/>
    <col min="45" max="16384" width="11.42578125" style="11"/>
  </cols>
  <sheetData>
    <row r="1" spans="1:42" ht="6" customHeight="1">
      <c r="A1" s="11"/>
      <c r="B1" s="11"/>
    </row>
    <row r="2" spans="1:42" ht="18" customHeight="1">
      <c r="E2" s="627" t="s">
        <v>35</v>
      </c>
      <c r="F2" s="658"/>
      <c r="G2" s="628"/>
      <c r="H2" s="627" t="s">
        <v>36</v>
      </c>
      <c r="I2" s="628"/>
      <c r="J2" s="627" t="s">
        <v>37</v>
      </c>
      <c r="K2" s="658"/>
      <c r="L2" s="658"/>
      <c r="M2" s="628"/>
      <c r="N2" s="627" t="s">
        <v>38</v>
      </c>
      <c r="O2" s="628"/>
      <c r="U2" s="59" t="s">
        <v>39</v>
      </c>
      <c r="V2" s="59" t="s">
        <v>40</v>
      </c>
      <c r="Z2" s="561" t="s">
        <v>41</v>
      </c>
      <c r="AA2" s="561" t="s">
        <v>42</v>
      </c>
    </row>
    <row r="3" spans="1:42" ht="18" customHeight="1">
      <c r="C3" s="11"/>
      <c r="E3" s="629"/>
      <c r="F3" s="659"/>
      <c r="G3" s="630"/>
      <c r="H3" s="629"/>
      <c r="I3" s="630"/>
      <c r="J3" s="629"/>
      <c r="K3" s="659"/>
      <c r="L3" s="659"/>
      <c r="M3" s="630"/>
      <c r="N3" s="629"/>
      <c r="O3" s="630"/>
      <c r="S3" s="566" t="s">
        <v>16</v>
      </c>
      <c r="T3" s="567"/>
      <c r="U3" s="59">
        <f>ROUND(SUMIFS($U$17:$U$155,$G$17:$G$155,Paramétrage!$I6,$P$17:$P$155,"&lt;&gt;Mut+ext"),0)</f>
        <v>6</v>
      </c>
      <c r="V3" s="59">
        <f>ROUND(SUMIF($G$17:$G$155,Paramétrage!$I6,$Y$17:$Y$155),0)</f>
        <v>163</v>
      </c>
      <c r="Z3" s="561"/>
      <c r="AA3" s="561"/>
    </row>
    <row r="4" spans="1:42" ht="18" customHeight="1">
      <c r="C4" s="11"/>
      <c r="D4" s="117" t="s">
        <v>370</v>
      </c>
      <c r="E4" s="542" t="s">
        <v>43</v>
      </c>
      <c r="F4" s="543"/>
      <c r="G4" s="626"/>
      <c r="H4" s="542" t="str">
        <f>Synthèse!B3</f>
        <v>Science politique</v>
      </c>
      <c r="I4" s="626"/>
      <c r="J4" s="542" t="s">
        <v>371</v>
      </c>
      <c r="K4" s="543"/>
      <c r="L4" s="543"/>
      <c r="M4" s="626"/>
      <c r="N4" s="655"/>
      <c r="O4" s="554"/>
      <c r="P4" s="656">
        <v>180</v>
      </c>
      <c r="S4" s="566" t="s">
        <v>17</v>
      </c>
      <c r="T4" s="567"/>
      <c r="U4" s="59">
        <f>ROUND(SUMIFS($U$17:$U$155,$G$17:$G$155,Paramétrage!$I7,$P$17:$P$155,"&lt;&gt;Mut+ext"),0)</f>
        <v>0</v>
      </c>
      <c r="V4" s="59">
        <f>ROUND(SUMIF($G$17:$G$155,Paramétrage!$I7,$Y$17:$Y$155),0)</f>
        <v>0</v>
      </c>
      <c r="X4" s="566" t="s">
        <v>32</v>
      </c>
      <c r="Y4" s="566"/>
      <c r="Z4" s="59">
        <f>SUMIF($L$17:$L$33,Paramétrage!$C6,$M$17:$M$33)+SUMIF($L$87:$L$113,Paramétrage!$C6,$M$87:$M$113)</f>
        <v>25</v>
      </c>
      <c r="AA4" s="59">
        <f>SUMIF($L$17:$L$33,Paramétrage!$C6,$Y$17:$Y$33)+SUMIF($L$87:$L$113,Paramétrage!$C6,$Y$87:$Y$113)</f>
        <v>37.5</v>
      </c>
    </row>
    <row r="5" spans="1:42" ht="18" customHeight="1">
      <c r="A5" s="624" t="s">
        <v>401</v>
      </c>
      <c r="B5" s="624"/>
      <c r="C5" s="11"/>
      <c r="D5" s="116" t="s">
        <v>190</v>
      </c>
      <c r="E5" s="631" t="s">
        <v>43</v>
      </c>
      <c r="F5" s="632"/>
      <c r="G5" s="633"/>
      <c r="H5" s="544" t="str">
        <f>H4</f>
        <v>Science politique</v>
      </c>
      <c r="I5" s="634"/>
      <c r="J5" s="631" t="s">
        <v>391</v>
      </c>
      <c r="K5" s="632"/>
      <c r="L5" s="632"/>
      <c r="M5" s="633"/>
      <c r="N5" s="653"/>
      <c r="O5" s="654"/>
      <c r="P5" s="656"/>
      <c r="S5" s="566" t="s">
        <v>18</v>
      </c>
      <c r="T5" s="567"/>
      <c r="U5" s="59">
        <f>ROUND(SUMIFS($U$17:$U$155,$G$17:$G$155,Paramétrage!$I8,$P$17:$P$155,"&lt;&gt;Mut+ext"),0)</f>
        <v>0</v>
      </c>
      <c r="V5" s="59">
        <f>ROUND(SUMIF($G$17:$G$155,Paramétrage!$I8,$Y$17:$Y$155),0)</f>
        <v>0</v>
      </c>
      <c r="X5" s="566" t="s">
        <v>33</v>
      </c>
      <c r="Y5" s="566"/>
      <c r="Z5" s="59">
        <f>SUMIF($L$17:$L$33,Paramétrage!$C7,$M$17:$M$33)+SUMIF($L$87:$L$113,Paramétrage!$C7,$M$87:$M$113)</f>
        <v>25</v>
      </c>
      <c r="AA5" s="59">
        <f>SUMIF($L$17:$L$33,Paramétrage!$C7,$Y$17:$Y$33)+SUMIF($L$87:$L$113,Paramétrage!$C7,$Y$87:$Y$113)</f>
        <v>125</v>
      </c>
    </row>
    <row r="6" spans="1:42" ht="18" customHeight="1">
      <c r="A6" s="624"/>
      <c r="B6" s="624"/>
      <c r="C6" s="11"/>
      <c r="D6" s="116" t="s">
        <v>191</v>
      </c>
      <c r="E6" s="631" t="s">
        <v>43</v>
      </c>
      <c r="F6" s="632"/>
      <c r="G6" s="633"/>
      <c r="H6" s="544" t="str">
        <f>H5</f>
        <v>Science politique</v>
      </c>
      <c r="I6" s="634"/>
      <c r="J6" s="631" t="s">
        <v>367</v>
      </c>
      <c r="K6" s="632"/>
      <c r="L6" s="632"/>
      <c r="M6" s="633"/>
      <c r="N6" s="653"/>
      <c r="O6" s="654"/>
      <c r="P6" s="656"/>
      <c r="S6" s="566" t="s">
        <v>19</v>
      </c>
      <c r="T6" s="567"/>
      <c r="U6" s="59">
        <f>ROUND(SUMIFS($U$17:$U$155,$G$17:$G$155,Paramétrage!$I9,$P$17:$P$155,"&lt;&gt;Mut+ext"),0)</f>
        <v>0</v>
      </c>
      <c r="V6" s="59">
        <f>ROUND(SUMIF($G$17:$G$155,Paramétrage!$I9,$Y$17:$Y$155),0)</f>
        <v>0</v>
      </c>
      <c r="X6" s="566" t="s">
        <v>34</v>
      </c>
      <c r="Y6" s="566"/>
      <c r="Z6" s="59">
        <f>SUMIF($L$17:$L$33,Paramétrage!$C8,$M$17:$M$33)+SUMIF($L$87:$L$113,Paramétrage!$C8,$M$87:$M$113)</f>
        <v>0</v>
      </c>
      <c r="AA6" s="59">
        <f>SUMIF($L$17:$L$33,Paramétrage!$C8,$Y$17:$Y$33)+SUMIF($L$87:$L$113,Paramétrage!$C8,$Y$87:$Y$113)</f>
        <v>0</v>
      </c>
    </row>
    <row r="7" spans="1:42" ht="18" customHeight="1">
      <c r="A7" s="624"/>
      <c r="B7" s="624"/>
      <c r="C7" s="11"/>
      <c r="D7" s="116" t="s">
        <v>368</v>
      </c>
      <c r="E7" s="631" t="s">
        <v>43</v>
      </c>
      <c r="F7" s="632"/>
      <c r="G7" s="633"/>
      <c r="H7" s="544" t="str">
        <f>H6</f>
        <v>Science politique</v>
      </c>
      <c r="I7" s="634"/>
      <c r="J7" s="439" t="s">
        <v>369</v>
      </c>
      <c r="K7" s="440"/>
      <c r="L7" s="440"/>
      <c r="M7" s="452"/>
      <c r="N7" s="653"/>
      <c r="O7" s="654"/>
      <c r="P7" s="657"/>
      <c r="S7" s="567" t="s">
        <v>23</v>
      </c>
      <c r="T7" s="578"/>
      <c r="U7" s="59">
        <f>ROUND(SUMIF($G$17:$G$155,Paramétrage!$I10,$U$17:$U$155),0)</f>
        <v>0</v>
      </c>
      <c r="V7" s="59">
        <f t="array" ref="V7">IF(ISERROR(SUM(IF(G:G=Paramétrage!$I10,M:M*U:U)))=TRUE,"saisie incomplète",SUM(IF(G:G=Paramétrage!$I10,M:M*U:U)))</f>
        <v>0</v>
      </c>
    </row>
    <row r="8" spans="1:42" ht="18" customHeight="1">
      <c r="A8" s="624"/>
      <c r="B8" s="624"/>
      <c r="C8" s="11"/>
      <c r="D8" s="13" t="s">
        <v>192</v>
      </c>
      <c r="E8" s="14"/>
      <c r="F8" s="14"/>
      <c r="G8" s="14"/>
      <c r="H8" s="424"/>
      <c r="I8" s="424"/>
      <c r="J8" s="424"/>
      <c r="K8" s="424"/>
      <c r="L8" s="424"/>
      <c r="M8" s="424"/>
      <c r="N8" s="54" t="s">
        <v>193</v>
      </c>
      <c r="O8" s="54" t="s">
        <v>194</v>
      </c>
      <c r="P8" s="60" t="s">
        <v>50</v>
      </c>
      <c r="Q8" s="18"/>
      <c r="R8" s="19"/>
      <c r="S8" s="570" t="s">
        <v>24</v>
      </c>
      <c r="T8" s="571"/>
      <c r="U8" s="59">
        <f>ROUND(SUMIF($G$17:$G$155,Paramétrage!$I11,$U$17:$U$155),0)</f>
        <v>0</v>
      </c>
      <c r="V8" s="59">
        <f t="array" ref="V8">IF(ISERROR(SUM(IF(G:G=Paramétrage!$I11,M:M*U:U)))=TRUE,"saisie incomplète",SUM(IF(G:G=Paramétrage!$I11,M:M*U:U)))</f>
        <v>0</v>
      </c>
    </row>
    <row r="9" spans="1:42" ht="18" customHeight="1">
      <c r="C9" s="11"/>
      <c r="D9" s="114" t="s">
        <v>195</v>
      </c>
      <c r="E9" s="631" t="s">
        <v>56</v>
      </c>
      <c r="F9" s="632"/>
      <c r="G9" s="633"/>
      <c r="H9" s="544" t="s">
        <v>57</v>
      </c>
      <c r="I9" s="634"/>
      <c r="J9" s="544"/>
      <c r="K9" s="545"/>
      <c r="L9" s="545"/>
      <c r="M9" s="634"/>
      <c r="N9" s="420"/>
      <c r="O9" s="115">
        <v>0</v>
      </c>
      <c r="P9" s="115"/>
      <c r="S9" s="567" t="s">
        <v>25</v>
      </c>
      <c r="T9" s="578"/>
      <c r="U9" s="59">
        <f>ROUND(SUMIF($G$17:$G$155,Paramétrage!$I12,$U$17:$U$155),0)</f>
        <v>0</v>
      </c>
      <c r="V9" s="59">
        <f t="array" ref="V9">IF(ISERROR(SUM(IF(G:G=Paramétrage!$I12,M:M*U:U)))=TRUE,"saisie incomplète",SUM(IF(G:G=Paramétrage!$I12,M:M*U:U)))</f>
        <v>0</v>
      </c>
    </row>
    <row r="10" spans="1:42" ht="18" customHeight="1">
      <c r="C10" s="6"/>
      <c r="D10" s="114" t="s">
        <v>392</v>
      </c>
      <c r="E10" s="544" t="s">
        <v>52</v>
      </c>
      <c r="F10" s="545"/>
      <c r="G10" s="545"/>
      <c r="H10" s="631" t="s">
        <v>53</v>
      </c>
      <c r="I10" s="633"/>
      <c r="J10" s="544" t="s">
        <v>367</v>
      </c>
      <c r="K10" s="545"/>
      <c r="L10" s="545"/>
      <c r="M10" s="545"/>
      <c r="N10" s="420"/>
      <c r="O10" s="420"/>
      <c r="P10" s="115"/>
      <c r="S10" s="567" t="s">
        <v>26</v>
      </c>
      <c r="T10" s="578"/>
      <c r="U10" s="59">
        <f>ROUND(SUMIF($G$17:$G$155,Paramétrage!$I13,$U$17:$U$155),0)</f>
        <v>0</v>
      </c>
      <c r="V10" s="59">
        <f t="array" ref="V10">IF(ISERROR(SUM(IF(G:G=Paramétrage!$I13,M:M*U:U)))=TRUE,"saisie incomplète",SUM(IF(G:G=Paramétrage!$I13,M:M*U:U)))</f>
        <v>0</v>
      </c>
    </row>
    <row r="11" spans="1:42" ht="18" customHeight="1">
      <c r="A11" s="11"/>
      <c r="B11" s="11"/>
      <c r="C11" s="11"/>
      <c r="S11" s="567" t="s">
        <v>27</v>
      </c>
      <c r="T11" s="578"/>
      <c r="U11" s="59">
        <f>ROUND(SUMIF($G$17:$G$155,Paramétrage!$I14,$U$17:$U$155),0)</f>
        <v>0</v>
      </c>
      <c r="V11" s="59">
        <f t="array" ref="V11">IF(ISERROR(SUM(IF(G:G=Paramétrage!$I14,M:M*U:U)))=TRUE,"saisie incomplète",SUM(IF(G:G=Paramétrage!$I14,M:M*U:U)))</f>
        <v>0</v>
      </c>
    </row>
    <row r="12" spans="1:42" ht="18" customHeight="1">
      <c r="A12" s="11"/>
      <c r="B12" s="11"/>
      <c r="C12" s="11"/>
      <c r="S12" s="567" t="s">
        <v>28</v>
      </c>
      <c r="T12" s="578"/>
      <c r="U12" s="59">
        <f>ROUND(SUMIF($G$17:$G$155,Paramétrage!$I15,$U$17:$U$155),0)</f>
        <v>0</v>
      </c>
      <c r="V12" s="59">
        <f t="array" ref="V12">IF(ISERROR(SUM(IF(G:G=Paramétrage!$I15,M:M*U:U)))=TRUE,"saisie incomplète",SUM(IF(G:G=Paramétrage!$I15,M:M*U:U)))</f>
        <v>0</v>
      </c>
    </row>
    <row r="13" spans="1:42" ht="18" customHeight="1">
      <c r="A13" s="11"/>
      <c r="B13" s="11"/>
      <c r="C13" s="11"/>
      <c r="S13" s="567" t="s">
        <v>64</v>
      </c>
      <c r="T13" s="578"/>
      <c r="U13" s="151">
        <f>SUM(AO17:AO130)</f>
        <v>6</v>
      </c>
      <c r="V13" s="151">
        <f>SUM(AP17:AP130)</f>
        <v>162.5</v>
      </c>
    </row>
    <row r="14" spans="1:42" ht="6.75" customHeight="1" thickBot="1">
      <c r="A14" s="11"/>
      <c r="B14" s="11"/>
      <c r="C14" s="11"/>
      <c r="D14" s="11"/>
      <c r="E14" s="11"/>
      <c r="F14" s="11"/>
      <c r="G14" s="11"/>
    </row>
    <row r="15" spans="1:42" ht="68.849999999999994" customHeight="1">
      <c r="A15" s="20"/>
      <c r="B15" s="635" t="s">
        <v>65</v>
      </c>
      <c r="C15" s="636"/>
      <c r="D15" s="637"/>
      <c r="E15" s="599" t="s">
        <v>66</v>
      </c>
      <c r="F15" s="599" t="s">
        <v>67</v>
      </c>
      <c r="G15" s="599" t="s">
        <v>68</v>
      </c>
      <c r="H15" s="602" t="s">
        <v>69</v>
      </c>
      <c r="I15" s="599" t="s">
        <v>70</v>
      </c>
      <c r="J15" s="599" t="s">
        <v>71</v>
      </c>
      <c r="K15" s="602" t="s">
        <v>72</v>
      </c>
      <c r="L15" s="599" t="s">
        <v>73</v>
      </c>
      <c r="M15" s="22" t="s">
        <v>74</v>
      </c>
      <c r="N15" s="599" t="s">
        <v>134</v>
      </c>
      <c r="O15" s="594" t="s">
        <v>76</v>
      </c>
      <c r="P15" s="612" t="s">
        <v>77</v>
      </c>
      <c r="Q15" s="572" t="s">
        <v>78</v>
      </c>
      <c r="R15" s="563"/>
      <c r="S15" s="563"/>
      <c r="T15" s="573"/>
      <c r="U15" s="612" t="s">
        <v>13</v>
      </c>
      <c r="V15" s="125" t="s">
        <v>79</v>
      </c>
      <c r="W15" s="22" t="s">
        <v>80</v>
      </c>
      <c r="X15" s="22" t="s">
        <v>81</v>
      </c>
      <c r="Y15" s="21" t="s">
        <v>82</v>
      </c>
      <c r="Z15" s="562" t="s">
        <v>83</v>
      </c>
      <c r="AA15" s="563"/>
      <c r="AB15" s="576"/>
      <c r="AC15" s="599" t="s">
        <v>84</v>
      </c>
      <c r="AD15" s="594" t="s">
        <v>85</v>
      </c>
      <c r="AE15" s="596" t="s">
        <v>86</v>
      </c>
      <c r="AF15" s="573" t="s">
        <v>87</v>
      </c>
      <c r="AH15" s="579" t="s">
        <v>134</v>
      </c>
      <c r="AI15" s="579" t="s">
        <v>76</v>
      </c>
      <c r="AJ15" s="579" t="s">
        <v>13</v>
      </c>
      <c r="AK15" s="579" t="s">
        <v>79</v>
      </c>
      <c r="AL15" s="579" t="s">
        <v>80</v>
      </c>
      <c r="AM15" s="579" t="s">
        <v>81</v>
      </c>
      <c r="AN15" s="579" t="s">
        <v>82</v>
      </c>
      <c r="AO15" s="604" t="s">
        <v>135</v>
      </c>
      <c r="AP15" s="605"/>
    </row>
    <row r="16" spans="1:42" ht="16.149999999999999" thickBot="1">
      <c r="A16" s="20"/>
      <c r="B16" s="154" t="s">
        <v>88</v>
      </c>
      <c r="C16" s="159" t="s">
        <v>89</v>
      </c>
      <c r="D16" s="159" t="s">
        <v>90</v>
      </c>
      <c r="E16" s="601"/>
      <c r="F16" s="600"/>
      <c r="G16" s="600"/>
      <c r="H16" s="638"/>
      <c r="I16" s="600"/>
      <c r="J16" s="600"/>
      <c r="K16" s="638"/>
      <c r="L16" s="600"/>
      <c r="M16" s="158">
        <f>ROUND(M86+M156,1)</f>
        <v>50</v>
      </c>
      <c r="N16" s="600"/>
      <c r="O16" s="595"/>
      <c r="P16" s="641"/>
      <c r="Q16" s="642"/>
      <c r="R16" s="643"/>
      <c r="S16" s="643"/>
      <c r="T16" s="644"/>
      <c r="U16" s="641"/>
      <c r="V16" s="155">
        <f>V86+V156</f>
        <v>150</v>
      </c>
      <c r="W16" s="156">
        <f>W86+W156</f>
        <v>0</v>
      </c>
      <c r="X16" s="156">
        <f>X86+X156</f>
        <v>150</v>
      </c>
      <c r="Y16" s="157">
        <f>Y86+Y156</f>
        <v>162.5</v>
      </c>
      <c r="Z16" s="645"/>
      <c r="AA16" s="643"/>
      <c r="AB16" s="598"/>
      <c r="AC16" s="600"/>
      <c r="AD16" s="595"/>
      <c r="AE16" s="639"/>
      <c r="AF16" s="640"/>
      <c r="AH16" s="579"/>
      <c r="AI16" s="579"/>
      <c r="AJ16" s="579"/>
      <c r="AK16" s="579"/>
      <c r="AL16" s="579"/>
      <c r="AM16" s="579"/>
      <c r="AN16" s="579"/>
      <c r="AO16" s="53" t="s">
        <v>39</v>
      </c>
      <c r="AP16" s="52" t="s">
        <v>137</v>
      </c>
    </row>
    <row r="17" spans="1:42" ht="15.75" customHeight="1">
      <c r="A17" s="582" t="s">
        <v>274</v>
      </c>
      <c r="B17" s="606" t="s">
        <v>92</v>
      </c>
      <c r="C17" s="585" t="s">
        <v>275</v>
      </c>
      <c r="D17" s="587" t="s">
        <v>395</v>
      </c>
      <c r="E17" s="590">
        <v>6</v>
      </c>
      <c r="F17" s="446" t="s">
        <v>277</v>
      </c>
      <c r="G17" s="112" t="s">
        <v>16</v>
      </c>
      <c r="H17" s="103" t="s">
        <v>372</v>
      </c>
      <c r="I17" s="131" t="s">
        <v>373</v>
      </c>
      <c r="J17" s="130" t="s">
        <v>98</v>
      </c>
      <c r="K17" s="104">
        <v>1</v>
      </c>
      <c r="L17" s="105" t="s">
        <v>99</v>
      </c>
      <c r="M17" s="122">
        <v>25</v>
      </c>
      <c r="N17" s="119">
        <v>180</v>
      </c>
      <c r="O17" s="127">
        <v>300</v>
      </c>
      <c r="P17" s="111"/>
      <c r="Q17" s="568"/>
      <c r="R17" s="556"/>
      <c r="S17" s="556"/>
      <c r="T17" s="569"/>
      <c r="U17" s="238">
        <f>IF(OR(O17="",L17=Paramétrage!$C$10,L17=Paramétrage!$C$13,L17=Paramétrage!$C$16,L17=Paramétrage!$C$19,L17=Paramétrage!$C$23,L17=Paramétrage!$C$26,AND(L17&lt;&gt;Paramétrage!$C$9,P17="Mut+ext")),"",ROUNDUP(N17/O17,0))</f>
        <v>1</v>
      </c>
      <c r="V17" s="242">
        <f>IF(L17="",0,IF(OR(P17="Mut+ext",VLOOKUP(L17,Paramétrage!$C$6:$E$28,2,0)=0),0,IF(O17="","saisir capacité",M17*U17*VLOOKUP(L17,Paramétrage!$C$6:$E$28,2,0))))</f>
        <v>25</v>
      </c>
      <c r="W17" s="160"/>
      <c r="X17" s="240">
        <f t="shared" ref="X17:X24" si="0">IF(ISERROR(V17+W17)=TRUE,V17,V17+W17)</f>
        <v>25</v>
      </c>
      <c r="Y17" s="241">
        <f>IF(L17="",0,IF(ISERROR(W17+V17*VLOOKUP(L17,Paramétrage!$C$6:$E$28,3,0))=TRUE,X17,W17+V17*VLOOKUP(L17,Paramétrage!$C$6:$E$28,3,0)))</f>
        <v>37.5</v>
      </c>
      <c r="Z17" s="555"/>
      <c r="AA17" s="556"/>
      <c r="AB17" s="557"/>
      <c r="AC17" s="162"/>
      <c r="AD17" s="109"/>
      <c r="AE17" s="47">
        <f>IF(F17="",0,IF(J17="",0,IF(SUMIF(F17:F24,F17,N17:N24)=0,0,IF(J17="Obligatoire",AF17/N17,IF(K17="",AF17/SUMIF(F17:F24,F17,N17:N24),AF17/(SUMIF(F17:F24,F17,N17:N24)/K17))))))</f>
        <v>25</v>
      </c>
      <c r="AF17" s="43">
        <f t="shared" ref="AF17:AF24" si="1">M17*N17</f>
        <v>4500</v>
      </c>
      <c r="AH17" s="50">
        <f>IF(SUMIF(F17:F24,F17,N17:N24)=0,0,$M$3*N17/SUMIF(F17:F24,F17,N17:N24))</f>
        <v>0</v>
      </c>
      <c r="AI17" s="12">
        <f t="shared" ref="AI17:AI24" si="2">O17</f>
        <v>300</v>
      </c>
      <c r="AJ17" s="26">
        <f t="shared" ref="AJ17:AJ19" si="3">IF(AI17=0,"",ROUNDUP(AH17/AI17,0))</f>
        <v>0</v>
      </c>
      <c r="AK17" s="27">
        <f>IF(L17="",0,IF(OR(P17="Mut+ext",VLOOKUP(L17,Paramétrage!$C$6:$E$28,2,0)=0),0,IF(O17="","saisir capacité",IF(P17="Mut+ext",0,M17*AJ17*VLOOKUP(L17,Paramétrage!$C$6:$E$28,2,0)))))</f>
        <v>0</v>
      </c>
      <c r="AL17" s="95"/>
      <c r="AM17" s="27">
        <f t="shared" ref="AM17:AM24" si="4">IF(ISERROR(AK17+AL17)=TRUE,AK17,AK17+AL17)</f>
        <v>0</v>
      </c>
      <c r="AN17" s="27">
        <f>IF(L17="",0,IF(ISERROR(AL17+AK17*VLOOKUP(L17,Paramétrage!$C$6:$E$28,3,0))=TRUE,AM17,AL17+AK17*VLOOKUP(L17,Paramétrage!$C$6:$E$28,3,0)))</f>
        <v>0</v>
      </c>
      <c r="AO17" s="50">
        <f>IF(L17="",0,IF(OR(P17="oui",VLOOKUP(L17,Paramétrage!$C$6:$E$28,2,0)=0),0,IF(U17="",0,U17-AJ17)))</f>
        <v>1</v>
      </c>
      <c r="AP17" s="12">
        <f t="shared" ref="AP17:AP24" si="5">Y17-AN17-W17</f>
        <v>37.5</v>
      </c>
    </row>
    <row r="18" spans="1:42">
      <c r="A18" s="583"/>
      <c r="B18" s="607"/>
      <c r="C18" s="585"/>
      <c r="D18" s="587"/>
      <c r="E18" s="588"/>
      <c r="F18" s="446" t="s">
        <v>280</v>
      </c>
      <c r="G18" s="102" t="s">
        <v>16</v>
      </c>
      <c r="H18" s="106" t="s">
        <v>281</v>
      </c>
      <c r="I18" s="131" t="s">
        <v>97</v>
      </c>
      <c r="J18" s="130" t="s">
        <v>98</v>
      </c>
      <c r="K18" s="104">
        <v>1</v>
      </c>
      <c r="L18" s="105" t="s">
        <v>104</v>
      </c>
      <c r="M18" s="122">
        <v>25</v>
      </c>
      <c r="N18" s="119">
        <v>180</v>
      </c>
      <c r="O18" s="127">
        <v>40</v>
      </c>
      <c r="P18" s="111"/>
      <c r="Q18" s="556"/>
      <c r="R18" s="556"/>
      <c r="S18" s="556"/>
      <c r="T18" s="569"/>
      <c r="U18" s="238">
        <f>IF(OR(O18="",L18=Paramétrage!$C$10,L18=Paramétrage!$C$13,L18=Paramétrage!$C$16,L18=Paramétrage!$C$19,L18=Paramétrage!$C$23,L18=Paramétrage!$C$26,AND(L18&lt;&gt;Paramétrage!$C$9,P18="Mut+ext")),"",ROUNDUP(N18/O18,0))</f>
        <v>5</v>
      </c>
      <c r="V18" s="236">
        <f>IF(L18="",0,IF(OR(P18="Mut+ext",VLOOKUP(L18,Paramétrage!$C$6:$E$28,2,0)=0),0,IF(O18="","saisir capacité",M18*U18*VLOOKUP(L18,Paramétrage!$C$6:$E$28,2,0))))</f>
        <v>125</v>
      </c>
      <c r="W18" s="108"/>
      <c r="X18" s="237">
        <f t="shared" si="0"/>
        <v>125</v>
      </c>
      <c r="Y18" s="239">
        <f>IF(L18="",0,IF(ISERROR(W18+V18*VLOOKUP(L18,Paramétrage!$C$6:$E$28,3,0))=TRUE,X18,W18+V18*VLOOKUP(L18,Paramétrage!$C$6:$E$28,3,0)))</f>
        <v>125</v>
      </c>
      <c r="Z18" s="555"/>
      <c r="AA18" s="556"/>
      <c r="AB18" s="557"/>
      <c r="AC18" s="442"/>
      <c r="AD18" s="109"/>
      <c r="AE18" s="47">
        <f>IF(F18="",0,IF(J18="",0,IF(SUMIF(F17:F24,F18,N17:N24)=0,0,IF(J18="Obligatoire",AF18/N18,IF(K18="",AF18/SUMIF(F17:F24,F18,N17:N24),AF18/(SUMIF(F17:F24,F18,N17:N24)/K18))))))</f>
        <v>25</v>
      </c>
      <c r="AF18" s="24">
        <f t="shared" si="1"/>
        <v>4500</v>
      </c>
      <c r="AH18" s="50">
        <f>IF(SUMIF(F17:F24,F18,N17:N24)=0,0,$M$3*N18/SUMIF(F17:F24,F18,N17:N24))</f>
        <v>0</v>
      </c>
      <c r="AI18" s="12">
        <f t="shared" si="2"/>
        <v>40</v>
      </c>
      <c r="AJ18" s="26">
        <f t="shared" si="3"/>
        <v>0</v>
      </c>
      <c r="AK18" s="27">
        <f>IF(L18="",0,IF(OR(P18="Mut+ext",VLOOKUP(L18,Paramétrage!$C$6:$E$28,2,0)=0),0,IF(O18="","saisir capacité",IF(P18="Mut+ext",0,M18*AJ18*VLOOKUP(L18,Paramétrage!$C$6:$E$28,2,0)))))</f>
        <v>0</v>
      </c>
      <c r="AL18" s="95"/>
      <c r="AM18" s="27">
        <f t="shared" si="4"/>
        <v>0</v>
      </c>
      <c r="AN18" s="27">
        <f>IF(L18="",0,IF(ISERROR(AL18+AK18*VLOOKUP(L18,Paramétrage!$C$6:$E$28,3,0))=TRUE,AM18,AL18+AK18*VLOOKUP(L18,Paramétrage!$C$6:$E$28,3,0)))</f>
        <v>0</v>
      </c>
      <c r="AO18" s="50">
        <f>IF(L18="",0,IF(OR(P18="oui",VLOOKUP(L18,Paramétrage!$C$6:$E$28,2,0)=0),0,IF(U18="",0,U18-AJ18)))</f>
        <v>5</v>
      </c>
      <c r="AP18" s="12">
        <f t="shared" si="5"/>
        <v>125</v>
      </c>
    </row>
    <row r="19" spans="1:42">
      <c r="A19" s="583"/>
      <c r="B19" s="607"/>
      <c r="C19" s="585"/>
      <c r="D19" s="587"/>
      <c r="E19" s="588"/>
      <c r="F19" s="446" t="s">
        <v>374</v>
      </c>
      <c r="G19" s="102" t="s">
        <v>16</v>
      </c>
      <c r="H19" s="106"/>
      <c r="I19" s="131"/>
      <c r="J19" s="130"/>
      <c r="K19" s="104"/>
      <c r="L19" s="105"/>
      <c r="M19" s="122"/>
      <c r="N19" s="120"/>
      <c r="O19" s="127"/>
      <c r="P19" s="111"/>
      <c r="Q19" s="556"/>
      <c r="R19" s="556"/>
      <c r="S19" s="556"/>
      <c r="T19" s="569"/>
      <c r="U19" s="238" t="str">
        <f>IF(OR(O19="",L19=Paramétrage!$C$10,L19=Paramétrage!$C$13,L19=Paramétrage!$C$16,L19=Paramétrage!$C$19,L19=Paramétrage!$C$23,L19=Paramétrage!$C$26,AND(L19&lt;&gt;Paramétrage!$C$9,P19="Mut+ext")),"",ROUNDUP(N19/O19,0))</f>
        <v/>
      </c>
      <c r="V19" s="236">
        <f>IF(L19="",0,IF(OR(P19="Mut+ext",VLOOKUP(L19,Paramétrage!$C$6:$E$28,2,0)=0),0,IF(O19="","saisir capacité",M19*U19*VLOOKUP(L19,Paramétrage!$C$6:$E$28,2,0))))</f>
        <v>0</v>
      </c>
      <c r="W19" s="108"/>
      <c r="X19" s="237">
        <f t="shared" si="0"/>
        <v>0</v>
      </c>
      <c r="Y19" s="239">
        <f>IF(L19="",0,IF(ISERROR(W19+V19*VLOOKUP(L19,Paramétrage!$C$6:$E$28,3,0))=TRUE,X19,W19+V19*VLOOKUP(L19,Paramétrage!$C$6:$E$28,3,0)))</f>
        <v>0</v>
      </c>
      <c r="Z19" s="555"/>
      <c r="AA19" s="556"/>
      <c r="AB19" s="557"/>
      <c r="AC19" s="442"/>
      <c r="AD19" s="109"/>
      <c r="AE19" s="47">
        <f>IF(F19="",0,IF(J19="",0,IF(SUMIF(F17:F24,F19,N17:N24)=0,0,IF(J19="Obligatoire",AF19/N19,IF(K19="",AF19/SUMIF(F17:F24,F19,N17:N24),AF19/(SUMIF(F17:F24,F19,N17:N24)/K19))))))</f>
        <v>0</v>
      </c>
      <c r="AF19" s="24">
        <f t="shared" si="1"/>
        <v>0</v>
      </c>
      <c r="AH19" s="50">
        <f>IF(SUMIF(F17:F24,F19,N17:N24)=0,0,$M$3*N19/SUMIF(F17:F24,F19,N17:N24))</f>
        <v>0</v>
      </c>
      <c r="AI19" s="12">
        <f t="shared" si="2"/>
        <v>0</v>
      </c>
      <c r="AJ19" s="26" t="str">
        <f t="shared" si="3"/>
        <v/>
      </c>
      <c r="AK19" s="27">
        <f>IF(L19="",0,IF(OR(P19="Mut+ext",VLOOKUP(L19,Paramétrage!$C$6:$E$28,2,0)=0),0,IF(O19="","saisir capacité",IF(P19="Mut+ext",0,M19*AJ19*VLOOKUP(L19,Paramétrage!$C$6:$E$28,2,0)))))</f>
        <v>0</v>
      </c>
      <c r="AL19" s="95"/>
      <c r="AM19" s="27">
        <f t="shared" si="4"/>
        <v>0</v>
      </c>
      <c r="AN19" s="27">
        <f>IF(L19="",0,IF(ISERROR(AL19+AK19*VLOOKUP(L19,Paramétrage!$C$6:$E$28,3,0))=TRUE,AM19,AL19+AK19*VLOOKUP(L19,Paramétrage!$C$6:$E$28,3,0)))</f>
        <v>0</v>
      </c>
      <c r="AO19" s="50">
        <f>IF(L19="",0,IF(OR(P19="oui",VLOOKUP(L19,Paramétrage!$C$6:$E$28,2,0)=0),0,IF(U19="",0,U19-AJ19)))</f>
        <v>0</v>
      </c>
      <c r="AP19" s="12">
        <f t="shared" si="5"/>
        <v>0</v>
      </c>
    </row>
    <row r="20" spans="1:42">
      <c r="A20" s="583"/>
      <c r="B20" s="607"/>
      <c r="C20" s="585"/>
      <c r="D20" s="587"/>
      <c r="E20" s="588"/>
      <c r="F20" s="448" t="s">
        <v>375</v>
      </c>
      <c r="G20" s="102" t="s">
        <v>16</v>
      </c>
      <c r="H20" s="106"/>
      <c r="I20" s="131"/>
      <c r="J20" s="130"/>
      <c r="K20" s="104"/>
      <c r="L20" s="105"/>
      <c r="M20" s="122"/>
      <c r="N20" s="121"/>
      <c r="O20" s="127"/>
      <c r="P20" s="111"/>
      <c r="Q20" s="556"/>
      <c r="R20" s="556"/>
      <c r="S20" s="556"/>
      <c r="T20" s="569"/>
      <c r="U20" s="238" t="str">
        <f>IF(OR(O20="",L20=Paramétrage!$C$10,L20=Paramétrage!$C$13,L20=Paramétrage!$C$16,L20=Paramétrage!$C$19,L20=Paramétrage!$C$23,L20=Paramétrage!$C$26,AND(L20&lt;&gt;Paramétrage!$C$9,P20="Mut+ext")),"",ROUNDUP(N20/O20,0))</f>
        <v/>
      </c>
      <c r="V20" s="236">
        <f>IF(L20="",0,IF(OR(P20="Mut+ext",VLOOKUP(L20,Paramétrage!$C$6:$E$28,2,0)=0),0,IF(O20="","saisir capacité",M20*U20*VLOOKUP(L20,Paramétrage!$C$6:$E$28,2,0))))</f>
        <v>0</v>
      </c>
      <c r="W20" s="108"/>
      <c r="X20" s="237">
        <f t="shared" si="0"/>
        <v>0</v>
      </c>
      <c r="Y20" s="239">
        <f>IF(L20="",0,IF(ISERROR(W20+V20*VLOOKUP(L20,Paramétrage!$C$6:$E$28,3,0))=TRUE,X20,W20+V20*VLOOKUP(L20,Paramétrage!$C$6:$E$28,3,0)))</f>
        <v>0</v>
      </c>
      <c r="Z20" s="555"/>
      <c r="AA20" s="556"/>
      <c r="AB20" s="557"/>
      <c r="AC20" s="132"/>
      <c r="AD20" s="109"/>
      <c r="AE20" s="47">
        <f>IF(F20="",0,IF(J20="",0,IF(SUMIF(F17:F24,F20,N17:N24)=0,0,IF(J20="Obligatoire",AF20/N20,IF(K20="",AF20/SUMIF(F17:F24,F20,N17:N24),AF20/(SUMIF(F17:F24,F20,N17:N24)/K20))))))</f>
        <v>0</v>
      </c>
      <c r="AF20" s="24">
        <f t="shared" si="1"/>
        <v>0</v>
      </c>
      <c r="AH20" s="50">
        <f>IF(SUMIF(F17:F24,F20,N17:N24)=0,0,$M$3*N20/SUMIF(F17:F24,F20,N17:N24))</f>
        <v>0</v>
      </c>
      <c r="AI20" s="12">
        <f t="shared" si="2"/>
        <v>0</v>
      </c>
      <c r="AJ20" s="26" t="str">
        <f>IF(AI20=0,"",ROUNDUP(AH20/AI20,0))</f>
        <v/>
      </c>
      <c r="AK20" s="27">
        <f>IF(L20="",0,IF(OR(P20="Mut+ext",VLOOKUP(L20,Paramétrage!$C$6:$E$28,2,0)=0),0,IF(O20="","saisir capacité",IF(P20="Mut+ext",0,M20*AJ20*VLOOKUP(L20,Paramétrage!$C$6:$E$28,2,0)))))</f>
        <v>0</v>
      </c>
      <c r="AL20" s="95"/>
      <c r="AM20" s="27">
        <f t="shared" si="4"/>
        <v>0</v>
      </c>
      <c r="AN20" s="27">
        <f>IF(L20="",0,IF(ISERROR(AL20+AK20*VLOOKUP(L20,Paramétrage!$C$6:$E$28,3,0))=TRUE,AM20,AL20+AK20*VLOOKUP(L20,Paramétrage!$C$6:$E$28,3,0)))</f>
        <v>0</v>
      </c>
      <c r="AO20" s="50">
        <f>IF(L20="",0,IF(OR(P20="oui",VLOOKUP(L20,Paramétrage!$C$6:$E$28,2,0)=0),0,IF(U20="",0,U20-AJ20)))</f>
        <v>0</v>
      </c>
      <c r="AP20" s="12">
        <f t="shared" si="5"/>
        <v>0</v>
      </c>
    </row>
    <row r="21" spans="1:42">
      <c r="A21" s="583"/>
      <c r="B21" s="607"/>
      <c r="C21" s="585"/>
      <c r="D21" s="587"/>
      <c r="E21" s="588"/>
      <c r="F21" s="446"/>
      <c r="G21" s="449"/>
      <c r="H21" s="106"/>
      <c r="I21" s="131"/>
      <c r="J21" s="130"/>
      <c r="K21" s="104"/>
      <c r="L21" s="105"/>
      <c r="M21" s="122"/>
      <c r="N21" s="120"/>
      <c r="O21" s="127"/>
      <c r="P21" s="111"/>
      <c r="Q21" s="556"/>
      <c r="R21" s="556"/>
      <c r="S21" s="556"/>
      <c r="T21" s="569"/>
      <c r="U21" s="238" t="str">
        <f>IF(OR(O21="",L21=Paramétrage!$C$10,L21=Paramétrage!$C$13,L21=Paramétrage!$C$16,L21=Paramétrage!$C$19,L21=Paramétrage!$C$23,L21=Paramétrage!$C$26,AND(L21&lt;&gt;Paramétrage!$C$9,P21="Mut+ext")),"",ROUNDUP(N21/O21,0))</f>
        <v/>
      </c>
      <c r="V21" s="236">
        <f>IF(L21="",0,IF(OR(P21="Mut+ext",VLOOKUP(L21,Paramétrage!$C$6:$E$28,2,0)=0),0,IF(O21="","saisir capacité",M21*U21*VLOOKUP(L21,Paramétrage!$C$6:$E$28,2,0))))</f>
        <v>0</v>
      </c>
      <c r="W21" s="108"/>
      <c r="X21" s="237">
        <f t="shared" si="0"/>
        <v>0</v>
      </c>
      <c r="Y21" s="239">
        <f>IF(L21="",0,IF(ISERROR(W21+V21*VLOOKUP(L21,Paramétrage!$C$6:$E$28,3,0))=TRUE,X21,W21+V21*VLOOKUP(L21,Paramétrage!$C$6:$E$28,3,0)))</f>
        <v>0</v>
      </c>
      <c r="Z21" s="555"/>
      <c r="AA21" s="556"/>
      <c r="AB21" s="557"/>
      <c r="AC21" s="442"/>
      <c r="AD21" s="109"/>
      <c r="AE21" s="47">
        <f>IF(F21="",0,IF(J21="",0,IF(SUMIF(F17:F24,F21,N17:N24)=0,0,IF(J21="Obligatoire",AF21/N21,IF(K21="",AF21/SUMIF(F17:F24,F21,N17:N24),AF21/(SUMIF(F17:F24,F21,N17:N24)/K21))))))</f>
        <v>0</v>
      </c>
      <c r="AF21" s="24">
        <f t="shared" si="1"/>
        <v>0</v>
      </c>
      <c r="AH21" s="50">
        <f>IF(SUMIF(F17:F24,F21,N17:N24)=0,0,$M$3*N21/SUMIF(F17:F24,F21,N17:N24))</f>
        <v>0</v>
      </c>
      <c r="AI21" s="12">
        <f t="shared" si="2"/>
        <v>0</v>
      </c>
      <c r="AJ21" s="26" t="str">
        <f t="shared" ref="AJ21:AJ23" si="6">IF(AI21=0,"",ROUNDUP(AH21/AI21,0))</f>
        <v/>
      </c>
      <c r="AK21" s="27">
        <f>IF(L21="",0,IF(OR(P21="Mut+ext",VLOOKUP(L21,Paramétrage!$C$6:$E$28,2,0)=0),0,IF(O21="","saisir capacité",IF(P21="Mut+ext",0,M21*AJ21*VLOOKUP(L21,Paramétrage!$C$6:$E$28,2,0)))))</f>
        <v>0</v>
      </c>
      <c r="AL21" s="95"/>
      <c r="AM21" s="27">
        <f t="shared" si="4"/>
        <v>0</v>
      </c>
      <c r="AN21" s="27">
        <f>IF(L21="",0,IF(ISERROR(AL21+AK21*VLOOKUP(L21,Paramétrage!$C$6:$E$28,3,0))=TRUE,AM21,AL21+AK21*VLOOKUP(L21,Paramétrage!$C$6:$E$28,3,0)))</f>
        <v>0</v>
      </c>
      <c r="AO21" s="50">
        <f>IF(L21="",0,IF(OR(P21="oui",VLOOKUP(L21,Paramétrage!$C$6:$E$28,2,0)=0),0,IF(U21="",0,U21-AJ21)))</f>
        <v>0</v>
      </c>
      <c r="AP21" s="12">
        <f t="shared" si="5"/>
        <v>0</v>
      </c>
    </row>
    <row r="22" spans="1:42">
      <c r="A22" s="583"/>
      <c r="B22" s="607"/>
      <c r="C22" s="585"/>
      <c r="D22" s="587"/>
      <c r="E22" s="588"/>
      <c r="F22" s="446"/>
      <c r="G22" s="449"/>
      <c r="H22" s="106"/>
      <c r="I22" s="131"/>
      <c r="J22" s="130"/>
      <c r="K22" s="104"/>
      <c r="L22" s="105"/>
      <c r="M22" s="122"/>
      <c r="N22" s="121"/>
      <c r="O22" s="127"/>
      <c r="P22" s="111"/>
      <c r="Q22" s="556"/>
      <c r="R22" s="556"/>
      <c r="S22" s="556"/>
      <c r="T22" s="569"/>
      <c r="U22" s="238" t="str">
        <f>IF(OR(O22="",L22=Paramétrage!$C$10,L22=Paramétrage!$C$13,L22=Paramétrage!$C$16,L22=Paramétrage!$C$19,L22=Paramétrage!$C$23,L22=Paramétrage!$C$26,AND(L22&lt;&gt;Paramétrage!$C$9,P22="Mut+ext")),"",ROUNDUP(N22/O22,0))</f>
        <v/>
      </c>
      <c r="V22" s="236">
        <f>IF(L22="",0,IF(OR(P22="Mut+ext",VLOOKUP(L22,Paramétrage!$C$6:$E$28,2,0)=0),0,IF(O22="","saisir capacité",M22*U22*VLOOKUP(L22,Paramétrage!$C$6:$E$28,2,0))))</f>
        <v>0</v>
      </c>
      <c r="W22" s="108"/>
      <c r="X22" s="237">
        <f t="shared" si="0"/>
        <v>0</v>
      </c>
      <c r="Y22" s="239">
        <f>IF(L22="",0,IF(ISERROR(W22+V22*VLOOKUP(L22,Paramétrage!$C$6:$E$28,3,0))=TRUE,X22,W22+V22*VLOOKUP(L22,Paramétrage!$C$6:$E$28,3,0)))</f>
        <v>0</v>
      </c>
      <c r="Z22" s="555"/>
      <c r="AA22" s="556"/>
      <c r="AB22" s="557"/>
      <c r="AC22" s="442"/>
      <c r="AD22" s="109"/>
      <c r="AE22" s="47">
        <f>IF(F22="",0,IF(J22="",0,IF(SUMIF(F17:F24,F22,N17:N24)=0,0,IF(J22="Obligatoire",AF22/N22,IF(K22="",AF22/SUMIF(F17:F24,F22,N17:N24),AF22/(SUMIF(F17:F24,F22,N17:N24)/K22))))))</f>
        <v>0</v>
      </c>
      <c r="AF22" s="24">
        <f t="shared" si="1"/>
        <v>0</v>
      </c>
      <c r="AH22" s="50">
        <f>IF(SUMIF(F17:F24,F22,N17:N24)=0,0,$M$3*N22/SUMIF(F17:F24,F22,N17:N24))</f>
        <v>0</v>
      </c>
      <c r="AI22" s="12">
        <f t="shared" si="2"/>
        <v>0</v>
      </c>
      <c r="AJ22" s="26" t="str">
        <f t="shared" si="6"/>
        <v/>
      </c>
      <c r="AK22" s="27">
        <f>IF(L22="",0,IF(OR(P22="Mut+ext",VLOOKUP(L22,Paramétrage!$C$6:$E$28,2,0)=0),0,IF(O22="","saisir capacité",IF(P22="Mut+ext",0,M22*AJ22*VLOOKUP(L22,Paramétrage!$C$6:$E$28,2,0)))))</f>
        <v>0</v>
      </c>
      <c r="AL22" s="95"/>
      <c r="AM22" s="27">
        <f t="shared" si="4"/>
        <v>0</v>
      </c>
      <c r="AN22" s="27">
        <f>IF(L22="",0,IF(ISERROR(AL22+AK22*VLOOKUP(L22,Paramétrage!$C$6:$E$28,3,0))=TRUE,AM22,AL22+AK22*VLOOKUP(L22,Paramétrage!$C$6:$E$28,3,0)))</f>
        <v>0</v>
      </c>
      <c r="AO22" s="50">
        <f>IF(L22="",0,IF(OR(P22="oui",VLOOKUP(L22,Paramétrage!$C$6:$E$28,2,0)=0),0,IF(U22="",0,U22-AJ22)))</f>
        <v>0</v>
      </c>
      <c r="AP22" s="12">
        <f t="shared" si="5"/>
        <v>0</v>
      </c>
    </row>
    <row r="23" spans="1:42">
      <c r="A23" s="583"/>
      <c r="B23" s="607"/>
      <c r="C23" s="585"/>
      <c r="D23" s="587"/>
      <c r="E23" s="588"/>
      <c r="F23" s="446"/>
      <c r="G23" s="449"/>
      <c r="H23" s="106"/>
      <c r="I23" s="131"/>
      <c r="J23" s="130"/>
      <c r="K23" s="104"/>
      <c r="L23" s="105"/>
      <c r="M23" s="122"/>
      <c r="N23" s="120"/>
      <c r="O23" s="127"/>
      <c r="P23" s="111"/>
      <c r="Q23" s="556"/>
      <c r="R23" s="556"/>
      <c r="S23" s="556"/>
      <c r="T23" s="569"/>
      <c r="U23" s="238" t="str">
        <f>IF(OR(O23="",L23=Paramétrage!$C$10,L23=Paramétrage!$C$13,L23=Paramétrage!$C$16,L23=Paramétrage!$C$19,L23=Paramétrage!$C$23,L23=Paramétrage!$C$26,AND(L23&lt;&gt;Paramétrage!$C$9,P23="Mut+ext")),"",ROUNDUP(N23/O23,0))</f>
        <v/>
      </c>
      <c r="V23" s="236">
        <f>IF(L23="",0,IF(OR(P23="Mut+ext",VLOOKUP(L23,Paramétrage!$C$6:$E$28,2,0)=0),0,IF(O23="","saisir capacité",M23*U23*VLOOKUP(L23,Paramétrage!$C$6:$E$28,2,0))))</f>
        <v>0</v>
      </c>
      <c r="W23" s="108"/>
      <c r="X23" s="237">
        <f t="shared" si="0"/>
        <v>0</v>
      </c>
      <c r="Y23" s="239">
        <f>IF(L23="",0,IF(ISERROR(W23+V23*VLOOKUP(L23,Paramétrage!$C$6:$E$28,3,0))=TRUE,X23,W23+V23*VLOOKUP(L23,Paramétrage!$C$6:$E$28,3,0)))</f>
        <v>0</v>
      </c>
      <c r="Z23" s="555"/>
      <c r="AA23" s="556"/>
      <c r="AB23" s="557"/>
      <c r="AC23" s="442"/>
      <c r="AD23" s="109"/>
      <c r="AE23" s="47">
        <f>IF(F23="",0,IF(J23="",0,IF(SUMIF(F17:F24,F23,N17:N24)=0,0,IF(J23="Obligatoire",AF23/N23,IF(K23="",AF23/SUMIF(F17:F24,F23,N17:N24),AF23/(SUMIF(F17:F24,F23,N17:N24)/K23))))))</f>
        <v>0</v>
      </c>
      <c r="AF23" s="24">
        <f t="shared" si="1"/>
        <v>0</v>
      </c>
      <c r="AH23" s="50">
        <f>IF(SUMIF(F17:F24,F23,N17:N24)=0,0,$M$3*N23/SUMIF(F17:F24,F23,N17:N24))</f>
        <v>0</v>
      </c>
      <c r="AI23" s="12">
        <f t="shared" si="2"/>
        <v>0</v>
      </c>
      <c r="AJ23" s="26" t="str">
        <f t="shared" si="6"/>
        <v/>
      </c>
      <c r="AK23" s="27">
        <f>IF(L23="",0,IF(OR(P23="Mut+ext",VLOOKUP(L23,Paramétrage!$C$6:$E$28,2,0)=0),0,IF(O23="","saisir capacité",IF(P23="Mut+ext",0,M23*AJ23*VLOOKUP(L23,Paramétrage!$C$6:$E$28,2,0)))))</f>
        <v>0</v>
      </c>
      <c r="AL23" s="95"/>
      <c r="AM23" s="27">
        <f t="shared" si="4"/>
        <v>0</v>
      </c>
      <c r="AN23" s="27">
        <f>IF(L23="",0,IF(ISERROR(AL23+AK23*VLOOKUP(L23,Paramétrage!$C$6:$E$28,3,0))=TRUE,AM23,AL23+AK23*VLOOKUP(L23,Paramétrage!$C$6:$E$28,3,0)))</f>
        <v>0</v>
      </c>
      <c r="AO23" s="50">
        <f>IF(L23="",0,IF(OR(P23="oui",VLOOKUP(L23,Paramétrage!$C$6:$E$28,2,0)=0),0,IF(U23="",0,U23-AJ23)))</f>
        <v>0</v>
      </c>
      <c r="AP23" s="12">
        <f t="shared" si="5"/>
        <v>0</v>
      </c>
    </row>
    <row r="24" spans="1:42">
      <c r="A24" s="583"/>
      <c r="B24" s="607"/>
      <c r="C24" s="585"/>
      <c r="D24" s="587"/>
      <c r="E24" s="589"/>
      <c r="F24" s="446"/>
      <c r="G24" s="449"/>
      <c r="H24" s="106"/>
      <c r="I24" s="131"/>
      <c r="J24" s="130"/>
      <c r="K24" s="104"/>
      <c r="L24" s="105"/>
      <c r="M24" s="122"/>
      <c r="N24" s="119"/>
      <c r="O24" s="127"/>
      <c r="P24" s="111"/>
      <c r="Q24" s="556"/>
      <c r="R24" s="556"/>
      <c r="S24" s="556"/>
      <c r="T24" s="569"/>
      <c r="U24" s="238" t="str">
        <f>IF(OR(O24="",L24=Paramétrage!$C$10,L24=Paramétrage!$C$13,L24=Paramétrage!$C$16,L24=Paramétrage!$C$19,L24=Paramétrage!$C$23,L24=Paramétrage!$C$26,AND(L24&lt;&gt;Paramétrage!$C$9,P24="Mut+ext")),"",ROUNDUP(N24/O24,0))</f>
        <v/>
      </c>
      <c r="V24" s="236">
        <f>IF(L24="",0,IF(OR(P24="Mut+ext",VLOOKUP(L24,Paramétrage!$C$6:$E$28,2,0)=0),0,IF(O24="","saisir capacité",M24*U24*VLOOKUP(L24,Paramétrage!$C$6:$E$28,2,0))))</f>
        <v>0</v>
      </c>
      <c r="W24" s="108"/>
      <c r="X24" s="237">
        <f t="shared" si="0"/>
        <v>0</v>
      </c>
      <c r="Y24" s="239">
        <f>IF(L24="",0,IF(ISERROR(W24+V24*VLOOKUP(L24,Paramétrage!$C$6:$E$28,3,0))=TRUE,X24,W24+V24*VLOOKUP(L24,Paramétrage!$C$6:$E$28,3,0)))</f>
        <v>0</v>
      </c>
      <c r="Z24" s="555"/>
      <c r="AA24" s="556"/>
      <c r="AB24" s="557"/>
      <c r="AC24" s="442"/>
      <c r="AD24" s="109"/>
      <c r="AE24" s="47">
        <f>IF(F24="",0,IF(J24="",0,IF(SUMIF(F17:F24,F24,N17:N24)=0,0,IF(J24="Obligatoire",AF24/N24,IF(K24="",AF24/SUMIF(F17:F24,F24,N17:N24),AF24/(SUMIF(F17:F24,F24,N17:N24)/K24))))))</f>
        <v>0</v>
      </c>
      <c r="AF24" s="24">
        <f t="shared" si="1"/>
        <v>0</v>
      </c>
      <c r="AH24" s="50">
        <f>IF(SUMIF(F17:F24,F24,N17:N24)=0,0,$M$3*N24/SUMIF(F17:F24,F24,N17:N24))</f>
        <v>0</v>
      </c>
      <c r="AI24" s="12">
        <f t="shared" si="2"/>
        <v>0</v>
      </c>
      <c r="AJ24" s="26" t="str">
        <f>IF(AI24=0,"",ROUNDUP(AH24/AI24,0))</f>
        <v/>
      </c>
      <c r="AK24" s="27">
        <f>IF(L24="",0,IF(OR(P24="Mut+ext",VLOOKUP(L24,Paramétrage!$C$6:$E$28,2,0)=0),0,IF(O24="","saisir capacité",IF(P24="Mut+ext",0,M24*AJ24*VLOOKUP(L24,Paramétrage!$C$6:$E$28,2,0)))))</f>
        <v>0</v>
      </c>
      <c r="AL24" s="95"/>
      <c r="AM24" s="27">
        <f t="shared" si="4"/>
        <v>0</v>
      </c>
      <c r="AN24" s="27">
        <f>IF(L24="",0,IF(ISERROR(AL24+AK24*VLOOKUP(L24,Paramétrage!$C$6:$E$28,3,0))=TRUE,AM24,AL24+AK24*VLOOKUP(L24,Paramétrage!$C$6:$E$28,3,0)))</f>
        <v>0</v>
      </c>
      <c r="AO24" s="50">
        <f>IF(L24="",0,IF(OR(P24="oui",VLOOKUP(L24,Paramétrage!$C$6:$E$28,2,0)=0),0,IF(U24="",0,U24-AJ24)))</f>
        <v>0</v>
      </c>
      <c r="AP24" s="12">
        <f t="shared" si="5"/>
        <v>0</v>
      </c>
    </row>
    <row r="25" spans="1:42">
      <c r="A25" s="583"/>
      <c r="B25" s="607"/>
      <c r="C25" s="585"/>
      <c r="D25" s="165"/>
      <c r="E25" s="165"/>
      <c r="F25" s="165"/>
      <c r="G25" s="166"/>
      <c r="H25" s="167"/>
      <c r="I25" s="167"/>
      <c r="J25" s="168"/>
      <c r="K25" s="169"/>
      <c r="L25" s="170"/>
      <c r="M25" s="171">
        <f>AE25</f>
        <v>50</v>
      </c>
      <c r="N25" s="172"/>
      <c r="O25" s="172"/>
      <c r="P25" s="173"/>
      <c r="Q25" s="174"/>
      <c r="R25" s="174"/>
      <c r="S25" s="174"/>
      <c r="T25" s="175"/>
      <c r="U25" s="176"/>
      <c r="V25" s="177">
        <f>SUM(V17:V24)</f>
        <v>150</v>
      </c>
      <c r="W25" s="178">
        <f>SUM(W17:W24)</f>
        <v>0</v>
      </c>
      <c r="X25" s="179">
        <f t="shared" ref="X25" si="7">V25+W25</f>
        <v>150</v>
      </c>
      <c r="Y25" s="180">
        <f>SUM(Y17:Y24)</f>
        <v>162.5</v>
      </c>
      <c r="Z25" s="181"/>
      <c r="AA25" s="182"/>
      <c r="AB25" s="183"/>
      <c r="AC25" s="184"/>
      <c r="AD25" s="175"/>
      <c r="AE25" s="46">
        <f>SUM(AE17:AE24)</f>
        <v>50</v>
      </c>
      <c r="AF25" s="44">
        <f>SUM(AF17:AF24)</f>
        <v>9000</v>
      </c>
    </row>
    <row r="26" spans="1:42" ht="15.75" customHeight="1">
      <c r="A26" s="583"/>
      <c r="B26" s="607"/>
      <c r="C26" s="585" t="s">
        <v>282</v>
      </c>
      <c r="D26" s="587" t="s">
        <v>396</v>
      </c>
      <c r="E26" s="588">
        <v>6</v>
      </c>
      <c r="F26" s="447" t="s">
        <v>284</v>
      </c>
      <c r="G26" s="112" t="s">
        <v>16</v>
      </c>
      <c r="H26" s="103"/>
      <c r="I26" s="131"/>
      <c r="J26" s="130"/>
      <c r="K26" s="104"/>
      <c r="L26" s="105"/>
      <c r="M26" s="122"/>
      <c r="N26" s="119"/>
      <c r="O26" s="127"/>
      <c r="P26" s="111"/>
      <c r="Q26" s="556"/>
      <c r="R26" s="556"/>
      <c r="S26" s="556"/>
      <c r="T26" s="569"/>
      <c r="U26" s="238" t="str">
        <f>IF(OR(O26="",L26=Paramétrage!$C$10,L26=Paramétrage!$C$13,L26=Paramétrage!$C$16,L26=Paramétrage!$C$19,L26=Paramétrage!$C$23,L26=Paramétrage!$C$26,AND(L26&lt;&gt;Paramétrage!$C$9,P26="Mut+ext")),"",ROUNDUP(N26/O26,0))</f>
        <v/>
      </c>
      <c r="V26" s="236">
        <f>IF(L26="",0,IF(OR(P26="Mut+ext",VLOOKUP(L26,Paramétrage!$C$6:$E$28,2,0)=0),0,IF(O26="","saisir capacité",M26*U26*VLOOKUP(L26,Paramétrage!$C$6:$E$28,2,0))))</f>
        <v>0</v>
      </c>
      <c r="W26" s="108"/>
      <c r="X26" s="237">
        <f t="shared" ref="X26:X33" si="8">IF(ISERROR(V26+W26)=TRUE,V26,V26+W26)</f>
        <v>0</v>
      </c>
      <c r="Y26" s="239">
        <f>IF(L26="",0,IF(ISERROR(W26+V26*VLOOKUP(L26,Paramétrage!$C$6:$E$28,3,0))=TRUE,X26,W26+V26*VLOOKUP(L26,Paramétrage!$C$6:$E$28,3,0)))</f>
        <v>0</v>
      </c>
      <c r="Z26" s="555"/>
      <c r="AA26" s="556"/>
      <c r="AB26" s="557"/>
      <c r="AC26" s="442"/>
      <c r="AD26" s="110"/>
      <c r="AE26" s="47">
        <f>IF(F26="",0,IF(J26="",0,IF(SUMIF(F26:F33,F26,N26:N33)=0,0,IF(J26="Obligatoire",AF26/N26,IF(K26="",AF26/SUMIF(F26:F33,F26,N26:N33),AF26/(SUMIF(F26:F33,F26,N26:N33)/K26))))))</f>
        <v>0</v>
      </c>
      <c r="AF26" s="43">
        <f t="shared" ref="AF26:AF33" si="9">M26*N26</f>
        <v>0</v>
      </c>
      <c r="AH26" s="50">
        <f>IF(SUMIF(F26:F33,F26,N26:N33)=0,0,$M$3*N26/SUMIF(F26:F33,F26,N26:N33))</f>
        <v>0</v>
      </c>
      <c r="AI26" s="12">
        <f t="shared" ref="AI26:AI33" si="10">O26</f>
        <v>0</v>
      </c>
      <c r="AJ26" s="26" t="str">
        <f t="shared" ref="AJ26:AJ33" si="11">IF(AI26=0,"",ROUNDUP(AH26/AI26,0))</f>
        <v/>
      </c>
      <c r="AK26" s="27">
        <f>IF(L26="",0,IF(OR(P26="Mut+ext",VLOOKUP(L26,Paramétrage!$C$6:$E$28,2,0)=0),0,IF(O26="","saisir capacité",IF(P26="Mut+ext",0,M26*AJ26*VLOOKUP(L26,Paramétrage!$C$6:$E$28,2,0)))))</f>
        <v>0</v>
      </c>
      <c r="AL26" s="95"/>
      <c r="AM26" s="27">
        <f t="shared" ref="AM26:AM33" si="12">IF(ISERROR(AK26+AL26)=TRUE,AK26,AK26+AL26)</f>
        <v>0</v>
      </c>
      <c r="AN26" s="27">
        <f>IF(L26="",0,IF(ISERROR(AL26+AK26*VLOOKUP(L26,Paramétrage!$C$6:$E$28,3,0))=TRUE,AM26,AL26+AK26*VLOOKUP(L26,Paramétrage!$C$6:$E$28,3,0)))</f>
        <v>0</v>
      </c>
      <c r="AO26" s="50">
        <f>IF(L26="",0,IF(OR(P26="oui",VLOOKUP(L26,Paramétrage!$C$6:$E$28,2,0)=0),0,IF(U26="",0,U26-AJ26)))</f>
        <v>0</v>
      </c>
      <c r="AP26" s="12">
        <f t="shared" ref="AP26:AP33" si="13">Y26-AN26-W26</f>
        <v>0</v>
      </c>
    </row>
    <row r="27" spans="1:42">
      <c r="A27" s="583"/>
      <c r="B27" s="607"/>
      <c r="C27" s="585"/>
      <c r="D27" s="587"/>
      <c r="E27" s="588"/>
      <c r="F27" s="446" t="s">
        <v>287</v>
      </c>
      <c r="G27" s="102" t="s">
        <v>16</v>
      </c>
      <c r="H27" s="103"/>
      <c r="I27" s="131"/>
      <c r="J27" s="130"/>
      <c r="K27" s="104"/>
      <c r="L27" s="105"/>
      <c r="M27" s="122"/>
      <c r="N27" s="119"/>
      <c r="O27" s="127"/>
      <c r="P27" s="111"/>
      <c r="Q27" s="556"/>
      <c r="R27" s="556"/>
      <c r="S27" s="556"/>
      <c r="T27" s="569"/>
      <c r="U27" s="238" t="str">
        <f>IF(OR(O27="",L27=Paramétrage!$C$10,L27=Paramétrage!$C$13,L27=Paramétrage!$C$16,L27=Paramétrage!$C$19,L27=Paramétrage!$C$23,L27=Paramétrage!$C$26,AND(L27&lt;&gt;Paramétrage!$C$9,P27="Mut+ext")),"",ROUNDUP(N27/O27,0))</f>
        <v/>
      </c>
      <c r="V27" s="236">
        <f>IF(L27="",0,IF(OR(P27="Mut+ext",VLOOKUP(L27,Paramétrage!$C$6:$E$28,2,0)=0),0,IF(O27="","saisir capacité",M27*U27*VLOOKUP(L27,Paramétrage!$C$6:$E$28,2,0))))</f>
        <v>0</v>
      </c>
      <c r="W27" s="108"/>
      <c r="X27" s="237">
        <f t="shared" si="8"/>
        <v>0</v>
      </c>
      <c r="Y27" s="239">
        <f>IF(L27="",0,IF(ISERROR(W27+V27*VLOOKUP(L27,Paramétrage!$C$6:$E$28,3,0))=TRUE,X27,W27+V27*VLOOKUP(L27,Paramétrage!$C$6:$E$28,3,0)))</f>
        <v>0</v>
      </c>
      <c r="Z27" s="555"/>
      <c r="AA27" s="556"/>
      <c r="AB27" s="557"/>
      <c r="AC27" s="442"/>
      <c r="AD27" s="109"/>
      <c r="AE27" s="47">
        <f>IF(F27="",0,IF(J27="",0,IF(SUMIF(F26:F33,F27,N26:N33)=0,0,IF(J27="Obligatoire",AF27/N27,IF(K27="",AF27/SUMIF(F26:F33,F27,N26:N33),AF27/(SUMIF(F26:F33,F27,N26:N33)/K27))))))</f>
        <v>0</v>
      </c>
      <c r="AF27" s="24">
        <f t="shared" si="9"/>
        <v>0</v>
      </c>
      <c r="AH27" s="50">
        <f>IF(SUMIF(F26:F33,F27,N26:N33)=0,0,$M$3*N27/SUMIF(F26:F33,F27,N26:N33))</f>
        <v>0</v>
      </c>
      <c r="AI27" s="12">
        <f t="shared" si="10"/>
        <v>0</v>
      </c>
      <c r="AJ27" s="26" t="str">
        <f t="shared" si="11"/>
        <v/>
      </c>
      <c r="AK27" s="27">
        <f>IF(L27="",0,IF(OR(P27="Mut+ext",VLOOKUP(L27,Paramétrage!$C$6:$E$28,2,0)=0),0,IF(O27="","saisir capacité",IF(P27="Mut+ext",0,M27*AJ27*VLOOKUP(L27,Paramétrage!$C$6:$E$28,2,0)))))</f>
        <v>0</v>
      </c>
      <c r="AL27" s="95"/>
      <c r="AM27" s="27">
        <f t="shared" si="12"/>
        <v>0</v>
      </c>
      <c r="AN27" s="27">
        <f>IF(L27="",0,IF(ISERROR(AL27+AK27*VLOOKUP(L27,Paramétrage!$C$6:$E$28,3,0))=TRUE,AM27,AL27+AK27*VLOOKUP(L27,Paramétrage!$C$6:$E$28,3,0)))</f>
        <v>0</v>
      </c>
      <c r="AO27" s="50">
        <f>IF(L27="",0,IF(OR(P27="oui",VLOOKUP(L27,Paramétrage!$C$6:$E$28,2,0)=0),0,IF(U27="",0,U27-AJ27)))</f>
        <v>0</v>
      </c>
      <c r="AP27" s="12">
        <f t="shared" si="13"/>
        <v>0</v>
      </c>
    </row>
    <row r="28" spans="1:42">
      <c r="A28" s="583"/>
      <c r="B28" s="607"/>
      <c r="C28" s="585"/>
      <c r="D28" s="587"/>
      <c r="E28" s="588"/>
      <c r="F28" s="446" t="s">
        <v>376</v>
      </c>
      <c r="G28" s="102" t="s">
        <v>16</v>
      </c>
      <c r="H28" s="103"/>
      <c r="I28" s="131"/>
      <c r="J28" s="130"/>
      <c r="K28" s="104"/>
      <c r="L28" s="105"/>
      <c r="M28" s="122"/>
      <c r="N28" s="119"/>
      <c r="O28" s="127"/>
      <c r="P28" s="111"/>
      <c r="Q28" s="556"/>
      <c r="R28" s="556"/>
      <c r="S28" s="556"/>
      <c r="T28" s="569"/>
      <c r="U28" s="238" t="str">
        <f>IF(OR(O28="",L28=Paramétrage!$C$10,L28=Paramétrage!$C$13,L28=Paramétrage!$C$16,L28=Paramétrage!$C$19,L28=Paramétrage!$C$23,L28=Paramétrage!$C$26,AND(L28&lt;&gt;Paramétrage!$C$9,P28="Mut+ext")),"",ROUNDUP(N28/O28,0))</f>
        <v/>
      </c>
      <c r="V28" s="236">
        <f>IF(L28="",0,IF(OR(P28="Mut+ext",VLOOKUP(L28,Paramétrage!$C$6:$E$28,2,0)=0),0,IF(O28="","saisir capacité",M28*U28*VLOOKUP(L28,Paramétrage!$C$6:$E$28,2,0))))</f>
        <v>0</v>
      </c>
      <c r="W28" s="108"/>
      <c r="X28" s="237">
        <f t="shared" si="8"/>
        <v>0</v>
      </c>
      <c r="Y28" s="239">
        <f>IF(L28="",0,IF(ISERROR(W28+V28*VLOOKUP(L28,Paramétrage!$C$6:$E$28,3,0))=TRUE,X28,W28+V28*VLOOKUP(L28,Paramétrage!$C$6:$E$28,3,0)))</f>
        <v>0</v>
      </c>
      <c r="Z28" s="555"/>
      <c r="AA28" s="556"/>
      <c r="AB28" s="557"/>
      <c r="AC28" s="442"/>
      <c r="AD28" s="109"/>
      <c r="AE28" s="47">
        <f>IF(F28="",0,IF(J28="",0,IF(SUMIF(F26:F33,F28,N26:N33)=0,0,IF(J28="Obligatoire",AF28/N28,IF(K28="",AF28/SUMIF(F26:F33,F28,N26:N33),AF28/(SUMIF(F26:F33,F28,N26:N33)/K28))))))</f>
        <v>0</v>
      </c>
      <c r="AF28" s="24">
        <f t="shared" si="9"/>
        <v>0</v>
      </c>
      <c r="AH28" s="50">
        <f>IF(SUMIF(F26:F33,F28,N26:N33)=0,0,$M$3*N28/SUMIF(F26:F33,F28,N26:N33))</f>
        <v>0</v>
      </c>
      <c r="AI28" s="12">
        <f t="shared" si="10"/>
        <v>0</v>
      </c>
      <c r="AJ28" s="26" t="str">
        <f t="shared" si="11"/>
        <v/>
      </c>
      <c r="AK28" s="27">
        <f>IF(L28="",0,IF(OR(P28="Mut+ext",VLOOKUP(L28,Paramétrage!$C$6:$E$28,2,0)=0),0,IF(O28="","saisir capacité",IF(P28="Mut+ext",0,M28*AJ28*VLOOKUP(L28,Paramétrage!$C$6:$E$28,2,0)))))</f>
        <v>0</v>
      </c>
      <c r="AL28" s="95"/>
      <c r="AM28" s="27">
        <f t="shared" si="12"/>
        <v>0</v>
      </c>
      <c r="AN28" s="27">
        <f>IF(L28="",0,IF(ISERROR(AL28+AK28*VLOOKUP(L28,Paramétrage!$C$6:$E$28,3,0))=TRUE,AM28,AL28+AK28*VLOOKUP(L28,Paramétrage!$C$6:$E$28,3,0)))</f>
        <v>0</v>
      </c>
      <c r="AO28" s="50">
        <f>IF(L28="",0,IF(OR(P28="oui",VLOOKUP(L28,Paramétrage!$C$6:$E$28,2,0)=0),0,IF(U28="",0,U28-AJ28)))</f>
        <v>0</v>
      </c>
      <c r="AP28" s="12">
        <f t="shared" si="13"/>
        <v>0</v>
      </c>
    </row>
    <row r="29" spans="1:42">
      <c r="A29" s="583"/>
      <c r="B29" s="607"/>
      <c r="C29" s="585"/>
      <c r="D29" s="587"/>
      <c r="E29" s="588"/>
      <c r="F29" s="448" t="s">
        <v>377</v>
      </c>
      <c r="G29" s="102" t="s">
        <v>16</v>
      </c>
      <c r="H29" s="103"/>
      <c r="I29" s="131"/>
      <c r="J29" s="130"/>
      <c r="K29" s="104"/>
      <c r="L29" s="105"/>
      <c r="M29" s="122"/>
      <c r="N29" s="119"/>
      <c r="O29" s="127"/>
      <c r="P29" s="111"/>
      <c r="Q29" s="556"/>
      <c r="R29" s="556"/>
      <c r="S29" s="556"/>
      <c r="T29" s="569"/>
      <c r="U29" s="238" t="str">
        <f>IF(OR(O29="",L29=Paramétrage!$C$10,L29=Paramétrage!$C$13,L29=Paramétrage!$C$16,L29=Paramétrage!$C$19,L29=Paramétrage!$C$23,L29=Paramétrage!$C$26,AND(L29&lt;&gt;Paramétrage!$C$9,P29="Mut+ext")),"",ROUNDUP(N29/O29,0))</f>
        <v/>
      </c>
      <c r="V29" s="236">
        <f>IF(L29="",0,IF(OR(P29="Mut+ext",VLOOKUP(L29,Paramétrage!$C$6:$E$28,2,0)=0),0,IF(O29="","saisir capacité",M29*U29*VLOOKUP(L29,Paramétrage!$C$6:$E$28,2,0))))</f>
        <v>0</v>
      </c>
      <c r="W29" s="108"/>
      <c r="X29" s="237">
        <f t="shared" si="8"/>
        <v>0</v>
      </c>
      <c r="Y29" s="239">
        <f>IF(L29="",0,IF(ISERROR(W29+V29*VLOOKUP(L29,Paramétrage!$C$6:$E$28,3,0))=TRUE,X29,W29+V29*VLOOKUP(L29,Paramétrage!$C$6:$E$28,3,0)))</f>
        <v>0</v>
      </c>
      <c r="Z29" s="555"/>
      <c r="AA29" s="556"/>
      <c r="AB29" s="557"/>
      <c r="AC29" s="442"/>
      <c r="AD29" s="109"/>
      <c r="AE29" s="47">
        <f>IF(F29="",0,IF(J29="",0,IF(SUMIF(F26:F33,F29,N26:N33)=0,0,IF(J29="Obligatoire",AF29/N29,IF(K29="",AF29/SUMIF(F26:F33,F29,N26:N33),AF29/(SUMIF(F26:F33,F29,N26:N33)/K29))))))</f>
        <v>0</v>
      </c>
      <c r="AF29" s="24">
        <f t="shared" si="9"/>
        <v>0</v>
      </c>
      <c r="AH29" s="50">
        <f>IF(SUMIF(F26:F33,F29,N26:N33)=0,0,$M$3*N29/SUMIF(F26:F33,F29,N26:N33))</f>
        <v>0</v>
      </c>
      <c r="AI29" s="12">
        <f t="shared" si="10"/>
        <v>0</v>
      </c>
      <c r="AJ29" s="26" t="str">
        <f t="shared" si="11"/>
        <v/>
      </c>
      <c r="AK29" s="27">
        <f>IF(L29="",0,IF(OR(P29="Mut+ext",VLOOKUP(L29,Paramétrage!$C$6:$E$28,2,0)=0),0,IF(O29="","saisir capacité",IF(P29="Mut+ext",0,M29*AJ29*VLOOKUP(L29,Paramétrage!$C$6:$E$28,2,0)))))</f>
        <v>0</v>
      </c>
      <c r="AL29" s="95"/>
      <c r="AM29" s="27">
        <f t="shared" si="12"/>
        <v>0</v>
      </c>
      <c r="AN29" s="27">
        <f>IF(L29="",0,IF(ISERROR(AL29+AK29*VLOOKUP(L29,Paramétrage!$C$6:$E$28,3,0))=TRUE,AM29,AL29+AK29*VLOOKUP(L29,Paramétrage!$C$6:$E$28,3,0)))</f>
        <v>0</v>
      </c>
      <c r="AO29" s="50">
        <f>IF(L29="",0,IF(OR(P29="oui",VLOOKUP(L29,Paramétrage!$C$6:$E$28,2,0)=0),0,IF(U29="",0,U29-AJ29)))</f>
        <v>0</v>
      </c>
      <c r="AP29" s="12">
        <f t="shared" si="13"/>
        <v>0</v>
      </c>
    </row>
    <row r="30" spans="1:42">
      <c r="A30" s="583"/>
      <c r="B30" s="607"/>
      <c r="C30" s="585"/>
      <c r="D30" s="587"/>
      <c r="E30" s="588"/>
      <c r="F30" s="446"/>
      <c r="G30" s="449"/>
      <c r="H30" s="103"/>
      <c r="I30" s="131"/>
      <c r="J30" s="130"/>
      <c r="K30" s="104"/>
      <c r="L30" s="105"/>
      <c r="M30" s="122"/>
      <c r="N30" s="119"/>
      <c r="O30" s="127"/>
      <c r="P30" s="111"/>
      <c r="Q30" s="556"/>
      <c r="R30" s="556"/>
      <c r="S30" s="556"/>
      <c r="T30" s="569"/>
      <c r="U30" s="238" t="str">
        <f>IF(OR(O30="",L30=Paramétrage!$C$10,L30=Paramétrage!$C$13,L30=Paramétrage!$C$16,L30=Paramétrage!$C$19,L30=Paramétrage!$C$23,L30=Paramétrage!$C$26,AND(L30&lt;&gt;Paramétrage!$C$9,P30="Mut+ext")),"",ROUNDUP(N30/O30,0))</f>
        <v/>
      </c>
      <c r="V30" s="236">
        <f>IF(L30="",0,IF(OR(P30="Mut+ext",VLOOKUP(L30,Paramétrage!$C$6:$E$28,2,0)=0),0,IF(O30="","saisir capacité",M30*U30*VLOOKUP(L30,Paramétrage!$C$6:$E$28,2,0))))</f>
        <v>0</v>
      </c>
      <c r="W30" s="108"/>
      <c r="X30" s="237">
        <f t="shared" si="8"/>
        <v>0</v>
      </c>
      <c r="Y30" s="239">
        <f>IF(L30="",0,IF(ISERROR(W30+V30*VLOOKUP(L30,Paramétrage!$C$6:$E$28,3,0))=TRUE,X30,W30+V30*VLOOKUP(L30,Paramétrage!$C$6:$E$28,3,0)))</f>
        <v>0</v>
      </c>
      <c r="Z30" s="555"/>
      <c r="AA30" s="556"/>
      <c r="AB30" s="557"/>
      <c r="AC30" s="442"/>
      <c r="AD30" s="109"/>
      <c r="AE30" s="47">
        <f>IF(F30="",0,IF(J30="",0,IF(SUMIF(F26:F33,F30,N26:N33)=0,0,IF(J30="Obligatoire",AF30/N30,IF(K30="",AF30/SUMIF(F26:F33,F30,N26:N33),AF30/(SUMIF(F26:F33,F30,N26:N33)/K30))))))</f>
        <v>0</v>
      </c>
      <c r="AF30" s="24">
        <f t="shared" si="9"/>
        <v>0</v>
      </c>
      <c r="AH30" s="50">
        <f>IF(SUMIF(F26:F33,F30,N26:N33)=0,0,$M$3*N30/SUMIF(F26:F33,F30,N26:N33))</f>
        <v>0</v>
      </c>
      <c r="AI30" s="12">
        <f t="shared" si="10"/>
        <v>0</v>
      </c>
      <c r="AJ30" s="26" t="str">
        <f t="shared" si="11"/>
        <v/>
      </c>
      <c r="AK30" s="27">
        <f>IF(L30="",0,IF(OR(P30="Mut+ext",VLOOKUP(L30,Paramétrage!$C$6:$E$28,2,0)=0),0,IF(O30="","saisir capacité",IF(P30="Mut+ext",0,M30*AJ30*VLOOKUP(L30,Paramétrage!$C$6:$E$28,2,0)))))</f>
        <v>0</v>
      </c>
      <c r="AL30" s="95"/>
      <c r="AM30" s="27">
        <f t="shared" si="12"/>
        <v>0</v>
      </c>
      <c r="AN30" s="27">
        <f>IF(L30="",0,IF(ISERROR(AL30+AK30*VLOOKUP(L30,Paramétrage!$C$6:$E$28,3,0))=TRUE,AM30,AL30+AK30*VLOOKUP(L30,Paramétrage!$C$6:$E$28,3,0)))</f>
        <v>0</v>
      </c>
      <c r="AO30" s="50">
        <f>IF(L30="",0,IF(OR(P30="oui",VLOOKUP(L30,Paramétrage!$C$6:$E$28,2,0)=0),0,IF(U30="",0,U30-AJ30)))</f>
        <v>0</v>
      </c>
      <c r="AP30" s="12">
        <f t="shared" si="13"/>
        <v>0</v>
      </c>
    </row>
    <row r="31" spans="1:42">
      <c r="A31" s="583"/>
      <c r="B31" s="607"/>
      <c r="C31" s="585"/>
      <c r="D31" s="587"/>
      <c r="E31" s="588"/>
      <c r="F31" s="446"/>
      <c r="G31" s="449"/>
      <c r="H31" s="103"/>
      <c r="I31" s="131"/>
      <c r="J31" s="130"/>
      <c r="K31" s="104"/>
      <c r="L31" s="105"/>
      <c r="M31" s="122"/>
      <c r="N31" s="119"/>
      <c r="O31" s="127"/>
      <c r="P31" s="111"/>
      <c r="Q31" s="556"/>
      <c r="R31" s="556"/>
      <c r="S31" s="556"/>
      <c r="T31" s="569"/>
      <c r="U31" s="238" t="str">
        <f>IF(OR(O31="",L31=Paramétrage!$C$10,L31=Paramétrage!$C$13,L31=Paramétrage!$C$16,L31=Paramétrage!$C$19,L31=Paramétrage!$C$23,L31=Paramétrage!$C$26,AND(L31&lt;&gt;Paramétrage!$C$9,P31="Mut+ext")),"",ROUNDUP(N31/O31,0))</f>
        <v/>
      </c>
      <c r="V31" s="236">
        <f>IF(L31="",0,IF(OR(P31="Mut+ext",VLOOKUP(L31,Paramétrage!$C$6:$E$28,2,0)=0),0,IF(O31="","saisir capacité",M31*U31*VLOOKUP(L31,Paramétrage!$C$6:$E$28,2,0))))</f>
        <v>0</v>
      </c>
      <c r="W31" s="108"/>
      <c r="X31" s="237">
        <f t="shared" si="8"/>
        <v>0</v>
      </c>
      <c r="Y31" s="239">
        <f>IF(L31="",0,IF(ISERROR(W31+V31*VLOOKUP(L31,Paramétrage!$C$6:$E$28,3,0))=TRUE,X31,W31+V31*VLOOKUP(L31,Paramétrage!$C$6:$E$28,3,0)))</f>
        <v>0</v>
      </c>
      <c r="Z31" s="555"/>
      <c r="AA31" s="556"/>
      <c r="AB31" s="557"/>
      <c r="AC31" s="442"/>
      <c r="AD31" s="109"/>
      <c r="AE31" s="47">
        <f>IF(F31="",0,IF(J31="",0,IF(SUMIF(F26:F33,F31,N26:N33)=0,0,IF(J31="Obligatoire",AF31/N31,IF(K31="",AF31/SUMIF(F26:F33,F31,N26:N33),AF31/(SUMIF(F26:F33,F31,N26:N33)/K31))))))</f>
        <v>0</v>
      </c>
      <c r="AF31" s="24">
        <f t="shared" si="9"/>
        <v>0</v>
      </c>
      <c r="AH31" s="50">
        <f>IF(SUMIF(F26:F33,F31,N26:N33)=0,0,$M$3*N31/SUMIF(F26:F33,F31,N26:N33))</f>
        <v>0</v>
      </c>
      <c r="AI31" s="12">
        <f t="shared" si="10"/>
        <v>0</v>
      </c>
      <c r="AJ31" s="26" t="str">
        <f t="shared" si="11"/>
        <v/>
      </c>
      <c r="AK31" s="27">
        <f>IF(L31="",0,IF(OR(P31="Mut+ext",VLOOKUP(L31,Paramétrage!$C$6:$E$28,2,0)=0),0,IF(O31="","saisir capacité",IF(P31="Mut+ext",0,M31*AJ31*VLOOKUP(L31,Paramétrage!$C$6:$E$28,2,0)))))</f>
        <v>0</v>
      </c>
      <c r="AL31" s="95"/>
      <c r="AM31" s="27">
        <f t="shared" si="12"/>
        <v>0</v>
      </c>
      <c r="AN31" s="27">
        <f>IF(L31="",0,IF(ISERROR(AL31+AK31*VLOOKUP(L31,Paramétrage!$C$6:$E$28,3,0))=TRUE,AM31,AL31+AK31*VLOOKUP(L31,Paramétrage!$C$6:$E$28,3,0)))</f>
        <v>0</v>
      </c>
      <c r="AO31" s="50">
        <f>IF(L31="",0,IF(OR(P31="oui",VLOOKUP(L31,Paramétrage!$C$6:$E$28,2,0)=0),0,IF(U31="",0,U31-AJ31)))</f>
        <v>0</v>
      </c>
      <c r="AP31" s="12">
        <f t="shared" si="13"/>
        <v>0</v>
      </c>
    </row>
    <row r="32" spans="1:42">
      <c r="A32" s="583"/>
      <c r="B32" s="607"/>
      <c r="C32" s="585"/>
      <c r="D32" s="587"/>
      <c r="E32" s="588"/>
      <c r="F32" s="446"/>
      <c r="G32" s="449"/>
      <c r="H32" s="103"/>
      <c r="I32" s="131"/>
      <c r="J32" s="130"/>
      <c r="K32" s="104"/>
      <c r="L32" s="105"/>
      <c r="M32" s="122"/>
      <c r="N32" s="119"/>
      <c r="O32" s="127"/>
      <c r="P32" s="111"/>
      <c r="Q32" s="556"/>
      <c r="R32" s="556"/>
      <c r="S32" s="556"/>
      <c r="T32" s="569"/>
      <c r="U32" s="238" t="str">
        <f>IF(OR(O32="",L32=Paramétrage!$C$10,L32=Paramétrage!$C$13,L32=Paramétrage!$C$16,L32=Paramétrage!$C$19,L32=Paramétrage!$C$23,L32=Paramétrage!$C$26,AND(L32&lt;&gt;Paramétrage!$C$9,P32="Mut+ext")),"",ROUNDUP(N32/O32,0))</f>
        <v/>
      </c>
      <c r="V32" s="236">
        <f>IF(L32="",0,IF(OR(P32="Mut+ext",VLOOKUP(L32,Paramétrage!$C$6:$E$28,2,0)=0),0,IF(O32="","saisir capacité",M32*U32*VLOOKUP(L32,Paramétrage!$C$6:$E$28,2,0))))</f>
        <v>0</v>
      </c>
      <c r="W32" s="108"/>
      <c r="X32" s="237">
        <f t="shared" si="8"/>
        <v>0</v>
      </c>
      <c r="Y32" s="239">
        <f>IF(L32="",0,IF(ISERROR(W32+V32*VLOOKUP(L32,Paramétrage!$C$6:$E$28,3,0))=TRUE,X32,W32+V32*VLOOKUP(L32,Paramétrage!$C$6:$E$28,3,0)))</f>
        <v>0</v>
      </c>
      <c r="Z32" s="555"/>
      <c r="AA32" s="556"/>
      <c r="AB32" s="557"/>
      <c r="AC32" s="442"/>
      <c r="AD32" s="109"/>
      <c r="AE32" s="47">
        <f>IF(F32="",0,IF(J32="",0,IF(SUMIF(F26:F33,F32,N26:N33)=0,0,IF(J32="Obligatoire",AF32/N32,IF(K32="",AF32/SUMIF(F26:F33,F32,N26:N33),AF32/(SUMIF(F26:F33,F32,N26:N33)/K32))))))</f>
        <v>0</v>
      </c>
      <c r="AF32" s="24">
        <f t="shared" si="9"/>
        <v>0</v>
      </c>
      <c r="AH32" s="50">
        <f>IF(SUMIF(F26:F33,F32,N26:N33)=0,0,$M$3*N32/SUMIF(F26:F33,F32,N26:N33))</f>
        <v>0</v>
      </c>
      <c r="AI32" s="12">
        <f t="shared" si="10"/>
        <v>0</v>
      </c>
      <c r="AJ32" s="26" t="str">
        <f t="shared" si="11"/>
        <v/>
      </c>
      <c r="AK32" s="27">
        <f>IF(L32="",0,IF(OR(P32="Mut+ext",VLOOKUP(L32,Paramétrage!$C$6:$E$28,2,0)=0),0,IF(O32="","saisir capacité",IF(P32="Mut+ext",0,M32*AJ32*VLOOKUP(L32,Paramétrage!$C$6:$E$28,2,0)))))</f>
        <v>0</v>
      </c>
      <c r="AL32" s="95"/>
      <c r="AM32" s="27">
        <f t="shared" si="12"/>
        <v>0</v>
      </c>
      <c r="AN32" s="27">
        <f>IF(L32="",0,IF(ISERROR(AL32+AK32*VLOOKUP(L32,Paramétrage!$C$6:$E$28,3,0))=TRUE,AM32,AL32+AK32*VLOOKUP(L32,Paramétrage!$C$6:$E$28,3,0)))</f>
        <v>0</v>
      </c>
      <c r="AO32" s="50">
        <f>IF(L32="",0,IF(OR(P32="oui",VLOOKUP(L32,Paramétrage!$C$6:$E$28,2,0)=0),0,IF(U32="",0,U32-AJ32)))</f>
        <v>0</v>
      </c>
      <c r="AP32" s="12">
        <f t="shared" si="13"/>
        <v>0</v>
      </c>
    </row>
    <row r="33" spans="1:42">
      <c r="A33" s="583"/>
      <c r="B33" s="607"/>
      <c r="C33" s="585"/>
      <c r="D33" s="587"/>
      <c r="E33" s="589"/>
      <c r="F33" s="446"/>
      <c r="G33" s="449"/>
      <c r="H33" s="103"/>
      <c r="I33" s="131"/>
      <c r="J33" s="130"/>
      <c r="K33" s="104"/>
      <c r="L33" s="105"/>
      <c r="M33" s="122"/>
      <c r="N33" s="119"/>
      <c r="O33" s="127"/>
      <c r="P33" s="111"/>
      <c r="Q33" s="556"/>
      <c r="R33" s="556"/>
      <c r="S33" s="556"/>
      <c r="T33" s="569"/>
      <c r="U33" s="238" t="str">
        <f>IF(OR(O33="",L33=Paramétrage!$C$10,L33=Paramétrage!$C$13,L33=Paramétrage!$C$16,L33=Paramétrage!$C$19,L33=Paramétrage!$C$23,L33=Paramétrage!$C$26,AND(L33&lt;&gt;Paramétrage!$C$9,P33="Mut+ext")),"",ROUNDUP(N33/O33,0))</f>
        <v/>
      </c>
      <c r="V33" s="236">
        <f>IF(L33="",0,IF(OR(P33="Mut+ext",VLOOKUP(L33,Paramétrage!$C$6:$E$28,2,0)=0),0,IF(O33="","saisir capacité",M33*U33*VLOOKUP(L33,Paramétrage!$C$6:$E$28,2,0))))</f>
        <v>0</v>
      </c>
      <c r="W33" s="108"/>
      <c r="X33" s="237">
        <f t="shared" si="8"/>
        <v>0</v>
      </c>
      <c r="Y33" s="239">
        <f>IF(L33="",0,IF(ISERROR(W33+V33*VLOOKUP(L33,Paramétrage!$C$6:$E$28,3,0))=TRUE,X33,W33+V33*VLOOKUP(L33,Paramétrage!$C$6:$E$28,3,0)))</f>
        <v>0</v>
      </c>
      <c r="Z33" s="555"/>
      <c r="AA33" s="556"/>
      <c r="AB33" s="557"/>
      <c r="AC33" s="442"/>
      <c r="AD33" s="109"/>
      <c r="AE33" s="47">
        <f>IF(F33="",0,IF(J33="",0,IF(SUMIF(F26:F33,F33,N26:N33)=0,0,IF(J33="Obligatoire",AF33/N33,IF(K33="",AF33/SUMIF(F26:F33,F33,N26:N33),AF33/(SUMIF(F26:F33,F33,N26:N33)/K33))))))</f>
        <v>0</v>
      </c>
      <c r="AF33" s="24">
        <f t="shared" si="9"/>
        <v>0</v>
      </c>
      <c r="AH33" s="50">
        <f>IF(SUMIF(F26:F33,F33,N26:N33)=0,0,$M$3*N33/SUMIF(F26:F33,F33,N26:N33))</f>
        <v>0</v>
      </c>
      <c r="AI33" s="12">
        <f t="shared" si="10"/>
        <v>0</v>
      </c>
      <c r="AJ33" s="26" t="str">
        <f t="shared" si="11"/>
        <v/>
      </c>
      <c r="AK33" s="27">
        <f>IF(L33="",0,IF(OR(P33="Mut+ext",VLOOKUP(L33,Paramétrage!$C$6:$E$28,2,0)=0),0,IF(O33="","saisir capacité",IF(P33="Mut+ext",0,M33*AJ33*VLOOKUP(L33,Paramétrage!$C$6:$E$28,2,0)))))</f>
        <v>0</v>
      </c>
      <c r="AL33" s="95"/>
      <c r="AM33" s="27">
        <f t="shared" si="12"/>
        <v>0</v>
      </c>
      <c r="AN33" s="27">
        <f>IF(L33="",0,IF(ISERROR(AL33+AK33*VLOOKUP(L33,Paramétrage!$C$6:$E$28,3,0))=TRUE,AM33,AL33+AK33*VLOOKUP(L33,Paramétrage!$C$6:$E$28,3,0)))</f>
        <v>0</v>
      </c>
      <c r="AO33" s="50">
        <f>IF(L33="",0,IF(OR(P33="oui",VLOOKUP(L33,Paramétrage!$C$6:$E$28,2,0)=0),0,IF(U33="",0,U33-AJ33)))</f>
        <v>0</v>
      </c>
      <c r="AP33" s="12">
        <f t="shared" si="13"/>
        <v>0</v>
      </c>
    </row>
    <row r="34" spans="1:42">
      <c r="A34" s="583"/>
      <c r="B34" s="607"/>
      <c r="C34" s="585"/>
      <c r="D34" s="165"/>
      <c r="E34" s="165"/>
      <c r="F34" s="185"/>
      <c r="G34" s="186"/>
      <c r="H34" s="187"/>
      <c r="I34" s="187"/>
      <c r="J34" s="188"/>
      <c r="K34" s="169"/>
      <c r="L34" s="170"/>
      <c r="M34" s="171">
        <f>AE34</f>
        <v>0</v>
      </c>
      <c r="N34" s="172"/>
      <c r="O34" s="172"/>
      <c r="P34" s="173"/>
      <c r="Q34" s="174"/>
      <c r="R34" s="174"/>
      <c r="S34" s="174"/>
      <c r="T34" s="175"/>
      <c r="U34" s="176"/>
      <c r="V34" s="177">
        <f>SUM(V26:V33)</f>
        <v>0</v>
      </c>
      <c r="W34" s="178">
        <f>SUM(W26:W33)</f>
        <v>0</v>
      </c>
      <c r="X34" s="179">
        <f t="shared" ref="X34" si="14">V34+W34</f>
        <v>0</v>
      </c>
      <c r="Y34" s="189">
        <f>SUM(Y26:Y33)</f>
        <v>0</v>
      </c>
      <c r="Z34" s="182"/>
      <c r="AA34" s="182"/>
      <c r="AB34" s="190"/>
      <c r="AC34" s="184"/>
      <c r="AD34" s="175"/>
      <c r="AE34" s="46">
        <f>SUM(AE26:AE33)</f>
        <v>0</v>
      </c>
      <c r="AF34" s="44">
        <f>SUM(AF26:AF33)</f>
        <v>0</v>
      </c>
    </row>
    <row r="35" spans="1:42" ht="14.85" customHeight="1">
      <c r="A35" s="583"/>
      <c r="B35" s="607"/>
      <c r="C35" s="585" t="s">
        <v>288</v>
      </c>
      <c r="D35" s="587" t="s">
        <v>397</v>
      </c>
      <c r="E35" s="588">
        <v>6</v>
      </c>
      <c r="F35" s="447" t="s">
        <v>290</v>
      </c>
      <c r="G35" s="112" t="s">
        <v>16</v>
      </c>
      <c r="H35" s="103"/>
      <c r="I35" s="131"/>
      <c r="J35" s="130"/>
      <c r="K35" s="104"/>
      <c r="L35" s="105"/>
      <c r="M35" s="122"/>
      <c r="N35" s="119"/>
      <c r="O35" s="127"/>
      <c r="P35" s="111"/>
      <c r="Q35" s="556"/>
      <c r="R35" s="556"/>
      <c r="S35" s="556"/>
      <c r="T35" s="569"/>
      <c r="U35" s="238" t="str">
        <f>IF(OR(O35="",L35=Paramétrage!$C$10,L35=Paramétrage!$C$13,L35=Paramétrage!$C$16,L35=Paramétrage!$C$19,L35=Paramétrage!$C$23,L35=Paramétrage!$C$26,AND(L35&lt;&gt;Paramétrage!$C$9,P35="Mut+ext")),"",ROUNDUP(N35/O35,0))</f>
        <v/>
      </c>
      <c r="V35" s="236">
        <f>IF(L35="",0,IF(OR(P35="Mut+ext",VLOOKUP(L35,Paramétrage!$C$6:$E$28,2,0)=0),0,IF(O35="","saisir capacité",M35*U35*VLOOKUP(L35,Paramétrage!$C$6:$E$28,2,0))))</f>
        <v>0</v>
      </c>
      <c r="W35" s="108"/>
      <c r="X35" s="237">
        <f t="shared" ref="X35:X42" si="15">IF(ISERROR(V35+W35)=TRUE,V35,V35+W35)</f>
        <v>0</v>
      </c>
      <c r="Y35" s="239">
        <f>IF(L35="",0,IF(ISERROR(W35+V35*VLOOKUP(L35,Paramétrage!$C$6:$E$28,3,0))=TRUE,X35,W35+V35*VLOOKUP(L35,Paramétrage!$C$6:$E$28,3,0)))</f>
        <v>0</v>
      </c>
      <c r="Z35" s="555"/>
      <c r="AA35" s="556"/>
      <c r="AB35" s="557"/>
      <c r="AC35" s="442"/>
      <c r="AD35" s="110"/>
      <c r="AE35" s="47">
        <f>IF(F35="",0,IF(J35="",0,IF(SUMIF(F35:F42,F35,N35:N42)=0,0,IF(J35="Obligatoire",AF35/N35,IF(K35="",AF35/SUMIF(F35:F42,F35,N35:N42),AF35/(SUMIF(F35:F42,F35,N35:N42)/K35))))))</f>
        <v>0</v>
      </c>
      <c r="AF35" s="43">
        <f t="shared" ref="AF35:AF42" si="16">M35*N35</f>
        <v>0</v>
      </c>
      <c r="AH35" s="50">
        <f>IF(SUMIF(F35:F42,F35,N35:N42)=0,0,$M$3*N35/SUMIF(F35:F42,F35,N35:N42))</f>
        <v>0</v>
      </c>
      <c r="AI35" s="12">
        <f t="shared" ref="AI35:AI42" si="17">O35</f>
        <v>0</v>
      </c>
      <c r="AJ35" s="26" t="str">
        <f t="shared" ref="AJ35:AJ42" si="18">IF(AI35=0,"",ROUNDUP(AH35/AI35,0))</f>
        <v/>
      </c>
      <c r="AK35" s="27">
        <f>IF(L35="",0,IF(OR(P35="Mut+ext",VLOOKUP(L35,Paramétrage!$C$6:$E$28,2,0)=0),0,IF(O35="","saisir capacité",IF(P35="Mut+ext",0,M35*AJ35*VLOOKUP(L35,Paramétrage!$C$6:$E$28,2,0)))))</f>
        <v>0</v>
      </c>
      <c r="AL35" s="95"/>
      <c r="AM35" s="27">
        <f t="shared" ref="AM35:AM42" si="19">IF(ISERROR(AK35+AL35)=TRUE,AK35,AK35+AL35)</f>
        <v>0</v>
      </c>
      <c r="AN35" s="27">
        <f>IF(L35="",0,IF(ISERROR(AL35+AK35*VLOOKUP(L35,Paramétrage!$C$6:$E$28,3,0))=TRUE,AM35,AL35+AK35*VLOOKUP(L35,Paramétrage!$C$6:$E$28,3,0)))</f>
        <v>0</v>
      </c>
      <c r="AO35" s="50">
        <f>IF(L35="",0,IF(OR(P35="oui",VLOOKUP(L35,Paramétrage!$C$6:$E$28,2,0)=0),0,IF(U35="",0,U35-AJ35)))</f>
        <v>0</v>
      </c>
      <c r="AP35" s="12">
        <f t="shared" ref="AP35:AP42" si="20">Y35-AN35-W35</f>
        <v>0</v>
      </c>
    </row>
    <row r="36" spans="1:42">
      <c r="A36" s="583"/>
      <c r="B36" s="607"/>
      <c r="C36" s="585"/>
      <c r="D36" s="587"/>
      <c r="E36" s="588"/>
      <c r="F36" s="446" t="s">
        <v>293</v>
      </c>
      <c r="G36" s="102" t="s">
        <v>16</v>
      </c>
      <c r="H36" s="103"/>
      <c r="I36" s="131"/>
      <c r="J36" s="130"/>
      <c r="K36" s="104"/>
      <c r="L36" s="105"/>
      <c r="M36" s="122"/>
      <c r="N36" s="119"/>
      <c r="O36" s="127"/>
      <c r="P36" s="111"/>
      <c r="Q36" s="556"/>
      <c r="R36" s="556"/>
      <c r="S36" s="556"/>
      <c r="T36" s="569"/>
      <c r="U36" s="238" t="str">
        <f>IF(OR(O36="",L36=Paramétrage!$C$10,L36=Paramétrage!$C$13,L36=Paramétrage!$C$16,L36=Paramétrage!$C$19,L36=Paramétrage!$C$23,L36=Paramétrage!$C$26,AND(L36&lt;&gt;Paramétrage!$C$9,P36="Mut+ext")),"",ROUNDUP(N36/O36,0))</f>
        <v/>
      </c>
      <c r="V36" s="236">
        <f>IF(L36="",0,IF(OR(P36="Mut+ext",VLOOKUP(L36,Paramétrage!$C$6:$E$28,2,0)=0),0,IF(O36="","saisir capacité",M36*U36*VLOOKUP(L36,Paramétrage!$C$6:$E$28,2,0))))</f>
        <v>0</v>
      </c>
      <c r="W36" s="108"/>
      <c r="X36" s="237">
        <f t="shared" si="15"/>
        <v>0</v>
      </c>
      <c r="Y36" s="239">
        <f>IF(L36="",0,IF(ISERROR(W36+V36*VLOOKUP(L36,Paramétrage!$C$6:$E$28,3,0))=TRUE,X36,W36+V36*VLOOKUP(L36,Paramétrage!$C$6:$E$28,3,0)))</f>
        <v>0</v>
      </c>
      <c r="Z36" s="555"/>
      <c r="AA36" s="556"/>
      <c r="AB36" s="557"/>
      <c r="AC36" s="442"/>
      <c r="AD36" s="109"/>
      <c r="AE36" s="47">
        <f>IF(F36="",0,IF(J36="",0,IF(SUMIF(F35:F42,F36,N35:N42)=0,0,IF(J36="Obligatoire",AF36/N36,IF(K36="",AF36/SUMIF(F35:F42,F36,N35:N42),AF36/(SUMIF(F35:F42,F36,N35:N42)/K36))))))</f>
        <v>0</v>
      </c>
      <c r="AF36" s="24">
        <f t="shared" si="16"/>
        <v>0</v>
      </c>
      <c r="AH36" s="50">
        <f>IF(SUMIF(F35:F42,F36,N35:N42)=0,0,$M$3*N36/SUMIF(F35:F42,F36,N35:N42))</f>
        <v>0</v>
      </c>
      <c r="AI36" s="12">
        <f t="shared" si="17"/>
        <v>0</v>
      </c>
      <c r="AJ36" s="26" t="str">
        <f t="shared" si="18"/>
        <v/>
      </c>
      <c r="AK36" s="27">
        <f>IF(L36="",0,IF(OR(P36="Mut+ext",VLOOKUP(L36,Paramétrage!$C$6:$E$28,2,0)=0),0,IF(O36="","saisir capacité",IF(P36="Mut+ext",0,M36*AJ36*VLOOKUP(L36,Paramétrage!$C$6:$E$28,2,0)))))</f>
        <v>0</v>
      </c>
      <c r="AL36" s="95"/>
      <c r="AM36" s="27">
        <f t="shared" si="19"/>
        <v>0</v>
      </c>
      <c r="AN36" s="27">
        <f>IF(L36="",0,IF(ISERROR(AL36+AK36*VLOOKUP(L36,Paramétrage!$C$6:$E$28,3,0))=TRUE,AM36,AL36+AK36*VLOOKUP(L36,Paramétrage!$C$6:$E$28,3,0)))</f>
        <v>0</v>
      </c>
      <c r="AO36" s="50">
        <f>IF(L36="",0,IF(OR(P36="oui",VLOOKUP(L36,Paramétrage!$C$6:$E$28,2,0)=0),0,IF(U36="",0,U36-AJ36)))</f>
        <v>0</v>
      </c>
      <c r="AP36" s="12">
        <f t="shared" si="20"/>
        <v>0</v>
      </c>
    </row>
    <row r="37" spans="1:42">
      <c r="A37" s="583"/>
      <c r="B37" s="607"/>
      <c r="C37" s="585"/>
      <c r="D37" s="587"/>
      <c r="E37" s="588"/>
      <c r="F37" s="446" t="s">
        <v>378</v>
      </c>
      <c r="G37" s="102" t="s">
        <v>16</v>
      </c>
      <c r="H37" s="103"/>
      <c r="I37" s="131"/>
      <c r="J37" s="130"/>
      <c r="K37" s="104"/>
      <c r="L37" s="105"/>
      <c r="M37" s="122"/>
      <c r="N37" s="119"/>
      <c r="O37" s="127"/>
      <c r="P37" s="111"/>
      <c r="Q37" s="556"/>
      <c r="R37" s="556"/>
      <c r="S37" s="556"/>
      <c r="T37" s="569"/>
      <c r="U37" s="238" t="str">
        <f>IF(OR(O37="",L37=Paramétrage!$C$10,L37=Paramétrage!$C$13,L37=Paramétrage!$C$16,L37=Paramétrage!$C$19,L37=Paramétrage!$C$23,L37=Paramétrage!$C$26,AND(L37&lt;&gt;Paramétrage!$C$9,P37="Mut+ext")),"",ROUNDUP(N37/O37,0))</f>
        <v/>
      </c>
      <c r="V37" s="236">
        <f>IF(L37="",0,IF(OR(P37="Mut+ext",VLOOKUP(L37,Paramétrage!$C$6:$E$28,2,0)=0),0,IF(O37="","saisir capacité",M37*U37*VLOOKUP(L37,Paramétrage!$C$6:$E$28,2,0))))</f>
        <v>0</v>
      </c>
      <c r="W37" s="108"/>
      <c r="X37" s="237">
        <f t="shared" si="15"/>
        <v>0</v>
      </c>
      <c r="Y37" s="239">
        <f>IF(L37="",0,IF(ISERROR(W37+V37*VLOOKUP(L37,Paramétrage!$C$6:$E$28,3,0))=TRUE,X37,W37+V37*VLOOKUP(L37,Paramétrage!$C$6:$E$28,3,0)))</f>
        <v>0</v>
      </c>
      <c r="Z37" s="555"/>
      <c r="AA37" s="556"/>
      <c r="AB37" s="557"/>
      <c r="AC37" s="442"/>
      <c r="AD37" s="109"/>
      <c r="AE37" s="47">
        <f>IF(F37="",0,IF(J37="",0,IF(SUMIF(F35:F42,F37,N35:N42)=0,0,IF(J37="Obligatoire",AF37/N37,IF(K37="",AF37/SUMIF(F35:F42,F37,N35:N42),AF37/(SUMIF(F35:F42,F37,N35:N42)/K37))))))</f>
        <v>0</v>
      </c>
      <c r="AF37" s="24">
        <f t="shared" si="16"/>
        <v>0</v>
      </c>
      <c r="AH37" s="50">
        <f>IF(SUMIF(F35:F42,F37,N35:N42)=0,0,$M$3*N37/SUMIF(F35:F42,F37,N35:N42))</f>
        <v>0</v>
      </c>
      <c r="AI37" s="12">
        <f t="shared" si="17"/>
        <v>0</v>
      </c>
      <c r="AJ37" s="26" t="str">
        <f t="shared" si="18"/>
        <v/>
      </c>
      <c r="AK37" s="27">
        <f>IF(L37="",0,IF(OR(P37="Mut+ext",VLOOKUP(L37,Paramétrage!$C$6:$E$28,2,0)=0),0,IF(O37="","saisir capacité",IF(P37="Mut+ext",0,M37*AJ37*VLOOKUP(L37,Paramétrage!$C$6:$E$28,2,0)))))</f>
        <v>0</v>
      </c>
      <c r="AL37" s="95"/>
      <c r="AM37" s="27">
        <f t="shared" si="19"/>
        <v>0</v>
      </c>
      <c r="AN37" s="27">
        <f>IF(L37="",0,IF(ISERROR(AL37+AK37*VLOOKUP(L37,Paramétrage!$C$6:$E$28,3,0))=TRUE,AM37,AL37+AK37*VLOOKUP(L37,Paramétrage!$C$6:$E$28,3,0)))</f>
        <v>0</v>
      </c>
      <c r="AO37" s="50">
        <f>IF(L37="",0,IF(OR(P37="oui",VLOOKUP(L37,Paramétrage!$C$6:$E$28,2,0)=0),0,IF(U37="",0,U37-AJ37)))</f>
        <v>0</v>
      </c>
      <c r="AP37" s="12">
        <f t="shared" si="20"/>
        <v>0</v>
      </c>
    </row>
    <row r="38" spans="1:42">
      <c r="A38" s="583"/>
      <c r="B38" s="607"/>
      <c r="C38" s="585"/>
      <c r="D38" s="587"/>
      <c r="E38" s="588"/>
      <c r="F38" s="448" t="s">
        <v>379</v>
      </c>
      <c r="G38" s="102" t="s">
        <v>16</v>
      </c>
      <c r="H38" s="103"/>
      <c r="I38" s="131"/>
      <c r="J38" s="130"/>
      <c r="K38" s="104"/>
      <c r="L38" s="105"/>
      <c r="M38" s="122"/>
      <c r="N38" s="119"/>
      <c r="O38" s="127"/>
      <c r="P38" s="111"/>
      <c r="Q38" s="556"/>
      <c r="R38" s="556"/>
      <c r="S38" s="556"/>
      <c r="T38" s="569"/>
      <c r="U38" s="238" t="str">
        <f>IF(OR(O38="",L38=Paramétrage!$C$10,L38=Paramétrage!$C$13,L38=Paramétrage!$C$16,L38=Paramétrage!$C$19,L38=Paramétrage!$C$23,L38=Paramétrage!$C$26,AND(L38&lt;&gt;Paramétrage!$C$9,P38="Mut+ext")),"",ROUNDUP(N38/O38,0))</f>
        <v/>
      </c>
      <c r="V38" s="236">
        <f>IF(L38="",0,IF(OR(P38="Mut+ext",VLOOKUP(L38,Paramétrage!$C$6:$E$28,2,0)=0),0,IF(O38="","saisir capacité",M38*U38*VLOOKUP(L38,Paramétrage!$C$6:$E$28,2,0))))</f>
        <v>0</v>
      </c>
      <c r="W38" s="108"/>
      <c r="X38" s="237">
        <f t="shared" si="15"/>
        <v>0</v>
      </c>
      <c r="Y38" s="239">
        <f>IF(L38="",0,IF(ISERROR(W38+V38*VLOOKUP(L38,Paramétrage!$C$6:$E$28,3,0))=TRUE,X38,W38+V38*VLOOKUP(L38,Paramétrage!$C$6:$E$28,3,0)))</f>
        <v>0</v>
      </c>
      <c r="Z38" s="555"/>
      <c r="AA38" s="556"/>
      <c r="AB38" s="557"/>
      <c r="AC38" s="442"/>
      <c r="AD38" s="109"/>
      <c r="AE38" s="47">
        <f>IF(F38="",0,IF(J38="",0,IF(SUMIF(F35:F42,F38,N35:N42)=0,0,IF(J38="Obligatoire",AF38/N38,IF(K38="",AF38/SUMIF(F35:F42,F38,N35:N42),AF38/(SUMIF(F35:F42,F38,N35:N42)/K38))))))</f>
        <v>0</v>
      </c>
      <c r="AF38" s="24">
        <f t="shared" si="16"/>
        <v>0</v>
      </c>
      <c r="AH38" s="50">
        <f>IF(SUMIF(F35:F42,F38,N35:N42)=0,0,$M$3*N38/SUMIF(F35:F42,F38,N35:N42))</f>
        <v>0</v>
      </c>
      <c r="AI38" s="12">
        <f t="shared" si="17"/>
        <v>0</v>
      </c>
      <c r="AJ38" s="26" t="str">
        <f t="shared" si="18"/>
        <v/>
      </c>
      <c r="AK38" s="27">
        <f>IF(L38="",0,IF(OR(P38="Mut+ext",VLOOKUP(L38,Paramétrage!$C$6:$E$28,2,0)=0),0,IF(O38="","saisir capacité",IF(P38="Mut+ext",0,M38*AJ38*VLOOKUP(L38,Paramétrage!$C$6:$E$28,2,0)))))</f>
        <v>0</v>
      </c>
      <c r="AL38" s="95"/>
      <c r="AM38" s="27">
        <f t="shared" si="19"/>
        <v>0</v>
      </c>
      <c r="AN38" s="27">
        <f>IF(L38="",0,IF(ISERROR(AL38+AK38*VLOOKUP(L38,Paramétrage!$C$6:$E$28,3,0))=TRUE,AM38,AL38+AK38*VLOOKUP(L38,Paramétrage!$C$6:$E$28,3,0)))</f>
        <v>0</v>
      </c>
      <c r="AO38" s="50">
        <f>IF(L38="",0,IF(OR(P38="oui",VLOOKUP(L38,Paramétrage!$C$6:$E$28,2,0)=0),0,IF(U38="",0,U38-AJ38)))</f>
        <v>0</v>
      </c>
      <c r="AP38" s="12">
        <f t="shared" si="20"/>
        <v>0</v>
      </c>
    </row>
    <row r="39" spans="1:42">
      <c r="A39" s="583"/>
      <c r="B39" s="607"/>
      <c r="C39" s="585"/>
      <c r="D39" s="587"/>
      <c r="E39" s="588"/>
      <c r="F39" s="446"/>
      <c r="G39" s="449"/>
      <c r="H39" s="103"/>
      <c r="I39" s="131"/>
      <c r="J39" s="130"/>
      <c r="K39" s="104"/>
      <c r="L39" s="105"/>
      <c r="M39" s="122"/>
      <c r="N39" s="119"/>
      <c r="O39" s="127"/>
      <c r="P39" s="111"/>
      <c r="Q39" s="556"/>
      <c r="R39" s="556"/>
      <c r="S39" s="556"/>
      <c r="T39" s="569"/>
      <c r="U39" s="238" t="str">
        <f>IF(OR(O39="",L39=Paramétrage!$C$10,L39=Paramétrage!$C$13,L39=Paramétrage!$C$16,L39=Paramétrage!$C$19,L39=Paramétrage!$C$23,L39=Paramétrage!$C$26,AND(L39&lt;&gt;Paramétrage!$C$9,P39="Mut+ext")),"",ROUNDUP(N39/O39,0))</f>
        <v/>
      </c>
      <c r="V39" s="236">
        <f>IF(L39="",0,IF(OR(P39="Mut+ext",VLOOKUP(L39,Paramétrage!$C$6:$E$28,2,0)=0),0,IF(O39="","saisir capacité",M39*U39*VLOOKUP(L39,Paramétrage!$C$6:$E$28,2,0))))</f>
        <v>0</v>
      </c>
      <c r="W39" s="108"/>
      <c r="X39" s="237">
        <f t="shared" si="15"/>
        <v>0</v>
      </c>
      <c r="Y39" s="239">
        <f>IF(L39="",0,IF(ISERROR(W39+V39*VLOOKUP(L39,Paramétrage!$C$6:$E$28,3,0))=TRUE,X39,W39+V39*VLOOKUP(L39,Paramétrage!$C$6:$E$28,3,0)))</f>
        <v>0</v>
      </c>
      <c r="Z39" s="555"/>
      <c r="AA39" s="556"/>
      <c r="AB39" s="557"/>
      <c r="AC39" s="442"/>
      <c r="AD39" s="109"/>
      <c r="AE39" s="47">
        <f>IF(F39="",0,IF(J39="",0,IF(SUMIF(F35:F42,F39,N35:N42)=0,0,IF(J39="Obligatoire",AF39/N39,IF(K39="",AF39/SUMIF(F35:F42,F39,N35:N42),AF39/(SUMIF(F35:F42,F39,N35:N42)/K39))))))</f>
        <v>0</v>
      </c>
      <c r="AF39" s="24">
        <f t="shared" si="16"/>
        <v>0</v>
      </c>
      <c r="AH39" s="50">
        <f>IF(SUMIF(F35:F42,F39,N35:N42)=0,0,$M$3*N39/SUMIF(F35:F42,F39,N35:N42))</f>
        <v>0</v>
      </c>
      <c r="AI39" s="12">
        <f t="shared" si="17"/>
        <v>0</v>
      </c>
      <c r="AJ39" s="26" t="str">
        <f t="shared" si="18"/>
        <v/>
      </c>
      <c r="AK39" s="27">
        <f>IF(L39="",0,IF(OR(P39="Mut+ext",VLOOKUP(L39,Paramétrage!$C$6:$E$28,2,0)=0),0,IF(O39="","saisir capacité",IF(P39="Mut+ext",0,M39*AJ39*VLOOKUP(L39,Paramétrage!$C$6:$E$28,2,0)))))</f>
        <v>0</v>
      </c>
      <c r="AL39" s="95"/>
      <c r="AM39" s="27">
        <f t="shared" si="19"/>
        <v>0</v>
      </c>
      <c r="AN39" s="27">
        <f>IF(L39="",0,IF(ISERROR(AL39+AK39*VLOOKUP(L39,Paramétrage!$C$6:$E$28,3,0))=TRUE,AM39,AL39+AK39*VLOOKUP(L39,Paramétrage!$C$6:$E$28,3,0)))</f>
        <v>0</v>
      </c>
      <c r="AO39" s="50">
        <f>IF(L39="",0,IF(OR(P39="oui",VLOOKUP(L39,Paramétrage!$C$6:$E$28,2,0)=0),0,IF(U39="",0,U39-AJ39)))</f>
        <v>0</v>
      </c>
      <c r="AP39" s="12">
        <f t="shared" si="20"/>
        <v>0</v>
      </c>
    </row>
    <row r="40" spans="1:42">
      <c r="A40" s="583"/>
      <c r="B40" s="607"/>
      <c r="C40" s="585"/>
      <c r="D40" s="587"/>
      <c r="E40" s="588"/>
      <c r="F40" s="446"/>
      <c r="G40" s="449"/>
      <c r="H40" s="103"/>
      <c r="I40" s="131"/>
      <c r="J40" s="130"/>
      <c r="K40" s="104"/>
      <c r="L40" s="105"/>
      <c r="M40" s="122"/>
      <c r="N40" s="119"/>
      <c r="O40" s="127"/>
      <c r="P40" s="111"/>
      <c r="Q40" s="556"/>
      <c r="R40" s="556"/>
      <c r="S40" s="556"/>
      <c r="T40" s="569"/>
      <c r="U40" s="238" t="str">
        <f>IF(OR(O40="",L40=Paramétrage!$C$10,L40=Paramétrage!$C$13,L40=Paramétrage!$C$16,L40=Paramétrage!$C$19,L40=Paramétrage!$C$23,L40=Paramétrage!$C$26,AND(L40&lt;&gt;Paramétrage!$C$9,P40="Mut+ext")),"",ROUNDUP(N40/O40,0))</f>
        <v/>
      </c>
      <c r="V40" s="236">
        <f>IF(L40="",0,IF(OR(P40="Mut+ext",VLOOKUP(L40,Paramétrage!$C$6:$E$28,2,0)=0),0,IF(O40="","saisir capacité",M40*U40*VLOOKUP(L40,Paramétrage!$C$6:$E$28,2,0))))</f>
        <v>0</v>
      </c>
      <c r="W40" s="108"/>
      <c r="X40" s="237">
        <f t="shared" si="15"/>
        <v>0</v>
      </c>
      <c r="Y40" s="239">
        <f>IF(L40="",0,IF(ISERROR(W40+V40*VLOOKUP(L40,Paramétrage!$C$6:$E$28,3,0))=TRUE,X40,W40+V40*VLOOKUP(L40,Paramétrage!$C$6:$E$28,3,0)))</f>
        <v>0</v>
      </c>
      <c r="Z40" s="555"/>
      <c r="AA40" s="556"/>
      <c r="AB40" s="557"/>
      <c r="AC40" s="442"/>
      <c r="AD40" s="109"/>
      <c r="AE40" s="47">
        <f>IF(F40="",0,IF(J40="",0,IF(SUMIF(F35:F42,F40,N35:N42)=0,0,IF(J40="Obligatoire",AF40/N40,IF(K40="",AF40/SUMIF(F35:F42,F40,N35:N42),AF40/(SUMIF(F35:F42,F40,N35:N42)/K40))))))</f>
        <v>0</v>
      </c>
      <c r="AF40" s="24">
        <f t="shared" si="16"/>
        <v>0</v>
      </c>
      <c r="AH40" s="50">
        <f>IF(SUMIF(F35:F42,F40,N35:N42)=0,0,$M$3*N40/SUMIF(F35:F42,F40,N35:N42))</f>
        <v>0</v>
      </c>
      <c r="AI40" s="12">
        <f t="shared" si="17"/>
        <v>0</v>
      </c>
      <c r="AJ40" s="26" t="str">
        <f t="shared" si="18"/>
        <v/>
      </c>
      <c r="AK40" s="27">
        <f>IF(L40="",0,IF(OR(P40="Mut+ext",VLOOKUP(L40,Paramétrage!$C$6:$E$28,2,0)=0),0,IF(O40="","saisir capacité",IF(P40="Mut+ext",0,M40*AJ40*VLOOKUP(L40,Paramétrage!$C$6:$E$28,2,0)))))</f>
        <v>0</v>
      </c>
      <c r="AL40" s="95"/>
      <c r="AM40" s="27">
        <f t="shared" si="19"/>
        <v>0</v>
      </c>
      <c r="AN40" s="27">
        <f>IF(L40="",0,IF(ISERROR(AL40+AK40*VLOOKUP(L40,Paramétrage!$C$6:$E$28,3,0))=TRUE,AM40,AL40+AK40*VLOOKUP(L40,Paramétrage!$C$6:$E$28,3,0)))</f>
        <v>0</v>
      </c>
      <c r="AO40" s="50">
        <f>IF(L40="",0,IF(OR(P40="oui",VLOOKUP(L40,Paramétrage!$C$6:$E$28,2,0)=0),0,IF(U40="",0,U40-AJ40)))</f>
        <v>0</v>
      </c>
      <c r="AP40" s="12">
        <f t="shared" si="20"/>
        <v>0</v>
      </c>
    </row>
    <row r="41" spans="1:42">
      <c r="A41" s="583"/>
      <c r="B41" s="607"/>
      <c r="C41" s="585"/>
      <c r="D41" s="587"/>
      <c r="E41" s="588"/>
      <c r="F41" s="446"/>
      <c r="G41" s="449"/>
      <c r="H41" s="103"/>
      <c r="I41" s="131"/>
      <c r="J41" s="130"/>
      <c r="K41" s="104"/>
      <c r="L41" s="105"/>
      <c r="M41" s="122"/>
      <c r="N41" s="119"/>
      <c r="O41" s="127"/>
      <c r="P41" s="111"/>
      <c r="Q41" s="556"/>
      <c r="R41" s="556"/>
      <c r="S41" s="556"/>
      <c r="T41" s="569"/>
      <c r="U41" s="238" t="str">
        <f>IF(OR(O41="",L41=Paramétrage!$C$10,L41=Paramétrage!$C$13,L41=Paramétrage!$C$16,L41=Paramétrage!$C$19,L41=Paramétrage!$C$23,L41=Paramétrage!$C$26,AND(L41&lt;&gt;Paramétrage!$C$9,P41="Mut+ext")),"",ROUNDUP(N41/O41,0))</f>
        <v/>
      </c>
      <c r="V41" s="236">
        <f>IF(L41="",0,IF(OR(P41="Mut+ext",VLOOKUP(L41,Paramétrage!$C$6:$E$28,2,0)=0),0,IF(O41="","saisir capacité",M41*U41*VLOOKUP(L41,Paramétrage!$C$6:$E$28,2,0))))</f>
        <v>0</v>
      </c>
      <c r="W41" s="108"/>
      <c r="X41" s="237">
        <f t="shared" si="15"/>
        <v>0</v>
      </c>
      <c r="Y41" s="239">
        <f>IF(L41="",0,IF(ISERROR(W41+V41*VLOOKUP(L41,Paramétrage!$C$6:$E$28,3,0))=TRUE,X41,W41+V41*VLOOKUP(L41,Paramétrage!$C$6:$E$28,3,0)))</f>
        <v>0</v>
      </c>
      <c r="Z41" s="555"/>
      <c r="AA41" s="556"/>
      <c r="AB41" s="557"/>
      <c r="AC41" s="442"/>
      <c r="AD41" s="109"/>
      <c r="AE41" s="47">
        <f>IF(F41="",0,IF(J41="",0,IF(SUMIF(F35:F42,F41,N35:N42)=0,0,IF(J41="Obligatoire",AF41/N41,IF(K41="",AF41/SUMIF(F35:F42,F41,N35:N42),AF41/(SUMIF(F35:F42,F41,N35:N42)/K41))))))</f>
        <v>0</v>
      </c>
      <c r="AF41" s="24">
        <f t="shared" si="16"/>
        <v>0</v>
      </c>
      <c r="AH41" s="50">
        <f>IF(SUMIF(F35:F42,F41,N35:N42)=0,0,$M$3*N41/SUMIF(F35:F42,F41,N35:N42))</f>
        <v>0</v>
      </c>
      <c r="AI41" s="12">
        <f t="shared" si="17"/>
        <v>0</v>
      </c>
      <c r="AJ41" s="26" t="str">
        <f t="shared" si="18"/>
        <v/>
      </c>
      <c r="AK41" s="27">
        <f>IF(L41="",0,IF(OR(P41="Mut+ext",VLOOKUP(L41,Paramétrage!$C$6:$E$28,2,0)=0),0,IF(O41="","saisir capacité",IF(P41="Mut+ext",0,M41*AJ41*VLOOKUP(L41,Paramétrage!$C$6:$E$28,2,0)))))</f>
        <v>0</v>
      </c>
      <c r="AL41" s="95"/>
      <c r="AM41" s="27">
        <f t="shared" si="19"/>
        <v>0</v>
      </c>
      <c r="AN41" s="27">
        <f>IF(L41="",0,IF(ISERROR(AL41+AK41*VLOOKUP(L41,Paramétrage!$C$6:$E$28,3,0))=TRUE,AM41,AL41+AK41*VLOOKUP(L41,Paramétrage!$C$6:$E$28,3,0)))</f>
        <v>0</v>
      </c>
      <c r="AO41" s="50">
        <f>IF(L41="",0,IF(OR(P41="oui",VLOOKUP(L41,Paramétrage!$C$6:$E$28,2,0)=0),0,IF(U41="",0,U41-AJ41)))</f>
        <v>0</v>
      </c>
      <c r="AP41" s="12">
        <f t="shared" si="20"/>
        <v>0</v>
      </c>
    </row>
    <row r="42" spans="1:42" ht="15.75" customHeight="1">
      <c r="A42" s="583"/>
      <c r="B42" s="607"/>
      <c r="C42" s="585"/>
      <c r="D42" s="587"/>
      <c r="E42" s="589"/>
      <c r="F42" s="446"/>
      <c r="G42" s="449"/>
      <c r="H42" s="103"/>
      <c r="I42" s="131"/>
      <c r="J42" s="130"/>
      <c r="K42" s="104"/>
      <c r="L42" s="105"/>
      <c r="M42" s="122"/>
      <c r="N42" s="119"/>
      <c r="O42" s="127"/>
      <c r="P42" s="111"/>
      <c r="Q42" s="556"/>
      <c r="R42" s="556"/>
      <c r="S42" s="556"/>
      <c r="T42" s="569"/>
      <c r="U42" s="238" t="str">
        <f>IF(OR(O42="",L42=Paramétrage!$C$10,L42=Paramétrage!$C$13,L42=Paramétrage!$C$16,L42=Paramétrage!$C$19,L42=Paramétrage!$C$23,L42=Paramétrage!$C$26,AND(L42&lt;&gt;Paramétrage!$C$9,P42="Mut+ext")),"",ROUNDUP(N42/O42,0))</f>
        <v/>
      </c>
      <c r="V42" s="236">
        <f>IF(L42="",0,IF(OR(P42="Mut+ext",VLOOKUP(L42,Paramétrage!$C$6:$E$28,2,0)=0),0,IF(O42="","saisir capacité",M42*U42*VLOOKUP(L42,Paramétrage!$C$6:$E$28,2,0))))</f>
        <v>0</v>
      </c>
      <c r="W42" s="108"/>
      <c r="X42" s="237">
        <f t="shared" si="15"/>
        <v>0</v>
      </c>
      <c r="Y42" s="239">
        <f>IF(L42="",0,IF(ISERROR(W42+V42*VLOOKUP(L42,Paramétrage!$C$6:$E$28,3,0))=TRUE,X42,W42+V42*VLOOKUP(L42,Paramétrage!$C$6:$E$28,3,0)))</f>
        <v>0</v>
      </c>
      <c r="Z42" s="555"/>
      <c r="AA42" s="556"/>
      <c r="AB42" s="557"/>
      <c r="AC42" s="442"/>
      <c r="AD42" s="109"/>
      <c r="AE42" s="47">
        <f>IF(F42="",0,IF(J42="",0,IF(SUMIF(F35:F42,F42,N35:N42)=0,0,IF(J42="Obligatoire",AF42/N42,IF(K42="",AF42/SUMIF(F35:F42,F42,N35:N42),AF42/(SUMIF(F35:F42,F42,N35:N42)/K42))))))</f>
        <v>0</v>
      </c>
      <c r="AF42" s="24">
        <f t="shared" si="16"/>
        <v>0</v>
      </c>
      <c r="AH42" s="50">
        <f>IF(SUMIF(F35:F42,F42,N35:N42)=0,0,$M$3*N42/SUMIF(F35:F42,F42,N35:N42))</f>
        <v>0</v>
      </c>
      <c r="AI42" s="12">
        <f t="shared" si="17"/>
        <v>0</v>
      </c>
      <c r="AJ42" s="26" t="str">
        <f t="shared" si="18"/>
        <v/>
      </c>
      <c r="AK42" s="27">
        <f>IF(L42="",0,IF(OR(P42="Mut+ext",VLOOKUP(L42,Paramétrage!$C$6:$E$28,2,0)=0),0,IF(O42="","saisir capacité",IF(P42="Mut+ext",0,M42*AJ42*VLOOKUP(L42,Paramétrage!$C$6:$E$28,2,0)))))</f>
        <v>0</v>
      </c>
      <c r="AL42" s="95"/>
      <c r="AM42" s="27">
        <f t="shared" si="19"/>
        <v>0</v>
      </c>
      <c r="AN42" s="27">
        <f>IF(L42="",0,IF(ISERROR(AL42+AK42*VLOOKUP(L42,Paramétrage!$C$6:$E$28,3,0))=TRUE,AM42,AL42+AK42*VLOOKUP(L42,Paramétrage!$C$6:$E$28,3,0)))</f>
        <v>0</v>
      </c>
      <c r="AO42" s="50">
        <f>IF(L42="",0,IF(OR(P42="oui",VLOOKUP(L42,Paramétrage!$C$6:$E$28,2,0)=0),0,IF(U42="",0,U42-AJ42)))</f>
        <v>0</v>
      </c>
      <c r="AP42" s="12">
        <f t="shared" si="20"/>
        <v>0</v>
      </c>
    </row>
    <row r="43" spans="1:42" ht="15.75" customHeight="1">
      <c r="A43" s="583"/>
      <c r="B43" s="608"/>
      <c r="C43" s="585"/>
      <c r="D43" s="165"/>
      <c r="E43" s="165"/>
      <c r="F43" s="185"/>
      <c r="G43" s="186"/>
      <c r="H43" s="187"/>
      <c r="I43" s="187"/>
      <c r="J43" s="188"/>
      <c r="K43" s="169"/>
      <c r="L43" s="170"/>
      <c r="M43" s="171">
        <f>AE43</f>
        <v>0</v>
      </c>
      <c r="N43" s="172"/>
      <c r="O43" s="172"/>
      <c r="P43" s="173"/>
      <c r="Q43" s="174"/>
      <c r="R43" s="174"/>
      <c r="S43" s="174"/>
      <c r="T43" s="175"/>
      <c r="U43" s="176"/>
      <c r="V43" s="177">
        <f>SUM(V35:V42)</f>
        <v>0</v>
      </c>
      <c r="W43" s="178">
        <v>0</v>
      </c>
      <c r="X43" s="179">
        <f t="shared" ref="X43" si="21">V43+W43</f>
        <v>0</v>
      </c>
      <c r="Y43" s="189">
        <f>SUM(Y35:Y42)</f>
        <v>0</v>
      </c>
      <c r="Z43" s="182"/>
      <c r="AA43" s="182"/>
      <c r="AB43" s="190"/>
      <c r="AC43" s="184"/>
      <c r="AD43" s="175"/>
      <c r="AE43" s="46">
        <f>SUM(AE35:AE42)</f>
        <v>0</v>
      </c>
      <c r="AF43" s="44">
        <f>SUM(AF35:AF42)</f>
        <v>0</v>
      </c>
    </row>
    <row r="44" spans="1:42" ht="14.85" customHeight="1">
      <c r="A44" s="583"/>
      <c r="B44" s="591" t="s">
        <v>124</v>
      </c>
      <c r="C44" s="585" t="s">
        <v>294</v>
      </c>
      <c r="D44" s="587" t="s">
        <v>161</v>
      </c>
      <c r="E44" s="588">
        <v>6</v>
      </c>
      <c r="F44" s="447" t="s">
        <v>295</v>
      </c>
      <c r="G44" s="112" t="s">
        <v>19</v>
      </c>
      <c r="H44" s="150" t="s">
        <v>380</v>
      </c>
      <c r="I44" s="131"/>
      <c r="J44" s="130" t="s">
        <v>164</v>
      </c>
      <c r="K44" s="104">
        <v>2</v>
      </c>
      <c r="L44" s="105"/>
      <c r="M44" s="122"/>
      <c r="N44" s="119"/>
      <c r="O44" s="127"/>
      <c r="P44" s="111"/>
      <c r="Q44" s="556"/>
      <c r="R44" s="556"/>
      <c r="S44" s="556"/>
      <c r="T44" s="569"/>
      <c r="U44" s="243" t="str">
        <f>IF(OR(O44="",L44=Paramétrage!$C$10,L44=Paramétrage!$C$13,L44=Paramétrage!$C$16,L44=Paramétrage!$C$19,L44=Paramétrage!$C$23,L44=Paramétrage!$C$26,AND(L44&lt;&gt;Paramétrage!$C$9,P44="Mut+ext")),"",ROUNDUP(N44/O44,0))</f>
        <v/>
      </c>
      <c r="V44" s="244">
        <f>IF(L44="",0,IF(OR(P44="Mut+ext",VLOOKUP(L44,Paramétrage!$C$6:$E$28,2,0)=0),0,IF(O44="","saisir capacité",M44*U44*VLOOKUP(L44,Paramétrage!$C$6:$E$28,2,0))))</f>
        <v>0</v>
      </c>
      <c r="W44" s="108"/>
      <c r="X44" s="245">
        <f t="shared" ref="X44:X51" si="22">IF(ISERROR(V44+W44)=TRUE,V44,V44+W44)</f>
        <v>0</v>
      </c>
      <c r="Y44" s="246">
        <f>IF(L44="",0,IF(ISERROR(W44+V44*VLOOKUP(L44,Paramétrage!$C$6:$E$28,3,0))=TRUE,X44,W44+V44*VLOOKUP(L44,Paramétrage!$C$6:$E$28,3,0)))</f>
        <v>0</v>
      </c>
      <c r="Z44" s="555"/>
      <c r="AA44" s="556"/>
      <c r="AB44" s="557"/>
      <c r="AC44" s="442"/>
      <c r="AD44" s="110"/>
      <c r="AE44" s="47">
        <f>IF(F44="",0,IF(J44="",0,IF(SUMIF(F44:F51,F44,N44:N51)=0,0,IF(J44="Obligatoire",AF44/N44,IF(K44="",AF44/SUMIF(F44:F51,F44,N44:N51),AF44/(SUMIF(F44:F51,F44,N44:N51)/K44))))))</f>
        <v>0</v>
      </c>
      <c r="AF44" s="24">
        <f t="shared" ref="AF44:AF51" si="23">M44*N44</f>
        <v>0</v>
      </c>
      <c r="AH44" s="50">
        <f>IF(SUMIF(F44:F51,F44,N44:N51)=0,0,$M$3*N44/SUMIF(F44:F51,F44,N44:N51))</f>
        <v>0</v>
      </c>
      <c r="AI44" s="12">
        <f t="shared" ref="AI44:AI51" si="24">O44</f>
        <v>0</v>
      </c>
      <c r="AJ44" s="26" t="str">
        <f t="shared" ref="AJ44:AJ46" si="25">IF(AI44=0,"",ROUNDUP(AH44/AI44,0))</f>
        <v/>
      </c>
      <c r="AK44" s="27">
        <f>IF(L44="",0,IF(OR(P44="Mut+ext",VLOOKUP(L44,Paramétrage!$C$6:$E$28,2,0)=0),0,IF(O44="","saisir capacité",IF(P44="Mut+ext",0,M44*AJ44*VLOOKUP(L44,Paramétrage!$C$6:$E$28,2,0)))))</f>
        <v>0</v>
      </c>
      <c r="AL44" s="95"/>
      <c r="AM44" s="27">
        <f t="shared" ref="AM44:AM51" si="26">IF(ISERROR(AK44+AL44)=TRUE,AK44,AK44+AL44)</f>
        <v>0</v>
      </c>
      <c r="AN44" s="27">
        <f>IF(L44="",0,IF(ISERROR(AL44+AK44*VLOOKUP(L44,Paramétrage!$C$6:$E$28,3,0))=TRUE,AM44,AL44+AK44*VLOOKUP(L44,Paramétrage!$C$6:$E$28,3,0)))</f>
        <v>0</v>
      </c>
      <c r="AO44" s="50">
        <f>IF(L44="",0,IF(OR(P44="oui",VLOOKUP(L44,Paramétrage!$C$6:$E$28,2,0)=0),0,IF(U44="",0,U44-AJ44)))</f>
        <v>0</v>
      </c>
      <c r="AP44" s="12">
        <f t="shared" ref="AP44:AP51" si="27">Y44-AN44-W44</f>
        <v>0</v>
      </c>
    </row>
    <row r="45" spans="1:42">
      <c r="A45" s="583"/>
      <c r="B45" s="592"/>
      <c r="C45" s="585"/>
      <c r="D45" s="587"/>
      <c r="E45" s="588"/>
      <c r="F45" s="446" t="s">
        <v>295</v>
      </c>
      <c r="G45" s="102" t="s">
        <v>27</v>
      </c>
      <c r="H45" s="150" t="s">
        <v>165</v>
      </c>
      <c r="I45" s="131"/>
      <c r="J45" s="130" t="s">
        <v>164</v>
      </c>
      <c r="K45" s="104">
        <v>2</v>
      </c>
      <c r="L45" s="105" t="s">
        <v>129</v>
      </c>
      <c r="M45" s="122">
        <v>25</v>
      </c>
      <c r="N45" s="119"/>
      <c r="O45" s="127">
        <v>40</v>
      </c>
      <c r="P45" s="111" t="s">
        <v>116</v>
      </c>
      <c r="Q45" s="556" t="s">
        <v>130</v>
      </c>
      <c r="R45" s="556"/>
      <c r="S45" s="556"/>
      <c r="T45" s="569"/>
      <c r="U45" s="243">
        <f>IF(OR(O45="",L45=Paramétrage!$C$10,L45=Paramétrage!$C$13,L45=Paramétrage!$C$16,L45=Paramétrage!$C$19,L45=Paramétrage!$C$23,L45=Paramétrage!$C$26,AND(L45&lt;&gt;Paramétrage!$C$9,P45="Mut+ext")),"",ROUNDUP(N45/O45,0))</f>
        <v>0</v>
      </c>
      <c r="V45" s="244">
        <f>IF(L45="",0,IF(OR(P45="Mut+ext",VLOOKUP(L45,Paramétrage!$C$6:$E$28,2,0)=0),0,IF(O45="","saisir capacité",M45*U45*VLOOKUP(L45,Paramétrage!$C$6:$E$28,2,0))))</f>
        <v>0</v>
      </c>
      <c r="W45" s="108"/>
      <c r="X45" s="245">
        <f t="shared" si="22"/>
        <v>0</v>
      </c>
      <c r="Y45" s="246">
        <f>IF(L45="",0,IF(ISERROR(W45+V45*VLOOKUP(L45,Paramétrage!$C$6:$E$28,3,0))=TRUE,X45,W45+V45*VLOOKUP(L45,Paramétrage!$C$6:$E$28,3,0)))</f>
        <v>0</v>
      </c>
      <c r="Z45" s="555"/>
      <c r="AA45" s="556"/>
      <c r="AB45" s="557"/>
      <c r="AC45" s="442"/>
      <c r="AD45" s="109"/>
      <c r="AE45" s="47">
        <f>IF(F45="",0,IF(J45="",0,IF(SUMIF(F44:F51,F45,N44:N51)=0,0,IF(J45="Obligatoire",AF45/N45,IF(K45="",AF45/SUMIF(F44:F51,F45,N44:N51),AF45/(SUMIF(F44:F51,F45,N44:N51)/K45))))))</f>
        <v>0</v>
      </c>
      <c r="AF45" s="24">
        <f t="shared" si="23"/>
        <v>0</v>
      </c>
      <c r="AH45" s="50">
        <f>IF(SUMIF(F44:F51,F45,N44:N51)=0,0,$M$3*N45/SUMIF(F44:F51,F45,N44:N51))</f>
        <v>0</v>
      </c>
      <c r="AI45" s="12">
        <f t="shared" si="24"/>
        <v>40</v>
      </c>
      <c r="AJ45" s="26">
        <f>IF(AI45=0,"",ROUNDUP(AH45/AI45,0))</f>
        <v>0</v>
      </c>
      <c r="AK45" s="27">
        <f>IF(L45="",0,IF(VLOOKUP(L45,Paramétrage!$C$6:$E$28,2,0)=0,0,IF(O45="","saisir capacité",IF(P45="Mut+ext",0,M45*AJ45*VLOOKUP(L45,Paramétrage!$C$6:$E$28,2,0)))))</f>
        <v>0</v>
      </c>
      <c r="AL45" s="95"/>
      <c r="AM45" s="27">
        <f t="shared" si="26"/>
        <v>0</v>
      </c>
      <c r="AN45" s="27">
        <f>IF(L45="",0,IF(ISERROR(AL45+AK45*VLOOKUP(L45,Paramétrage!$C$6:$E$28,3,0))=TRUE,AM45,AL45+AK45*VLOOKUP(L45,Paramétrage!$C$6:$E$28,3,0)))</f>
        <v>0</v>
      </c>
      <c r="AO45" s="50">
        <f>IF(L45="",0,IF(OR(P45="oui",VLOOKUP(L45,Paramétrage!$C$6:$E$28,2,0)=0),0,IF(U45="",0,U45-AJ45)))</f>
        <v>0</v>
      </c>
      <c r="AP45" s="12">
        <f t="shared" si="27"/>
        <v>0</v>
      </c>
    </row>
    <row r="46" spans="1:42">
      <c r="A46" s="583"/>
      <c r="B46" s="592"/>
      <c r="C46" s="585"/>
      <c r="D46" s="587"/>
      <c r="E46" s="588"/>
      <c r="F46" s="446" t="s">
        <v>295</v>
      </c>
      <c r="G46" s="102" t="s">
        <v>23</v>
      </c>
      <c r="H46" s="150" t="s">
        <v>166</v>
      </c>
      <c r="I46" s="131"/>
      <c r="J46" s="130" t="s">
        <v>164</v>
      </c>
      <c r="K46" s="104">
        <v>2</v>
      </c>
      <c r="L46" s="105" t="s">
        <v>129</v>
      </c>
      <c r="M46" s="122">
        <v>25</v>
      </c>
      <c r="N46" s="119"/>
      <c r="O46" s="127">
        <v>24</v>
      </c>
      <c r="P46" s="111" t="s">
        <v>116</v>
      </c>
      <c r="Q46" s="556" t="s">
        <v>130</v>
      </c>
      <c r="R46" s="556"/>
      <c r="S46" s="556"/>
      <c r="T46" s="569"/>
      <c r="U46" s="243">
        <f>IF(OR(O46="",L46=Paramétrage!$C$10,L46=Paramétrage!$C$13,L46=Paramétrage!$C$16,L46=Paramétrage!$C$19,L46=Paramétrage!$C$23,L46=Paramétrage!$C$26,AND(L46&lt;&gt;Paramétrage!$C$9,P46="Mut+ext")),"",ROUNDUP(N46/O46,0))</f>
        <v>0</v>
      </c>
      <c r="V46" s="244">
        <f>IF(L46="",0,IF(OR(P46="Mut+ext",VLOOKUP(L46,Paramétrage!$C$6:$E$28,2,0)=0),0,IF(O46="","saisir capacité",M46*U46*VLOOKUP(L46,Paramétrage!$C$6:$E$28,2,0))))</f>
        <v>0</v>
      </c>
      <c r="W46" s="108"/>
      <c r="X46" s="245">
        <f t="shared" si="22"/>
        <v>0</v>
      </c>
      <c r="Y46" s="246">
        <f>IF(L46="",0,IF(ISERROR(W46+V46*VLOOKUP(L46,Paramétrage!$C$6:$E$28,3,0))=TRUE,X46,W46+V46*VLOOKUP(L46,Paramétrage!$C$6:$E$28,3,0)))</f>
        <v>0</v>
      </c>
      <c r="Z46" s="555"/>
      <c r="AA46" s="556"/>
      <c r="AB46" s="557"/>
      <c r="AC46" s="442"/>
      <c r="AD46" s="109"/>
      <c r="AE46" s="47">
        <f>IF(F46="",0,IF(J46="",0,IF(SUMIF(F44:F51,F46,N44:N51)=0,0,IF(J46="Obligatoire",AF46/N46,IF(K46="",AF46/SUMIF(F44:F51,F46,N44:N51),AF46/(SUMIF(F44:F51,F46,N44:N51)/K46))))))</f>
        <v>0</v>
      </c>
      <c r="AF46" s="24">
        <f t="shared" si="23"/>
        <v>0</v>
      </c>
      <c r="AH46" s="50">
        <f>IF(SUMIF(F44:F51,F46,N44:N51)=0,0,$M$3*N46/SUMIF(F44:F51,F46,N44:N51))</f>
        <v>0</v>
      </c>
      <c r="AI46" s="12">
        <f t="shared" si="24"/>
        <v>24</v>
      </c>
      <c r="AJ46" s="26">
        <f t="shared" si="25"/>
        <v>0</v>
      </c>
      <c r="AK46" s="27">
        <f>IF(L46="",0,IF(OR(P46="Mut+ext",VLOOKUP(L46,Paramétrage!$C$6:$E$28,2,0)=0),0,IF(O46="","saisir capacité",IF(P46="Mut+ext",0,M46*AJ46*VLOOKUP(L46,Paramétrage!$C$6:$E$28,2,0)))))</f>
        <v>0</v>
      </c>
      <c r="AL46" s="95"/>
      <c r="AM46" s="27">
        <f t="shared" si="26"/>
        <v>0</v>
      </c>
      <c r="AN46" s="27">
        <f>IF(L46="",0,IF(ISERROR(AL46+AK46*VLOOKUP(L46,Paramétrage!$C$6:$E$28,3,0))=TRUE,AM46,AL46+AK46*VLOOKUP(L46,Paramétrage!$C$6:$E$28,3,0)))</f>
        <v>0</v>
      </c>
      <c r="AO46" s="50">
        <f>IF(L46="",0,IF(OR(P46="oui",VLOOKUP(L46,Paramétrage!$C$6:$E$28,2,0)=0),0,IF(U46="",0,U46-AJ46)))</f>
        <v>0</v>
      </c>
      <c r="AP46" s="12">
        <f t="shared" si="27"/>
        <v>0</v>
      </c>
    </row>
    <row r="47" spans="1:42">
      <c r="A47" s="583"/>
      <c r="B47" s="592"/>
      <c r="C47" s="585"/>
      <c r="D47" s="587"/>
      <c r="E47" s="588"/>
      <c r="F47" s="448" t="s">
        <v>295</v>
      </c>
      <c r="G47" s="102" t="s">
        <v>28</v>
      </c>
      <c r="H47" s="150" t="s">
        <v>167</v>
      </c>
      <c r="I47" s="131"/>
      <c r="J47" s="130" t="s">
        <v>164</v>
      </c>
      <c r="K47" s="104">
        <v>2</v>
      </c>
      <c r="L47" s="105" t="s">
        <v>129</v>
      </c>
      <c r="M47" s="122">
        <v>25</v>
      </c>
      <c r="N47" s="119"/>
      <c r="O47" s="127">
        <v>40</v>
      </c>
      <c r="P47" s="111" t="s">
        <v>116</v>
      </c>
      <c r="Q47" s="556" t="s">
        <v>130</v>
      </c>
      <c r="R47" s="556"/>
      <c r="S47" s="556"/>
      <c r="T47" s="569"/>
      <c r="U47" s="243">
        <f>IF(OR(O47="",L47=Paramétrage!$C$10,L47=Paramétrage!$C$13,L47=Paramétrage!$C$16,L47=Paramétrage!$C$19,L47=Paramétrage!$C$23,L47=Paramétrage!$C$26,AND(L47&lt;&gt;Paramétrage!$C$9,P47="Mut+ext")),"",ROUNDUP(N47/O47,0))</f>
        <v>0</v>
      </c>
      <c r="V47" s="244">
        <f>IF(L47="",0,IF(OR(P47="Mut+ext",VLOOKUP(L47,Paramétrage!$C$6:$E$28,2,0)=0),0,IF(O47="","saisir capacité",M47*U47*VLOOKUP(L47,Paramétrage!$C$6:$E$28,2,0))))</f>
        <v>0</v>
      </c>
      <c r="W47" s="108"/>
      <c r="X47" s="245">
        <f t="shared" si="22"/>
        <v>0</v>
      </c>
      <c r="Y47" s="246">
        <f>IF(L47="",0,IF(ISERROR(W47+V47*VLOOKUP(L47,Paramétrage!$C$6:$E$28,3,0))=TRUE,X47,W47+V47*VLOOKUP(L47,Paramétrage!$C$6:$E$28,3,0)))</f>
        <v>0</v>
      </c>
      <c r="Z47" s="555"/>
      <c r="AA47" s="556"/>
      <c r="AB47" s="557"/>
      <c r="AC47" s="442"/>
      <c r="AD47" s="109"/>
      <c r="AE47" s="47">
        <f>IF(F47="",0,IF(J47="",0,IF(SUMIF(F44:F51,F47,N44:N51)=0,0,IF(J47="Obligatoire",AF47/N47,IF(K47="",AF47/SUMIF(F44:F51,F47,N44:N51),AF47/(SUMIF(F44:F51,F47,N44:N51)/K47))))))</f>
        <v>0</v>
      </c>
      <c r="AF47" s="24">
        <f t="shared" si="23"/>
        <v>0</v>
      </c>
      <c r="AH47" s="50">
        <f>IF(SUMIF(F44:F51,F47,N44:N51)=0,0,$M$3*N47/SUMIF(F44:F51,F47,N44:N51))</f>
        <v>0</v>
      </c>
      <c r="AI47" s="12">
        <f t="shared" si="24"/>
        <v>40</v>
      </c>
      <c r="AJ47" s="26">
        <f>IF(AI47=0,"",ROUNDUP(AH47/AI47,0))</f>
        <v>0</v>
      </c>
      <c r="AK47" s="27">
        <f>IF(L47="",0,IF(OR(P47="Mut+ext",VLOOKUP(L47,Paramétrage!$C$6:$E$28,2,0)=0),0,IF(O47="","saisir capacité",IF(P47="Mut+ext",0,M47*AJ47*VLOOKUP(L47,Paramétrage!$C$6:$E$28,2,0)))))</f>
        <v>0</v>
      </c>
      <c r="AL47" s="95"/>
      <c r="AM47" s="27">
        <f t="shared" si="26"/>
        <v>0</v>
      </c>
      <c r="AN47" s="27">
        <f>IF(L47="",0,IF(ISERROR(AL47+AK47*VLOOKUP(L47,Paramétrage!$C$6:$E$28,3,0))=TRUE,AM47,AL47+AK47*VLOOKUP(L47,Paramétrage!$C$6:$E$28,3,0)))</f>
        <v>0</v>
      </c>
      <c r="AO47" s="50">
        <f>IF(L47="",0,IF(OR(P47="oui",VLOOKUP(L47,Paramétrage!$C$6:$E$28,2,0)=0),0,IF(U47="",0,U47-AJ47)))</f>
        <v>0</v>
      </c>
      <c r="AP47" s="12">
        <f t="shared" si="27"/>
        <v>0</v>
      </c>
    </row>
    <row r="48" spans="1:42">
      <c r="A48" s="583"/>
      <c r="B48" s="592"/>
      <c r="C48" s="585"/>
      <c r="D48" s="587"/>
      <c r="E48" s="588"/>
      <c r="F48" s="446" t="s">
        <v>295</v>
      </c>
      <c r="G48" s="148" t="s">
        <v>27</v>
      </c>
      <c r="H48" s="150" t="s">
        <v>168</v>
      </c>
      <c r="I48" s="131"/>
      <c r="J48" s="130" t="s">
        <v>164</v>
      </c>
      <c r="K48" s="104">
        <v>2</v>
      </c>
      <c r="L48" s="105" t="s">
        <v>129</v>
      </c>
      <c r="M48" s="122">
        <v>25</v>
      </c>
      <c r="N48" s="119"/>
      <c r="O48" s="127">
        <v>40</v>
      </c>
      <c r="P48" s="111" t="s">
        <v>116</v>
      </c>
      <c r="Q48" s="556" t="s">
        <v>130</v>
      </c>
      <c r="R48" s="556"/>
      <c r="S48" s="556"/>
      <c r="T48" s="569"/>
      <c r="U48" s="243">
        <f>IF(OR(O48="",L48=Paramétrage!$C$10,L48=Paramétrage!$C$13,L48=Paramétrage!$C$16,L48=Paramétrage!$C$19,L48=Paramétrage!$C$23,L48=Paramétrage!$C$26,AND(L48&lt;&gt;Paramétrage!$C$9,P48="Mut+ext")),"",ROUNDUP(N48/O48,0))</f>
        <v>0</v>
      </c>
      <c r="V48" s="244">
        <f>IF(L48="",0,IF(OR(P48="Mut+ext",VLOOKUP(L48,Paramétrage!$C$6:$E$28,2,0)=0),0,IF(O48="","saisir capacité",M48*U48*VLOOKUP(L48,Paramétrage!$C$6:$E$28,2,0))))</f>
        <v>0</v>
      </c>
      <c r="W48" s="108"/>
      <c r="X48" s="245">
        <f t="shared" si="22"/>
        <v>0</v>
      </c>
      <c r="Y48" s="246">
        <f>IF(L48="",0,IF(ISERROR(W48+V48*VLOOKUP(L48,Paramétrage!$C$6:$E$28,3,0))=TRUE,X48,W48+V48*VLOOKUP(L48,Paramétrage!$C$6:$E$28,3,0)))</f>
        <v>0</v>
      </c>
      <c r="Z48" s="555"/>
      <c r="AA48" s="556"/>
      <c r="AB48" s="557"/>
      <c r="AC48" s="442"/>
      <c r="AD48" s="109"/>
      <c r="AE48" s="47">
        <f>IF(F48="",0,IF(J48="",0,IF(SUMIF(F44:F51,F48,N44:N51)=0,0,IF(J48="Obligatoire",AF48/N48,IF(K48="",AF48/SUMIF(F44:F51,F48,N44:N51),AF48/(SUMIF(F44:F51,F48,N44:N51)/K48))))))</f>
        <v>0</v>
      </c>
      <c r="AF48" s="24">
        <f t="shared" si="23"/>
        <v>0</v>
      </c>
      <c r="AH48" s="50">
        <f>IF(SUMIF(F44:F51,F48,N44:N51)=0,0,$M$3*N48/SUMIF(F44:F51,F48,N44:N51))</f>
        <v>0</v>
      </c>
      <c r="AI48" s="12">
        <f t="shared" si="24"/>
        <v>40</v>
      </c>
      <c r="AJ48" s="26">
        <f t="shared" ref="AJ48:AJ50" si="28">IF(AI48=0,"",ROUNDUP(AH48/AI48,0))</f>
        <v>0</v>
      </c>
      <c r="AK48" s="27">
        <f>IF(L48="",0,IF(OR(P48="Mut+ext",VLOOKUP(L48,Paramétrage!$C$6:$E$28,2,0)=0),0,IF(O48="","saisir capacité",IF(P48="Mut+ext",0,M48*AJ48*VLOOKUP(L48,Paramétrage!$C$6:$E$28,2,0)))))</f>
        <v>0</v>
      </c>
      <c r="AL48" s="95"/>
      <c r="AM48" s="27">
        <f t="shared" si="26"/>
        <v>0</v>
      </c>
      <c r="AN48" s="27">
        <f>IF(L48="",0,IF(ISERROR(AL48+AK48*VLOOKUP(L48,Paramétrage!$C$6:$E$28,3,0))=TRUE,AM48,AL48+AK48*VLOOKUP(L48,Paramétrage!$C$6:$E$28,3,0)))</f>
        <v>0</v>
      </c>
      <c r="AO48" s="50">
        <f>IF(L48="",0,IF(OR(P48="oui",VLOOKUP(L48,Paramétrage!$C$6:$E$28,2,0)=0),0,IF(U48="",0,U48-AJ48)))</f>
        <v>0</v>
      </c>
      <c r="AP48" s="12">
        <f t="shared" si="27"/>
        <v>0</v>
      </c>
    </row>
    <row r="49" spans="1:42">
      <c r="A49" s="583"/>
      <c r="B49" s="592"/>
      <c r="C49" s="585"/>
      <c r="D49" s="587"/>
      <c r="E49" s="588"/>
      <c r="F49" s="446"/>
      <c r="G49" s="148"/>
      <c r="H49" s="150"/>
      <c r="I49" s="131"/>
      <c r="J49" s="130"/>
      <c r="K49" s="104"/>
      <c r="L49" s="105"/>
      <c r="M49" s="122"/>
      <c r="N49" s="119"/>
      <c r="O49" s="127"/>
      <c r="P49" s="111"/>
      <c r="Q49" s="556"/>
      <c r="R49" s="556"/>
      <c r="S49" s="556"/>
      <c r="T49" s="569"/>
      <c r="U49" s="243" t="str">
        <f>IF(OR(O49="",L49=Paramétrage!$C$10,L49=Paramétrage!$C$13,L49=Paramétrage!$C$16,L49=Paramétrage!$C$19,L49=Paramétrage!$C$23,L49=Paramétrage!$C$26,AND(L49&lt;&gt;Paramétrage!$C$9,P49="Mut+ext")),"",ROUNDUP(N49/O49,0))</f>
        <v/>
      </c>
      <c r="V49" s="244">
        <f>IF(L49="",0,IF(OR(P49="Mut+ext",VLOOKUP(L49,Paramétrage!$C$6:$E$28,2,0)=0),0,IF(O49="","saisir capacité",M49*U49*VLOOKUP(L49,Paramétrage!$C$6:$E$28,2,0))))</f>
        <v>0</v>
      </c>
      <c r="W49" s="108"/>
      <c r="X49" s="245">
        <f t="shared" si="22"/>
        <v>0</v>
      </c>
      <c r="Y49" s="246">
        <f>IF(L49="",0,IF(ISERROR(W49+V49*VLOOKUP(L49,Paramétrage!$C$6:$E$28,3,0))=TRUE,X49,W49+V49*VLOOKUP(L49,Paramétrage!$C$6:$E$28,3,0)))</f>
        <v>0</v>
      </c>
      <c r="Z49" s="555"/>
      <c r="AA49" s="556"/>
      <c r="AB49" s="557"/>
      <c r="AC49" s="442"/>
      <c r="AD49" s="109"/>
      <c r="AE49" s="47">
        <f>IF(F49="",0,IF(J49="",0,IF(SUMIF(F44:F51,F49,N44:N51)=0,0,IF(J49="Obligatoire",AF49/N49,IF(K49="",AF49/SUMIF(F44:F51,F49,N44:N51),AF49/(SUMIF(F44:F51,F49,N44:N51)/K49))))))</f>
        <v>0</v>
      </c>
      <c r="AF49" s="24">
        <f t="shared" si="23"/>
        <v>0</v>
      </c>
      <c r="AH49" s="50">
        <f>IF(SUMIF(F44:F51,F49,N44:N51)=0,0,$M$3*N49/SUMIF(F44:F51,F49,N44:N51))</f>
        <v>0</v>
      </c>
      <c r="AI49" s="12">
        <f t="shared" si="24"/>
        <v>0</v>
      </c>
      <c r="AJ49" s="26" t="str">
        <f t="shared" si="28"/>
        <v/>
      </c>
      <c r="AK49" s="27">
        <f>IF(L49="",0,IF(OR(P49="Mut+ext",VLOOKUP(L49,Paramétrage!$C$6:$E$28,2,0)=0),0,IF(O49="","saisir capacité",IF(P49="Mut+ext",0,M49*AJ49*VLOOKUP(L49,Paramétrage!$C$6:$E$28,2,0)))))</f>
        <v>0</v>
      </c>
      <c r="AL49" s="95"/>
      <c r="AM49" s="27">
        <f t="shared" si="26"/>
        <v>0</v>
      </c>
      <c r="AN49" s="27">
        <f>IF(L49="",0,IF(ISERROR(AL49+AK49*VLOOKUP(L49,Paramétrage!$C$6:$E$28,3,0))=TRUE,AM49,AL49+AK49*VLOOKUP(L49,Paramétrage!$C$6:$E$28,3,0)))</f>
        <v>0</v>
      </c>
      <c r="AO49" s="50">
        <f>IF(L49="",0,IF(OR(P49="oui",VLOOKUP(L49,Paramétrage!$C$6:$E$28,2,0)=0),0,IF(U49="",0,U49-AJ49)))</f>
        <v>0</v>
      </c>
      <c r="AP49" s="12">
        <f t="shared" si="27"/>
        <v>0</v>
      </c>
    </row>
    <row r="50" spans="1:42">
      <c r="A50" s="583"/>
      <c r="B50" s="592"/>
      <c r="C50" s="585"/>
      <c r="D50" s="587"/>
      <c r="E50" s="588"/>
      <c r="F50" s="446"/>
      <c r="G50" s="148"/>
      <c r="H50" s="150"/>
      <c r="I50" s="131"/>
      <c r="J50" s="130"/>
      <c r="K50" s="104"/>
      <c r="L50" s="105"/>
      <c r="M50" s="122"/>
      <c r="N50" s="119"/>
      <c r="O50" s="127"/>
      <c r="P50" s="111"/>
      <c r="Q50" s="556"/>
      <c r="R50" s="556"/>
      <c r="S50" s="556"/>
      <c r="T50" s="569"/>
      <c r="U50" s="243" t="str">
        <f>IF(OR(O50="",L50=Paramétrage!$C$10,L50=Paramétrage!$C$13,L50=Paramétrage!$C$16,L50=Paramétrage!$C$19,L50=Paramétrage!$C$23,L50=Paramétrage!$C$26,AND(L50&lt;&gt;Paramétrage!$C$9,P50="Mut+ext")),"",ROUNDUP(N50/O50,0))</f>
        <v/>
      </c>
      <c r="V50" s="244">
        <f>IF(L50="",0,IF(OR(P50="Mut+ext",VLOOKUP(L50,Paramétrage!$C$6:$E$28,2,0)=0),0,IF(O50="","saisir capacité",M50*U50*VLOOKUP(L50,Paramétrage!$C$6:$E$28,2,0))))</f>
        <v>0</v>
      </c>
      <c r="W50" s="108"/>
      <c r="X50" s="245">
        <f t="shared" si="22"/>
        <v>0</v>
      </c>
      <c r="Y50" s="246">
        <f>IF(L50="",0,IF(ISERROR(W50+V50*VLOOKUP(L50,Paramétrage!$C$6:$E$28,3,0))=TRUE,X50,W50+V50*VLOOKUP(L50,Paramétrage!$C$6:$E$28,3,0)))</f>
        <v>0</v>
      </c>
      <c r="Z50" s="555"/>
      <c r="AA50" s="556"/>
      <c r="AB50" s="557"/>
      <c r="AC50" s="442"/>
      <c r="AD50" s="109"/>
      <c r="AE50" s="47">
        <f>IF(F50="",0,IF(J50="",0,IF(SUMIF(F44:F51,F50,N44:N51)=0,0,IF(J50="Obligatoire",AF50/N50,IF(K50="",AF50/SUMIF(F44:F51,F50,N44:N51),AF50/(SUMIF(F44:F51,F50,N44:N51)/K50))))))</f>
        <v>0</v>
      </c>
      <c r="AF50" s="24">
        <f t="shared" si="23"/>
        <v>0</v>
      </c>
      <c r="AH50" s="50">
        <f>IF(SUMIF(F44:F51,F50,N44:N51)=0,0,$M$3*N50/SUMIF(F44:F51,F50,N44:N51))</f>
        <v>0</v>
      </c>
      <c r="AI50" s="12">
        <f t="shared" si="24"/>
        <v>0</v>
      </c>
      <c r="AJ50" s="26" t="str">
        <f t="shared" si="28"/>
        <v/>
      </c>
      <c r="AK50" s="27">
        <f>IF(L50="",0,IF(OR(P50="Mut+ext",VLOOKUP(L50,Paramétrage!$C$6:$E$28,2,0)=0),0,IF(O50="","saisir capacité",IF(P50="Mut+ext",0,M50*AJ50*VLOOKUP(L50,Paramétrage!$C$6:$E$28,2,0)))))</f>
        <v>0</v>
      </c>
      <c r="AL50" s="95"/>
      <c r="AM50" s="27">
        <f t="shared" si="26"/>
        <v>0</v>
      </c>
      <c r="AN50" s="27">
        <f>IF(L50="",0,IF(ISERROR(AL50+AK50*VLOOKUP(L50,Paramétrage!$C$6:$E$28,3,0))=TRUE,AM50,AL50+AK50*VLOOKUP(L50,Paramétrage!$C$6:$E$28,3,0)))</f>
        <v>0</v>
      </c>
      <c r="AO50" s="50">
        <f>IF(L50="",0,IF(OR(P50="oui",VLOOKUP(L50,Paramétrage!$C$6:$E$28,2,0)=0),0,IF(U50="",0,U50-AJ50)))</f>
        <v>0</v>
      </c>
      <c r="AP50" s="12">
        <f t="shared" si="27"/>
        <v>0</v>
      </c>
    </row>
    <row r="51" spans="1:42">
      <c r="A51" s="583"/>
      <c r="B51" s="592"/>
      <c r="C51" s="585"/>
      <c r="D51" s="587"/>
      <c r="E51" s="589"/>
      <c r="F51" s="446"/>
      <c r="G51" s="148"/>
      <c r="H51" s="150"/>
      <c r="I51" s="131"/>
      <c r="J51" s="130"/>
      <c r="K51" s="104"/>
      <c r="L51" s="105"/>
      <c r="M51" s="122"/>
      <c r="N51" s="119"/>
      <c r="O51" s="127"/>
      <c r="P51" s="111"/>
      <c r="Q51" s="556"/>
      <c r="R51" s="556"/>
      <c r="S51" s="556"/>
      <c r="T51" s="569"/>
      <c r="U51" s="243" t="str">
        <f>IF(OR(O51="",L51=Paramétrage!$C$10,L51=Paramétrage!$C$13,L51=Paramétrage!$C$16,L51=Paramétrage!$C$19,L51=Paramétrage!$C$23,L51=Paramétrage!$C$26,AND(L51&lt;&gt;Paramétrage!$C$9,P51="Mut+ext")),"",ROUNDUP(N51/O51,0))</f>
        <v/>
      </c>
      <c r="V51" s="244">
        <f>IF(L51="",0,IF(OR(P51="Mut+ext",VLOOKUP(L51,Paramétrage!$C$6:$E$28,2,0)=0),0,IF(O51="","saisir capacité",M51*U51*VLOOKUP(L51,Paramétrage!$C$6:$E$28,2,0))))</f>
        <v>0</v>
      </c>
      <c r="W51" s="108"/>
      <c r="X51" s="245">
        <f t="shared" si="22"/>
        <v>0</v>
      </c>
      <c r="Y51" s="246">
        <f>IF(L51="",0,IF(ISERROR(W51+V51*VLOOKUP(L51,Paramétrage!$C$6:$E$28,3,0))=TRUE,X51,W51+V51*VLOOKUP(L51,Paramétrage!$C$6:$E$28,3,0)))</f>
        <v>0</v>
      </c>
      <c r="Z51" s="555"/>
      <c r="AA51" s="556"/>
      <c r="AB51" s="557"/>
      <c r="AC51" s="442"/>
      <c r="AD51" s="109"/>
      <c r="AE51" s="47">
        <f>IF(F51="",0,IF(J51="",0,IF(SUMIF(F44:F51,F51,N44:N51)=0,0,IF(J51="Obligatoire",AF51/N51,IF(K51="",AF51/SUMIF(F44:F51,F51,N44:N51),AF51/(SUMIF(F44:F51,F51,N44:N51)/K51))))))</f>
        <v>0</v>
      </c>
      <c r="AF51" s="24">
        <f t="shared" si="23"/>
        <v>0</v>
      </c>
      <c r="AH51" s="50">
        <f>IF(SUMIF(F44:F51,F51,N44:N51)=0,0,$M$3*N51/SUMIF(F44:F51,F51,N44:N51))</f>
        <v>0</v>
      </c>
      <c r="AI51" s="12">
        <f t="shared" si="24"/>
        <v>0</v>
      </c>
      <c r="AJ51" s="26" t="str">
        <f>IF(AI51=0,"",ROUNDUP(AH51/AI51,0))</f>
        <v/>
      </c>
      <c r="AK51" s="27">
        <f>IF(L51="",0,IF(OR(P51="Mut+ext",VLOOKUP(L51,Paramétrage!$C$6:$E$28,2,0)=0),0,IF(O51="","saisir capacité",IF(P51="Mut+ext",0,M51*AJ51*VLOOKUP(L51,Paramétrage!$C$6:$E$28,2,0)))))</f>
        <v>0</v>
      </c>
      <c r="AL51" s="95"/>
      <c r="AM51" s="27">
        <f t="shared" si="26"/>
        <v>0</v>
      </c>
      <c r="AN51" s="27">
        <f>IF(L51="",0,IF(ISERROR(AL51+AK51*VLOOKUP(L51,Paramétrage!$C$6:$E$28,3,0))=TRUE,AM51,AL51+AK51*VLOOKUP(L51,Paramétrage!$C$6:$E$28,3,0)))</f>
        <v>0</v>
      </c>
      <c r="AO51" s="50">
        <f>IF(L51="",0,IF(OR(P51="oui",VLOOKUP(L51,Paramétrage!$C$6:$E$28,2,0)=0),0,IF(U51="",0,U51-AJ51)))</f>
        <v>0</v>
      </c>
      <c r="AP51" s="12">
        <f t="shared" si="27"/>
        <v>0</v>
      </c>
    </row>
    <row r="52" spans="1:42">
      <c r="A52" s="583"/>
      <c r="B52" s="592"/>
      <c r="C52" s="585"/>
      <c r="D52" s="214"/>
      <c r="E52" s="214"/>
      <c r="F52" s="215"/>
      <c r="G52" s="216"/>
      <c r="H52" s="217"/>
      <c r="I52" s="218"/>
      <c r="J52" s="217"/>
      <c r="K52" s="219"/>
      <c r="L52" s="220"/>
      <c r="M52" s="221">
        <f>AE52</f>
        <v>0</v>
      </c>
      <c r="N52" s="222">
        <f>SUM(N44:N51)</f>
        <v>0</v>
      </c>
      <c r="O52" s="220"/>
      <c r="P52" s="223"/>
      <c r="Q52" s="224"/>
      <c r="R52" s="224"/>
      <c r="S52" s="224"/>
      <c r="T52" s="225"/>
      <c r="U52" s="226"/>
      <c r="V52" s="227">
        <f>SUM(V44:V51)</f>
        <v>0</v>
      </c>
      <c r="W52" s="220">
        <v>0</v>
      </c>
      <c r="X52" s="228">
        <f t="shared" ref="X52" si="29">V52+W52</f>
        <v>0</v>
      </c>
      <c r="Y52" s="229">
        <f>SUM(Y44:Y51)</f>
        <v>0</v>
      </c>
      <c r="Z52" s="230"/>
      <c r="AA52" s="231"/>
      <c r="AB52" s="232"/>
      <c r="AC52" s="233"/>
      <c r="AD52" s="225"/>
      <c r="AE52" s="46">
        <f>SUM(AE44:AE51)</f>
        <v>0</v>
      </c>
      <c r="AF52" s="44">
        <f>SUM(AF44:AF51)</f>
        <v>0</v>
      </c>
    </row>
    <row r="53" spans="1:42" ht="15.75" customHeight="1">
      <c r="A53" s="583"/>
      <c r="B53" s="592"/>
      <c r="C53" s="585" t="s">
        <v>308</v>
      </c>
      <c r="D53" s="587" t="s">
        <v>224</v>
      </c>
      <c r="E53" s="588">
        <v>0</v>
      </c>
      <c r="F53" s="447"/>
      <c r="G53" s="112"/>
      <c r="H53" s="103"/>
      <c r="I53" s="131"/>
      <c r="J53" s="130"/>
      <c r="K53" s="104"/>
      <c r="L53" s="105"/>
      <c r="M53" s="122"/>
      <c r="N53" s="119"/>
      <c r="O53" s="127"/>
      <c r="P53" s="111"/>
      <c r="Q53" s="556"/>
      <c r="R53" s="556"/>
      <c r="S53" s="556"/>
      <c r="T53" s="569"/>
      <c r="U53" s="243" t="str">
        <f>IF(OR(O53="",L53=Paramétrage!$C$10,L53=Paramétrage!$C$13,L53=Paramétrage!$C$16,L53=Paramétrage!$C$19,L53=Paramétrage!$C$23,L53=Paramétrage!$C$26,AND(L53&lt;&gt;Paramétrage!$C$9,P53="Mut+ext")),"",ROUNDUP(N53/O53,0))</f>
        <v/>
      </c>
      <c r="V53" s="244">
        <f>IF(L53="",0,IF(OR(P53="Mut+ext",VLOOKUP(L53,Paramétrage!$C$6:$E$28,2,0)=0),0,IF(O53="","saisir capacité",M53*U53*VLOOKUP(L53,Paramétrage!$C$6:$E$28,2,0))))</f>
        <v>0</v>
      </c>
      <c r="W53" s="108"/>
      <c r="X53" s="245">
        <f t="shared" ref="X53:X60" si="30">IF(ISERROR(V53+W53)=TRUE,V53,V53+W53)</f>
        <v>0</v>
      </c>
      <c r="Y53" s="246">
        <f>IF(L53="",0,IF(ISERROR(W53+V53*VLOOKUP(L53,Paramétrage!$C$6:$E$28,3,0))=TRUE,X53,W53+V53*VLOOKUP(L53,Paramétrage!$C$6:$E$28,3,0)))</f>
        <v>0</v>
      </c>
      <c r="Z53" s="555"/>
      <c r="AA53" s="556"/>
      <c r="AB53" s="557"/>
      <c r="AC53" s="442"/>
      <c r="AD53" s="110"/>
      <c r="AE53" s="47">
        <f>IF(F53="",0,IF(J53="",0,IF(SUMIF(F53:F60,F53,N53:N60)=0,0,IF(J53="Obligatoire",AF53/N53,IF(K53="",AF53/SUMIF(F53:F60,F53,N53:N60),AF53/(SUMIF(F53:F60,F53,N53:N60)/K53))))))</f>
        <v>0</v>
      </c>
      <c r="AF53" s="24">
        <f t="shared" ref="AF53:AF60" si="31">M53*N53</f>
        <v>0</v>
      </c>
      <c r="AH53" s="50">
        <f>IF(SUMIF(F53:F60,F53,N53:N60)=0,0,$M$3*N53/SUMIF(F53:F60,F53,N53:N60))</f>
        <v>0</v>
      </c>
      <c r="AI53" s="12">
        <f t="shared" ref="AI53:AI60" si="32">O53</f>
        <v>0</v>
      </c>
      <c r="AJ53" s="26" t="str">
        <f t="shared" ref="AJ53:AJ60" si="33">IF(AI53=0,"",ROUNDUP(AH53/AI53,0))</f>
        <v/>
      </c>
      <c r="AK53" s="27">
        <f>IF(L53="",0,IF(OR(P53="Mut+ext",VLOOKUP(L53,Paramétrage!$C$6:$E$28,2,0)=0),0,IF(O53="","saisir capacité",IF(P53="Mut+ext",0,M53*AJ53*VLOOKUP(L53,Paramétrage!$C$6:$E$28,2,0)))))</f>
        <v>0</v>
      </c>
      <c r="AL53" s="95"/>
      <c r="AM53" s="27">
        <f t="shared" ref="AM53:AM60" si="34">IF(ISERROR(AK53+AL53)=TRUE,AK53,AK53+AL53)</f>
        <v>0</v>
      </c>
      <c r="AN53" s="27">
        <f>IF(L53="",0,IF(ISERROR(AL53+AK53*VLOOKUP(L53,Paramétrage!$C$6:$E$28,3,0))=TRUE,AM53,AL53+AK53*VLOOKUP(L53,Paramétrage!$C$6:$E$28,3,0)))</f>
        <v>0</v>
      </c>
      <c r="AO53" s="50">
        <f>IF(L53="",0,IF(OR(P53="oui",VLOOKUP(L53,Paramétrage!$C$6:$E$28,2,0)=0),0,IF(U53="",0,U53-AJ53)))</f>
        <v>0</v>
      </c>
      <c r="AP53" s="12">
        <f t="shared" ref="AP53:AP60" si="35">Y53-AN53-W53</f>
        <v>0</v>
      </c>
    </row>
    <row r="54" spans="1:42">
      <c r="A54" s="583"/>
      <c r="B54" s="592"/>
      <c r="C54" s="585"/>
      <c r="D54" s="587"/>
      <c r="E54" s="588"/>
      <c r="F54" s="446"/>
      <c r="G54" s="102"/>
      <c r="H54" s="103"/>
      <c r="I54" s="131"/>
      <c r="J54" s="130"/>
      <c r="K54" s="104"/>
      <c r="L54" s="105"/>
      <c r="M54" s="122"/>
      <c r="N54" s="119"/>
      <c r="O54" s="127"/>
      <c r="P54" s="111"/>
      <c r="Q54" s="556"/>
      <c r="R54" s="556"/>
      <c r="S54" s="556"/>
      <c r="T54" s="569"/>
      <c r="U54" s="243" t="str">
        <f>IF(OR(O54="",L54=Paramétrage!$C$10,L54=Paramétrage!$C$13,L54=Paramétrage!$C$16,L54=Paramétrage!$C$19,L54=Paramétrage!$C$23,L54=Paramétrage!$C$26,AND(L54&lt;&gt;Paramétrage!$C$9,P54="Mut+ext")),"",ROUNDUP(N54/O54,0))</f>
        <v/>
      </c>
      <c r="V54" s="244">
        <f>IF(L54="",0,IF(OR(P54="Mut+ext",VLOOKUP(L54,Paramétrage!$C$6:$E$28,2,0)=0),0,IF(O54="","saisir capacité",M54*U54*VLOOKUP(L54,Paramétrage!$C$6:$E$28,2,0))))</f>
        <v>0</v>
      </c>
      <c r="W54" s="108"/>
      <c r="X54" s="245">
        <f t="shared" si="30"/>
        <v>0</v>
      </c>
      <c r="Y54" s="246">
        <f>IF(L54="",0,IF(ISERROR(W54+V54*VLOOKUP(L54,Paramétrage!$C$6:$E$28,3,0))=TRUE,X54,W54+V54*VLOOKUP(L54,Paramétrage!$C$6:$E$28,3,0)))</f>
        <v>0</v>
      </c>
      <c r="Z54" s="555"/>
      <c r="AA54" s="556"/>
      <c r="AB54" s="557"/>
      <c r="AC54" s="442"/>
      <c r="AD54" s="109"/>
      <c r="AE54" s="47">
        <f>IF(F54="",0,IF(J54="",0,IF(SUMIF(F53:F60,F54,N53:N60)=0,0,IF(J54="Obligatoire",AF54/N54,IF(K54="",AF54/SUMIF(F53:F60,F54,N53:N60),AF54/(SUMIF(F53:F60,F54,N53:N60)/K54))))))</f>
        <v>0</v>
      </c>
      <c r="AF54" s="24">
        <f t="shared" si="31"/>
        <v>0</v>
      </c>
      <c r="AH54" s="50">
        <f>IF(SUMIF(F53:F60,F54,N53:N60)=0,0,$M$3*N54/SUMIF(F53:F60,F54,N53:N60))</f>
        <v>0</v>
      </c>
      <c r="AI54" s="12">
        <f t="shared" si="32"/>
        <v>0</v>
      </c>
      <c r="AJ54" s="26" t="str">
        <f t="shared" si="33"/>
        <v/>
      </c>
      <c r="AK54" s="27">
        <f>IF(L54="",0,IF(OR(P54="Mut+ext",VLOOKUP(L54,Paramétrage!$C$6:$E$28,2,0)=0),0,IF(O54="","saisir capacité",IF(P54="Mut+ext",0,M54*AJ54*VLOOKUP(L54,Paramétrage!$C$6:$E$28,2,0)))))</f>
        <v>0</v>
      </c>
      <c r="AL54" s="95"/>
      <c r="AM54" s="27">
        <f t="shared" si="34"/>
        <v>0</v>
      </c>
      <c r="AN54" s="27">
        <f>IF(L54="",0,IF(ISERROR(AL54+AK54*VLOOKUP(L54,Paramétrage!$C$6:$E$28,3,0))=TRUE,AM54,AL54+AK54*VLOOKUP(L54,Paramétrage!$C$6:$E$28,3,0)))</f>
        <v>0</v>
      </c>
      <c r="AO54" s="50">
        <f>IF(L54="",0,IF(OR(P54="oui",VLOOKUP(L54,Paramétrage!$C$6:$E$28,2,0)=0),0,IF(U54="",0,U54-AJ54)))</f>
        <v>0</v>
      </c>
      <c r="AP54" s="12">
        <f t="shared" si="35"/>
        <v>0</v>
      </c>
    </row>
    <row r="55" spans="1:42">
      <c r="A55" s="583"/>
      <c r="B55" s="592"/>
      <c r="C55" s="585"/>
      <c r="D55" s="587"/>
      <c r="E55" s="588"/>
      <c r="F55" s="446"/>
      <c r="G55" s="102"/>
      <c r="H55" s="103"/>
      <c r="I55" s="131"/>
      <c r="J55" s="130"/>
      <c r="K55" s="104"/>
      <c r="L55" s="105"/>
      <c r="M55" s="122"/>
      <c r="N55" s="119"/>
      <c r="O55" s="127"/>
      <c r="P55" s="111"/>
      <c r="Q55" s="556"/>
      <c r="R55" s="556"/>
      <c r="S55" s="556"/>
      <c r="T55" s="569"/>
      <c r="U55" s="243" t="str">
        <f>IF(OR(O55="",L55=Paramétrage!$C$10,L55=Paramétrage!$C$13,L55=Paramétrage!$C$16,L55=Paramétrage!$C$19,L55=Paramétrage!$C$23,L55=Paramétrage!$C$26,AND(L55&lt;&gt;Paramétrage!$C$9,P55="Mut+ext")),"",ROUNDUP(N55/O55,0))</f>
        <v/>
      </c>
      <c r="V55" s="244">
        <f>IF(L55="",0,IF(OR(P55="Mut+ext",VLOOKUP(L55,Paramétrage!$C$6:$E$28,2,0)=0),0,IF(O55="","saisir capacité",M55*U55*VLOOKUP(L55,Paramétrage!$C$6:$E$28,2,0))))</f>
        <v>0</v>
      </c>
      <c r="W55" s="108"/>
      <c r="X55" s="245">
        <f t="shared" si="30"/>
        <v>0</v>
      </c>
      <c r="Y55" s="246">
        <f>IF(L55="",0,IF(ISERROR(W55+V55*VLOOKUP(L55,Paramétrage!$C$6:$E$28,3,0))=TRUE,X55,W55+V55*VLOOKUP(L55,Paramétrage!$C$6:$E$28,3,0)))</f>
        <v>0</v>
      </c>
      <c r="Z55" s="555"/>
      <c r="AA55" s="556"/>
      <c r="AB55" s="557"/>
      <c r="AC55" s="442"/>
      <c r="AD55" s="109"/>
      <c r="AE55" s="47">
        <f>IF(F55="",0,IF(J55="",0,IF(SUMIF(F53:F60,F55,N53:N60)=0,0,IF(J55="Obligatoire",AF55/N55,IF(K55="",AF55/SUMIF(F53:F60,F55,N53:N60),AF55/(SUMIF(F53:F60,F55,N53:N60)/K55))))))</f>
        <v>0</v>
      </c>
      <c r="AF55" s="24">
        <f t="shared" si="31"/>
        <v>0</v>
      </c>
      <c r="AH55" s="50">
        <f>IF(SUMIF(F53:F60,F55,N53:N60)=0,0,$M$3*N55/SUMIF(F53:F60,F55,N53:N60))</f>
        <v>0</v>
      </c>
      <c r="AI55" s="12">
        <f t="shared" si="32"/>
        <v>0</v>
      </c>
      <c r="AJ55" s="26" t="str">
        <f t="shared" si="33"/>
        <v/>
      </c>
      <c r="AK55" s="27">
        <f>IF(L55="",0,IF(OR(P55="Mut+ext",VLOOKUP(L55,Paramétrage!$C$6:$E$28,2,0)=0),0,IF(O55="","saisir capacité",IF(P55="Mut+ext",0,M55*AJ55*VLOOKUP(L55,Paramétrage!$C$6:$E$28,2,0)))))</f>
        <v>0</v>
      </c>
      <c r="AL55" s="95"/>
      <c r="AM55" s="27">
        <f t="shared" si="34"/>
        <v>0</v>
      </c>
      <c r="AN55" s="27">
        <f>IF(L55="",0,IF(ISERROR(AL55+AK55*VLOOKUP(L55,Paramétrage!$C$6:$E$28,3,0))=TRUE,AM55,AL55+AK55*VLOOKUP(L55,Paramétrage!$C$6:$E$28,3,0)))</f>
        <v>0</v>
      </c>
      <c r="AO55" s="50">
        <f>IF(L55="",0,IF(OR(P55="oui",VLOOKUP(L55,Paramétrage!$C$6:$E$28,2,0)=0),0,IF(U55="",0,U55-AJ55)))</f>
        <v>0</v>
      </c>
      <c r="AP55" s="12">
        <f t="shared" si="35"/>
        <v>0</v>
      </c>
    </row>
    <row r="56" spans="1:42">
      <c r="A56" s="583"/>
      <c r="B56" s="592"/>
      <c r="C56" s="585"/>
      <c r="D56" s="587"/>
      <c r="E56" s="588"/>
      <c r="F56" s="448"/>
      <c r="G56" s="102"/>
      <c r="H56" s="103"/>
      <c r="I56" s="131"/>
      <c r="J56" s="130"/>
      <c r="K56" s="104"/>
      <c r="L56" s="105"/>
      <c r="M56" s="122"/>
      <c r="N56" s="119"/>
      <c r="O56" s="127"/>
      <c r="P56" s="111"/>
      <c r="Q56" s="556"/>
      <c r="R56" s="556"/>
      <c r="S56" s="556"/>
      <c r="T56" s="569"/>
      <c r="U56" s="243" t="str">
        <f>IF(OR(O56="",L56=Paramétrage!$C$10,L56=Paramétrage!$C$13,L56=Paramétrage!$C$16,L56=Paramétrage!$C$19,L56=Paramétrage!$C$23,L56=Paramétrage!$C$26,AND(L56&lt;&gt;Paramétrage!$C$9,P56="Mut+ext")),"",ROUNDUP(N56/O56,0))</f>
        <v/>
      </c>
      <c r="V56" s="244">
        <f>IF(L56="",0,IF(OR(P56="Mut+ext",VLOOKUP(L56,Paramétrage!$C$6:$E$28,2,0)=0),0,IF(O56="","saisir capacité",M56*U56*VLOOKUP(L56,Paramétrage!$C$6:$E$28,2,0))))</f>
        <v>0</v>
      </c>
      <c r="W56" s="108"/>
      <c r="X56" s="245">
        <f t="shared" si="30"/>
        <v>0</v>
      </c>
      <c r="Y56" s="246">
        <f>IF(L56="",0,IF(ISERROR(W56+V56*VLOOKUP(L56,Paramétrage!$C$6:$E$28,3,0))=TRUE,X56,W56+V56*VLOOKUP(L56,Paramétrage!$C$6:$E$28,3,0)))</f>
        <v>0</v>
      </c>
      <c r="Z56" s="555"/>
      <c r="AA56" s="556"/>
      <c r="AB56" s="557"/>
      <c r="AC56" s="442"/>
      <c r="AD56" s="109"/>
      <c r="AE56" s="47">
        <f>IF(F56="",0,IF(J56="",0,IF(SUMIF(F53:F60,F56,N53:N60)=0,0,IF(J56="Obligatoire",AF56/N56,IF(K56="",AF56/SUMIF(F53:F60,F56,N53:N60),AF56/(SUMIF(F53:F60,F56,N53:N60)/K56))))))</f>
        <v>0</v>
      </c>
      <c r="AF56" s="24">
        <f t="shared" si="31"/>
        <v>0</v>
      </c>
      <c r="AH56" s="50">
        <f>IF(SUMIF(F53:F60,F56,N53:N60)=0,0,$M$3*N56/SUMIF(F53:F60,F56,N53:N60))</f>
        <v>0</v>
      </c>
      <c r="AI56" s="12">
        <f t="shared" si="32"/>
        <v>0</v>
      </c>
      <c r="AJ56" s="26" t="str">
        <f t="shared" si="33"/>
        <v/>
      </c>
      <c r="AK56" s="27">
        <f>IF(L56="",0,IF(OR(P56="Mut+ext",VLOOKUP(L56,Paramétrage!$C$6:$E$28,2,0)=0),0,IF(O56="","saisir capacité",IF(P56="Mut+ext",0,M56*AJ56*VLOOKUP(L56,Paramétrage!$C$6:$E$28,2,0)))))</f>
        <v>0</v>
      </c>
      <c r="AL56" s="95"/>
      <c r="AM56" s="27">
        <f t="shared" si="34"/>
        <v>0</v>
      </c>
      <c r="AN56" s="27">
        <f>IF(L56="",0,IF(ISERROR(AL56+AK56*VLOOKUP(L56,Paramétrage!$C$6:$E$28,3,0))=TRUE,AM56,AL56+AK56*VLOOKUP(L56,Paramétrage!$C$6:$E$28,3,0)))</f>
        <v>0</v>
      </c>
      <c r="AO56" s="50">
        <f>IF(L56="",0,IF(OR(P56="oui",VLOOKUP(L56,Paramétrage!$C$6:$E$28,2,0)=0),0,IF(U56="",0,U56-AJ56)))</f>
        <v>0</v>
      </c>
      <c r="AP56" s="12">
        <f t="shared" si="35"/>
        <v>0</v>
      </c>
    </row>
    <row r="57" spans="1:42">
      <c r="A57" s="583"/>
      <c r="B57" s="592"/>
      <c r="C57" s="585"/>
      <c r="D57" s="587"/>
      <c r="E57" s="588"/>
      <c r="F57" s="446"/>
      <c r="G57" s="449"/>
      <c r="H57" s="103"/>
      <c r="I57" s="131"/>
      <c r="J57" s="130"/>
      <c r="K57" s="104"/>
      <c r="L57" s="105"/>
      <c r="M57" s="122"/>
      <c r="N57" s="119"/>
      <c r="O57" s="127"/>
      <c r="P57" s="111"/>
      <c r="Q57" s="556"/>
      <c r="R57" s="556"/>
      <c r="S57" s="556"/>
      <c r="T57" s="569"/>
      <c r="U57" s="243" t="str">
        <f>IF(OR(O57="",L57=Paramétrage!$C$10,L57=Paramétrage!$C$13,L57=Paramétrage!$C$16,L57=Paramétrage!$C$19,L57=Paramétrage!$C$23,L57=Paramétrage!$C$26,AND(L57&lt;&gt;Paramétrage!$C$9,P57="Mut+ext")),"",ROUNDUP(N57/O57,0))</f>
        <v/>
      </c>
      <c r="V57" s="244">
        <f>IF(L57="",0,IF(OR(P57="Mut+ext",VLOOKUP(L57,Paramétrage!$C$6:$E$28,2,0)=0),0,IF(O57="","saisir capacité",M57*U57*VLOOKUP(L57,Paramétrage!$C$6:$E$28,2,0))))</f>
        <v>0</v>
      </c>
      <c r="W57" s="108"/>
      <c r="X57" s="245">
        <f t="shared" si="30"/>
        <v>0</v>
      </c>
      <c r="Y57" s="246">
        <f>IF(L57="",0,IF(ISERROR(W57+V57*VLOOKUP(L57,Paramétrage!$C$6:$E$28,3,0))=TRUE,X57,W57+V57*VLOOKUP(L57,Paramétrage!$C$6:$E$28,3,0)))</f>
        <v>0</v>
      </c>
      <c r="Z57" s="555"/>
      <c r="AA57" s="556"/>
      <c r="AB57" s="557"/>
      <c r="AC57" s="442"/>
      <c r="AD57" s="109"/>
      <c r="AE57" s="47">
        <f>IF(F57="",0,IF(J57="",0,IF(SUMIF(F53:F60,F57,N53:N60)=0,0,IF(J57="Obligatoire",AF57/N57,IF(K57="",AF57/SUMIF(F53:F60,F57,N53:N60),AF57/(SUMIF(F53:F60,F57,N53:N60)/K57))))))</f>
        <v>0</v>
      </c>
      <c r="AF57" s="24">
        <f t="shared" si="31"/>
        <v>0</v>
      </c>
      <c r="AH57" s="50">
        <f>IF(SUMIF(F53:F60,F57,N53:N60)=0,0,$M$3*N57/SUMIF(F53:F60,F57,N53:N60))</f>
        <v>0</v>
      </c>
      <c r="AI57" s="12">
        <f t="shared" si="32"/>
        <v>0</v>
      </c>
      <c r="AJ57" s="26" t="str">
        <f t="shared" si="33"/>
        <v/>
      </c>
      <c r="AK57" s="27">
        <f>IF(L57="",0,IF(OR(P57="Mut+ext",VLOOKUP(L57,Paramétrage!$C$6:$E$28,2,0)=0),0,IF(O57="","saisir capacité",IF(P57="Mut+ext",0,M57*AJ57*VLOOKUP(L57,Paramétrage!$C$6:$E$28,2,0)))))</f>
        <v>0</v>
      </c>
      <c r="AL57" s="95"/>
      <c r="AM57" s="27">
        <f t="shared" si="34"/>
        <v>0</v>
      </c>
      <c r="AN57" s="27">
        <f>IF(L57="",0,IF(ISERROR(AL57+AK57*VLOOKUP(L57,Paramétrage!$C$6:$E$28,3,0))=TRUE,AM57,AL57+AK57*VLOOKUP(L57,Paramétrage!$C$6:$E$28,3,0)))</f>
        <v>0</v>
      </c>
      <c r="AO57" s="50">
        <f>IF(L57="",0,IF(OR(P57="oui",VLOOKUP(L57,Paramétrage!$C$6:$E$28,2,0)=0),0,IF(U57="",0,U57-AJ57)))</f>
        <v>0</v>
      </c>
      <c r="AP57" s="12">
        <f t="shared" si="35"/>
        <v>0</v>
      </c>
    </row>
    <row r="58" spans="1:42">
      <c r="A58" s="583"/>
      <c r="B58" s="592"/>
      <c r="C58" s="585"/>
      <c r="D58" s="587"/>
      <c r="E58" s="588"/>
      <c r="F58" s="446"/>
      <c r="G58" s="449"/>
      <c r="H58" s="103"/>
      <c r="I58" s="131"/>
      <c r="J58" s="130"/>
      <c r="K58" s="104"/>
      <c r="L58" s="105"/>
      <c r="M58" s="122"/>
      <c r="N58" s="119"/>
      <c r="O58" s="127"/>
      <c r="P58" s="111"/>
      <c r="Q58" s="556"/>
      <c r="R58" s="556"/>
      <c r="S58" s="556"/>
      <c r="T58" s="569"/>
      <c r="U58" s="243" t="str">
        <f>IF(OR(O58="",L58=Paramétrage!$C$10,L58=Paramétrage!$C$13,L58=Paramétrage!$C$16,L58=Paramétrage!$C$19,L58=Paramétrage!$C$23,L58=Paramétrage!$C$26,AND(L58&lt;&gt;Paramétrage!$C$9,P58="Mut+ext")),"",ROUNDUP(N58/O58,0))</f>
        <v/>
      </c>
      <c r="V58" s="244">
        <f>IF(L58="",0,IF(OR(P58="Mut+ext",VLOOKUP(L58,Paramétrage!$C$6:$E$28,2,0)=0),0,IF(O58="","saisir capacité",M58*U58*VLOOKUP(L58,Paramétrage!$C$6:$E$28,2,0))))</f>
        <v>0</v>
      </c>
      <c r="W58" s="108"/>
      <c r="X58" s="245">
        <f t="shared" si="30"/>
        <v>0</v>
      </c>
      <c r="Y58" s="246">
        <f>IF(L58="",0,IF(ISERROR(W58+V58*VLOOKUP(L58,Paramétrage!$C$6:$E$28,3,0))=TRUE,X58,W58+V58*VLOOKUP(L58,Paramétrage!$C$6:$E$28,3,0)))</f>
        <v>0</v>
      </c>
      <c r="Z58" s="555"/>
      <c r="AA58" s="556"/>
      <c r="AB58" s="557"/>
      <c r="AC58" s="442"/>
      <c r="AD58" s="109"/>
      <c r="AE58" s="47">
        <f>IF(F58="",0,IF(J58="",0,IF(SUMIF(F53:F60,F58,N53:N60)=0,0,IF(J58="Obligatoire",AF58/N58,IF(K58="",AF58/SUMIF(F53:F60,F58,N53:N60),AF58/(SUMIF(F53:F60,F58,N53:N60)/K58))))))</f>
        <v>0</v>
      </c>
      <c r="AF58" s="24">
        <f t="shared" si="31"/>
        <v>0</v>
      </c>
      <c r="AH58" s="50">
        <f>IF(SUMIF(F53:F60,F58,N53:N60)=0,0,$M$3*N58/SUMIF(F53:F60,F58,N53:N60))</f>
        <v>0</v>
      </c>
      <c r="AI58" s="12">
        <f t="shared" si="32"/>
        <v>0</v>
      </c>
      <c r="AJ58" s="26" t="str">
        <f t="shared" si="33"/>
        <v/>
      </c>
      <c r="AK58" s="27">
        <f>IF(L58="",0,IF(OR(P58="Mut+ext",VLOOKUP(L58,Paramétrage!$C$6:$E$28,2,0)=0),0,IF(O58="","saisir capacité",IF(P58="Mut+ext",0,M58*AJ58*VLOOKUP(L58,Paramétrage!$C$6:$E$28,2,0)))))</f>
        <v>0</v>
      </c>
      <c r="AL58" s="95"/>
      <c r="AM58" s="27">
        <f t="shared" si="34"/>
        <v>0</v>
      </c>
      <c r="AN58" s="27">
        <f>IF(L58="",0,IF(ISERROR(AL58+AK58*VLOOKUP(L58,Paramétrage!$C$6:$E$28,3,0))=TRUE,AM58,AL58+AK58*VLOOKUP(L58,Paramétrage!$C$6:$E$28,3,0)))</f>
        <v>0</v>
      </c>
      <c r="AO58" s="50">
        <f>IF(L58="",0,IF(OR(P58="oui",VLOOKUP(L58,Paramétrage!$C$6:$E$28,2,0)=0),0,IF(U58="",0,U58-AJ58)))</f>
        <v>0</v>
      </c>
      <c r="AP58" s="12">
        <f t="shared" si="35"/>
        <v>0</v>
      </c>
    </row>
    <row r="59" spans="1:42">
      <c r="A59" s="583"/>
      <c r="B59" s="592"/>
      <c r="C59" s="585"/>
      <c r="D59" s="587"/>
      <c r="E59" s="588"/>
      <c r="F59" s="446"/>
      <c r="G59" s="449"/>
      <c r="H59" s="103"/>
      <c r="I59" s="131"/>
      <c r="J59" s="130"/>
      <c r="K59" s="104"/>
      <c r="L59" s="105"/>
      <c r="M59" s="122"/>
      <c r="N59" s="119"/>
      <c r="O59" s="127"/>
      <c r="P59" s="111"/>
      <c r="Q59" s="556"/>
      <c r="R59" s="556"/>
      <c r="S59" s="556"/>
      <c r="T59" s="569"/>
      <c r="U59" s="243" t="str">
        <f>IF(OR(O59="",L59=Paramétrage!$C$10,L59=Paramétrage!$C$13,L59=Paramétrage!$C$16,L59=Paramétrage!$C$19,L59=Paramétrage!$C$23,L59=Paramétrage!$C$26,AND(L59&lt;&gt;Paramétrage!$C$9,P59="Mut+ext")),"",ROUNDUP(N59/O59,0))</f>
        <v/>
      </c>
      <c r="V59" s="244">
        <f>IF(L59="",0,IF(OR(P59="Mut+ext",VLOOKUP(L59,Paramétrage!$C$6:$E$28,2,0)=0),0,IF(O59="","saisir capacité",M59*U59*VLOOKUP(L59,Paramétrage!$C$6:$E$28,2,0))))</f>
        <v>0</v>
      </c>
      <c r="W59" s="108"/>
      <c r="X59" s="245">
        <f t="shared" si="30"/>
        <v>0</v>
      </c>
      <c r="Y59" s="246">
        <f>IF(L59="",0,IF(ISERROR(W59+V59*VLOOKUP(L59,Paramétrage!$C$6:$E$28,3,0))=TRUE,X59,W59+V59*VLOOKUP(L59,Paramétrage!$C$6:$E$28,3,0)))</f>
        <v>0</v>
      </c>
      <c r="Z59" s="555"/>
      <c r="AA59" s="556"/>
      <c r="AB59" s="557"/>
      <c r="AC59" s="442"/>
      <c r="AD59" s="109"/>
      <c r="AE59" s="47">
        <f>IF(F59="",0,IF(J59="",0,IF(SUMIF(F53:F60,F59,N53:N60)=0,0,IF(J59="Obligatoire",AF59/N59,IF(K59="",AF59/SUMIF(F53:F60,F59,N53:N60),AF59/(SUMIF(F53:F60,F59,N53:N60)/K59))))))</f>
        <v>0</v>
      </c>
      <c r="AF59" s="24">
        <f t="shared" si="31"/>
        <v>0</v>
      </c>
      <c r="AH59" s="50">
        <f>IF(SUMIF(F53:F60,F59,N53:N60)=0,0,$M$3*N59/SUMIF(F53:F60,F59,N53:N60))</f>
        <v>0</v>
      </c>
      <c r="AI59" s="12">
        <f t="shared" si="32"/>
        <v>0</v>
      </c>
      <c r="AJ59" s="26" t="str">
        <f t="shared" si="33"/>
        <v/>
      </c>
      <c r="AK59" s="27">
        <f>IF(L59="",0,IF(OR(P59="Mut+ext",VLOOKUP(L59,Paramétrage!$C$6:$E$28,2,0)=0),0,IF(O59="","saisir capacité",IF(P59="Mut+ext",0,M59*AJ59*VLOOKUP(L59,Paramétrage!$C$6:$E$28,2,0)))))</f>
        <v>0</v>
      </c>
      <c r="AL59" s="95"/>
      <c r="AM59" s="27">
        <f t="shared" si="34"/>
        <v>0</v>
      </c>
      <c r="AN59" s="27">
        <f>IF(L59="",0,IF(ISERROR(AL59+AK59*VLOOKUP(L59,Paramétrage!$C$6:$E$28,3,0))=TRUE,AM59,AL59+AK59*VLOOKUP(L59,Paramétrage!$C$6:$E$28,3,0)))</f>
        <v>0</v>
      </c>
      <c r="AO59" s="50">
        <f>IF(L59="",0,IF(OR(P59="oui",VLOOKUP(L59,Paramétrage!$C$6:$E$28,2,0)=0),0,IF(U59="",0,U59-AJ59)))</f>
        <v>0</v>
      </c>
      <c r="AP59" s="12">
        <f t="shared" si="35"/>
        <v>0</v>
      </c>
    </row>
    <row r="60" spans="1:42">
      <c r="A60" s="583"/>
      <c r="B60" s="592"/>
      <c r="C60" s="585"/>
      <c r="D60" s="587"/>
      <c r="E60" s="589"/>
      <c r="F60" s="446"/>
      <c r="G60" s="449"/>
      <c r="H60" s="103"/>
      <c r="I60" s="131"/>
      <c r="J60" s="130"/>
      <c r="K60" s="104"/>
      <c r="L60" s="105"/>
      <c r="M60" s="122"/>
      <c r="N60" s="119"/>
      <c r="O60" s="127"/>
      <c r="P60" s="111"/>
      <c r="Q60" s="556"/>
      <c r="R60" s="556"/>
      <c r="S60" s="556"/>
      <c r="T60" s="569"/>
      <c r="U60" s="243" t="str">
        <f>IF(OR(O60="",L60=Paramétrage!$C$10,L60=Paramétrage!$C$13,L60=Paramétrage!$C$16,L60=Paramétrage!$C$19,L60=Paramétrage!$C$23,L60=Paramétrage!$C$26,AND(L60&lt;&gt;Paramétrage!$C$9,P60="Mut+ext")),"",ROUNDUP(N60/O60,0))</f>
        <v/>
      </c>
      <c r="V60" s="244">
        <f>IF(L60="",0,IF(OR(P60="Mut+ext",VLOOKUP(L60,Paramétrage!$C$6:$E$28,2,0)=0),0,IF(O60="","saisir capacité",M60*U60*VLOOKUP(L60,Paramétrage!$C$6:$E$28,2,0))))</f>
        <v>0</v>
      </c>
      <c r="W60" s="108"/>
      <c r="X60" s="245">
        <f t="shared" si="30"/>
        <v>0</v>
      </c>
      <c r="Y60" s="246">
        <f>IF(L60="",0,IF(ISERROR(W60+V60*VLOOKUP(L60,Paramétrage!$C$6:$E$28,3,0))=TRUE,X60,W60+V60*VLOOKUP(L60,Paramétrage!$C$6:$E$28,3,0)))</f>
        <v>0</v>
      </c>
      <c r="Z60" s="555"/>
      <c r="AA60" s="556"/>
      <c r="AB60" s="557"/>
      <c r="AC60" s="442"/>
      <c r="AD60" s="109"/>
      <c r="AE60" s="47">
        <f>IF(F60="",0,IF(J60="",0,IF(SUMIF(F53:F60,F60,N53:N60)=0,0,IF(J60="Obligatoire",AF60/N60,IF(K60="",AF60/SUMIF(F53:F60,F60,N53:N60),AF60/(SUMIF(F53:F60,F60,N53:N60)/K60))))))</f>
        <v>0</v>
      </c>
      <c r="AF60" s="24">
        <f t="shared" si="31"/>
        <v>0</v>
      </c>
      <c r="AH60" s="50">
        <f>IF(SUMIF(F53:F60,F60,N53:N60)=0,0,$M$3*N60/SUMIF(F53:F60,F60,N53:N60))</f>
        <v>0</v>
      </c>
      <c r="AI60" s="12">
        <f t="shared" si="32"/>
        <v>0</v>
      </c>
      <c r="AJ60" s="26" t="str">
        <f t="shared" si="33"/>
        <v/>
      </c>
      <c r="AK60" s="27">
        <f>IF(L60="",0,IF(OR(P60="Mut+ext",VLOOKUP(L60,Paramétrage!$C$6:$E$28,2,0)=0),0,IF(O60="","saisir capacité",IF(P60="Mut+ext",0,M60*AJ60*VLOOKUP(L60,Paramétrage!$C$6:$E$28,2,0)))))</f>
        <v>0</v>
      </c>
      <c r="AL60" s="95"/>
      <c r="AM60" s="27">
        <f t="shared" si="34"/>
        <v>0</v>
      </c>
      <c r="AN60" s="27">
        <f>IF(L60="",0,IF(ISERROR(AL60+AK60*VLOOKUP(L60,Paramétrage!$C$6:$E$28,3,0))=TRUE,AM60,AL60+AK60*VLOOKUP(L60,Paramétrage!$C$6:$E$28,3,0)))</f>
        <v>0</v>
      </c>
      <c r="AO60" s="50">
        <f>IF(L60="",0,IF(OR(P60="oui",VLOOKUP(L60,Paramétrage!$C$6:$E$28,2,0)=0),0,IF(U60="",0,U60-AJ60)))</f>
        <v>0</v>
      </c>
      <c r="AP60" s="12">
        <f t="shared" si="35"/>
        <v>0</v>
      </c>
    </row>
    <row r="61" spans="1:42">
      <c r="A61" s="583"/>
      <c r="B61" s="592"/>
      <c r="C61" s="585"/>
      <c r="D61" s="214"/>
      <c r="E61" s="214"/>
      <c r="F61" s="215"/>
      <c r="G61" s="216"/>
      <c r="H61" s="217"/>
      <c r="I61" s="218"/>
      <c r="J61" s="217"/>
      <c r="K61" s="219"/>
      <c r="L61" s="220"/>
      <c r="M61" s="221">
        <f>AE61</f>
        <v>0</v>
      </c>
      <c r="N61" s="222">
        <f>SUM(N53:N60)</f>
        <v>0</v>
      </c>
      <c r="O61" s="220"/>
      <c r="P61" s="223"/>
      <c r="Q61" s="224"/>
      <c r="R61" s="224"/>
      <c r="S61" s="224"/>
      <c r="T61" s="225"/>
      <c r="U61" s="226"/>
      <c r="V61" s="227">
        <f>SUM(V53:V60)</f>
        <v>0</v>
      </c>
      <c r="W61" s="220">
        <f>SUM(W53:W60)</f>
        <v>0</v>
      </c>
      <c r="X61" s="228">
        <f>V61+W61</f>
        <v>0</v>
      </c>
      <c r="Y61" s="234">
        <f>SUM(Y53:Y60)</f>
        <v>0</v>
      </c>
      <c r="Z61" s="230"/>
      <c r="AA61" s="231"/>
      <c r="AB61" s="232"/>
      <c r="AC61" s="235"/>
      <c r="AD61" s="225"/>
      <c r="AE61" s="46">
        <f>SUM(AE53:AE60)</f>
        <v>0</v>
      </c>
      <c r="AF61" s="44">
        <f>SUM(AF53:AF60)</f>
        <v>0</v>
      </c>
    </row>
    <row r="62" spans="1:42" ht="15.75" customHeight="1">
      <c r="A62" s="583"/>
      <c r="B62" s="592"/>
      <c r="C62" s="585" t="s">
        <v>309</v>
      </c>
      <c r="D62" s="586" t="s">
        <v>254</v>
      </c>
      <c r="E62" s="586">
        <v>6</v>
      </c>
      <c r="F62" s="428" t="s">
        <v>310</v>
      </c>
      <c r="G62" s="112" t="s">
        <v>16</v>
      </c>
      <c r="H62" s="130" t="str">
        <f>+H10</f>
        <v>LLCER</v>
      </c>
      <c r="I62" s="410" t="s">
        <v>115</v>
      </c>
      <c r="J62" s="411"/>
      <c r="K62" s="412"/>
      <c r="L62" s="413"/>
      <c r="M62" s="122"/>
      <c r="N62" s="418">
        <f>+O10</f>
        <v>0</v>
      </c>
      <c r="O62" s="414"/>
      <c r="P62" s="415" t="s">
        <v>116</v>
      </c>
      <c r="Q62" s="648"/>
      <c r="R62" s="648"/>
      <c r="S62" s="648"/>
      <c r="T62" s="649"/>
      <c r="U62" s="249"/>
      <c r="V62" s="244"/>
      <c r="W62" s="250"/>
      <c r="X62" s="245"/>
      <c r="Y62" s="251"/>
      <c r="Z62" s="646"/>
      <c r="AA62" s="646"/>
      <c r="AB62" s="647"/>
      <c r="AC62" s="29"/>
      <c r="AD62" s="419"/>
      <c r="AE62" s="47">
        <f>IF(F62="",0,IF(J62="",0,IF(SUMIF(F62:F66,F62,N62:N66)=0,0,IF(K62="",AF62/SUMIF(F62:F66,F62,N62:N66),AF62/(SUMIF(F62:F66,F62,N62:N66)/K62)))))</f>
        <v>0</v>
      </c>
      <c r="AF62" s="43">
        <f>M62*N62</f>
        <v>0</v>
      </c>
    </row>
    <row r="63" spans="1:42">
      <c r="A63" s="583"/>
      <c r="B63" s="592"/>
      <c r="C63" s="585"/>
      <c r="D63" s="614"/>
      <c r="E63" s="614"/>
      <c r="F63" s="428"/>
      <c r="G63" s="112"/>
      <c r="H63" s="130"/>
      <c r="I63" s="410" t="s">
        <v>115</v>
      </c>
      <c r="J63" s="411"/>
      <c r="K63" s="412"/>
      <c r="L63" s="413"/>
      <c r="M63" s="122"/>
      <c r="N63" s="418"/>
      <c r="O63" s="414"/>
      <c r="P63" s="415" t="s">
        <v>116</v>
      </c>
      <c r="Q63" s="648"/>
      <c r="R63" s="648"/>
      <c r="S63" s="648"/>
      <c r="T63" s="649"/>
      <c r="U63" s="249"/>
      <c r="V63" s="244"/>
      <c r="W63" s="250"/>
      <c r="X63" s="245"/>
      <c r="Y63" s="251"/>
      <c r="Z63" s="646"/>
      <c r="AA63" s="646"/>
      <c r="AB63" s="647"/>
      <c r="AC63" s="29"/>
      <c r="AD63" s="419"/>
      <c r="AE63" s="47">
        <f>IF(F63="",0,IF(J63="",0,IF(SUMIF(F63:F67,F63,N63:N67)=0,0,IF(K63="",AF63/SUMIF(F63:F67,F63,N63:N67),AF63/(SUMIF(F63:F67,F63,N63:N67)/K63)))))</f>
        <v>0</v>
      </c>
      <c r="AF63" s="24">
        <f>M63*N63</f>
        <v>0</v>
      </c>
    </row>
    <row r="64" spans="1:42">
      <c r="A64" s="583"/>
      <c r="B64" s="592"/>
      <c r="C64" s="585"/>
      <c r="D64" s="614"/>
      <c r="E64" s="614"/>
      <c r="F64" s="428"/>
      <c r="G64" s="112"/>
      <c r="H64" s="130"/>
      <c r="I64" s="410" t="s">
        <v>115</v>
      </c>
      <c r="J64" s="411"/>
      <c r="K64" s="412"/>
      <c r="L64" s="413"/>
      <c r="M64" s="122"/>
      <c r="N64" s="418"/>
      <c r="O64" s="414"/>
      <c r="P64" s="415" t="s">
        <v>116</v>
      </c>
      <c r="Q64" s="648"/>
      <c r="R64" s="648"/>
      <c r="S64" s="648"/>
      <c r="T64" s="649"/>
      <c r="U64" s="249"/>
      <c r="V64" s="244"/>
      <c r="W64" s="250"/>
      <c r="X64" s="245"/>
      <c r="Y64" s="251"/>
      <c r="Z64" s="646"/>
      <c r="AA64" s="646"/>
      <c r="AB64" s="647"/>
      <c r="AC64" s="29"/>
      <c r="AD64" s="419"/>
      <c r="AE64" s="47">
        <f>IF(F64="",0,IF(J64="",0,IF(SUMIF(F64:F77,F64,N64:N77)=0,0,IF(K64="",AF64/SUMIF(F64:F77,F64,N64:N77),AF64/(SUMIF(F64:F77,F64,N64:N77)/K64)))))</f>
        <v>0</v>
      </c>
      <c r="AF64" s="24">
        <f>M64*N64</f>
        <v>0</v>
      </c>
    </row>
    <row r="65" spans="1:32">
      <c r="A65" s="583"/>
      <c r="B65" s="592"/>
      <c r="C65" s="585"/>
      <c r="D65" s="614"/>
      <c r="E65" s="614"/>
      <c r="F65" s="428"/>
      <c r="G65" s="112"/>
      <c r="H65" s="130"/>
      <c r="I65" s="410" t="s">
        <v>115</v>
      </c>
      <c r="J65" s="411"/>
      <c r="K65" s="412"/>
      <c r="L65" s="413"/>
      <c r="M65" s="122"/>
      <c r="N65" s="418"/>
      <c r="O65" s="414"/>
      <c r="P65" s="415" t="s">
        <v>116</v>
      </c>
      <c r="Q65" s="648"/>
      <c r="R65" s="648"/>
      <c r="S65" s="648"/>
      <c r="T65" s="649"/>
      <c r="U65" s="249"/>
      <c r="V65" s="244"/>
      <c r="W65" s="250"/>
      <c r="X65" s="245"/>
      <c r="Y65" s="251"/>
      <c r="Z65" s="646"/>
      <c r="AA65" s="646"/>
      <c r="AB65" s="647"/>
      <c r="AC65" s="29"/>
      <c r="AD65" s="419"/>
      <c r="AE65" s="47">
        <f>IF(F65="",0,IF(J65="",0,IF(SUMIF(F65:F78,F65,N65:N78)=0,0,IF(K65="",AF65/SUMIF(F65:F78,F65,N65:N78),AF65/(SUMIF(F65:F78,F65,N65:N78)/K65)))))</f>
        <v>0</v>
      </c>
      <c r="AF65" s="24">
        <f>M65*N65</f>
        <v>0</v>
      </c>
    </row>
    <row r="66" spans="1:32">
      <c r="A66" s="583"/>
      <c r="B66" s="592"/>
      <c r="C66" s="585"/>
      <c r="D66" s="614"/>
      <c r="E66" s="614"/>
      <c r="F66" s="428"/>
      <c r="G66" s="112"/>
      <c r="H66" s="130"/>
      <c r="I66" s="410" t="s">
        <v>115</v>
      </c>
      <c r="J66" s="411"/>
      <c r="K66" s="412"/>
      <c r="L66" s="413"/>
      <c r="M66" s="122"/>
      <c r="N66" s="418"/>
      <c r="O66" s="414"/>
      <c r="P66" s="415" t="s">
        <v>116</v>
      </c>
      <c r="Q66" s="648"/>
      <c r="R66" s="648"/>
      <c r="S66" s="648"/>
      <c r="T66" s="649"/>
      <c r="U66" s="249"/>
      <c r="V66" s="244"/>
      <c r="W66" s="250"/>
      <c r="X66" s="245"/>
      <c r="Y66" s="251"/>
      <c r="Z66" s="646"/>
      <c r="AA66" s="646"/>
      <c r="AB66" s="647"/>
      <c r="AC66" s="29"/>
      <c r="AD66" s="419"/>
      <c r="AE66" s="47">
        <f>IF(F66="",0,IF(J66="",0,IF(SUMIF(F66:F79,F66,N66:N79)=0,0,IF(K66="",AF66/SUMIF(F66:F79,F66,N66:N79),AF66/(SUMIF(F66:F79,F66,N66:N79)/K66)))))</f>
        <v>0</v>
      </c>
      <c r="AF66" s="24">
        <f>M66*N66</f>
        <v>0</v>
      </c>
    </row>
    <row r="67" spans="1:32">
      <c r="A67" s="583"/>
      <c r="B67" s="592"/>
      <c r="C67" s="585"/>
      <c r="D67" s="214"/>
      <c r="E67" s="214"/>
      <c r="F67" s="215"/>
      <c r="G67" s="216"/>
      <c r="H67" s="217"/>
      <c r="I67" s="218"/>
      <c r="J67" s="217"/>
      <c r="K67" s="219"/>
      <c r="L67" s="220"/>
      <c r="M67" s="221">
        <f>IF(SUM(N62:N66)=0,0,SUMPRODUCT(M62:M66,N62:N66)/SUM(N62:N66))</f>
        <v>0</v>
      </c>
      <c r="N67" s="222"/>
      <c r="O67" s="220"/>
      <c r="P67" s="223"/>
      <c r="Q67" s="224"/>
      <c r="R67" s="224"/>
      <c r="S67" s="224"/>
      <c r="T67" s="225"/>
      <c r="U67" s="226"/>
      <c r="V67" s="227">
        <f>SUM(V62:V66)</f>
        <v>0</v>
      </c>
      <c r="W67" s="220">
        <f>SUM(W62:W66)</f>
        <v>0</v>
      </c>
      <c r="X67" s="228">
        <f t="shared" ref="X67" si="36">V67+W67</f>
        <v>0</v>
      </c>
      <c r="Y67" s="234">
        <f>SUM(Y62:Y66)</f>
        <v>0</v>
      </c>
      <c r="Z67" s="230"/>
      <c r="AA67" s="231"/>
      <c r="AB67" s="232"/>
      <c r="AC67" s="235"/>
      <c r="AD67" s="225"/>
      <c r="AE67" s="46">
        <f>SUM(AE62:AE66)</f>
        <v>0</v>
      </c>
      <c r="AF67" s="44">
        <f>SUM(AF62:AF66)</f>
        <v>0</v>
      </c>
    </row>
    <row r="68" spans="1:32">
      <c r="A68" s="583"/>
      <c r="B68" s="592"/>
      <c r="C68" s="585" t="s">
        <v>314</v>
      </c>
      <c r="D68" s="585" t="s">
        <v>126</v>
      </c>
      <c r="E68" s="614">
        <v>3</v>
      </c>
      <c r="F68" s="447" t="s">
        <v>315</v>
      </c>
      <c r="G68" s="112" t="s">
        <v>23</v>
      </c>
      <c r="H68" s="103" t="s">
        <v>128</v>
      </c>
      <c r="I68" s="131"/>
      <c r="J68" s="130" t="s">
        <v>98</v>
      </c>
      <c r="K68" s="104"/>
      <c r="L68" s="105" t="s">
        <v>129</v>
      </c>
      <c r="M68" s="122">
        <v>25</v>
      </c>
      <c r="N68" s="119">
        <f>N4</f>
        <v>0</v>
      </c>
      <c r="O68" s="127">
        <v>24</v>
      </c>
      <c r="P68" s="111" t="s">
        <v>116</v>
      </c>
      <c r="Q68" s="556" t="s">
        <v>130</v>
      </c>
      <c r="R68" s="556"/>
      <c r="S68" s="556"/>
      <c r="T68" s="569"/>
      <c r="U68" s="243">
        <f>IF(OR(O68="",L68=Paramétrage!$C$10,L68=Paramétrage!$C$13,L68=Paramétrage!$C$16,L68=Paramétrage!$C$19,L68=Paramétrage!$C$23,L68=Paramétrage!$C$26,AND(L68&lt;&gt;Paramétrage!$C$9,P68="Mut+ext")),"",ROUNDUP(N68/O68,0))</f>
        <v>0</v>
      </c>
      <c r="V68" s="244">
        <f>IF(L68="",0,IF(OR(P68="Mut+ext",VLOOKUP(L68,Paramétrage!$C$6:$E$28,2,0)=0),0,IF(O68="","saisir capacité",M68*U68*VLOOKUP(L68,Paramétrage!$C$6:$E$28,2,0))))</f>
        <v>0</v>
      </c>
      <c r="W68" s="108"/>
      <c r="X68" s="245">
        <f t="shared" ref="X68:X75" si="37">IF(ISERROR(V68+W68)=TRUE,V68,V68+W68)</f>
        <v>0</v>
      </c>
      <c r="Y68" s="246">
        <f>IF(L68="",0,IF(ISERROR(W68+V68*VLOOKUP(L68,Paramétrage!$C$6:$E$28,3,0))=TRUE,X68,W68+V68*VLOOKUP(L68,Paramétrage!$C$6:$E$28,3,0)))</f>
        <v>0</v>
      </c>
      <c r="Z68" s="555"/>
      <c r="AA68" s="556"/>
      <c r="AB68" s="557"/>
      <c r="AC68" s="442"/>
      <c r="AD68" s="110"/>
      <c r="AE68" s="47">
        <f>IF(F68="",0,IF(J68="",0,IF(SUMIF(F68:F75,F68,N68:N75)=0,0,IF(J68="Obligatoire",AF68/N68,IF(K68="",AF68/SUMIF(F68:F75,F68,N68:N75),AF68/(SUMIF(F68:F75,F68,N68:N75)/K68))))))</f>
        <v>0</v>
      </c>
      <c r="AF68" s="24">
        <f t="shared" ref="AF68:AF75" si="38">M68*N68</f>
        <v>0</v>
      </c>
    </row>
    <row r="69" spans="1:32" ht="15.75" hidden="1" customHeight="1">
      <c r="A69" s="583"/>
      <c r="B69" s="592"/>
      <c r="C69" s="585"/>
      <c r="D69" s="585"/>
      <c r="E69" s="614"/>
      <c r="F69" s="446"/>
      <c r="G69" s="112"/>
      <c r="H69" s="103"/>
      <c r="I69" s="131"/>
      <c r="J69" s="130"/>
      <c r="K69" s="104"/>
      <c r="L69" s="105"/>
      <c r="M69" s="122"/>
      <c r="N69" s="119"/>
      <c r="O69" s="127"/>
      <c r="P69" s="111"/>
      <c r="Q69" s="556"/>
      <c r="R69" s="556"/>
      <c r="S69" s="556"/>
      <c r="T69" s="569"/>
      <c r="U69" s="243" t="str">
        <f>IF(OR(O69="",L69=Paramétrage!$C$10,L69=Paramétrage!$C$13,L69=Paramétrage!$C$16,L69=Paramétrage!$C$19,L69=Paramétrage!$C$23,L69=Paramétrage!$C$26,AND(L69&lt;&gt;Paramétrage!$C$9,P69="Mut+ext")),"",ROUNDUP(N69/O69,0))</f>
        <v/>
      </c>
      <c r="V69" s="244">
        <f>IF(L69="",0,IF(OR(P69="Mut+ext",VLOOKUP(L69,Paramétrage!$C$6:$E$28,2,0)=0),0,IF(O69="","saisir capacité",M69*U69*VLOOKUP(L69,Paramétrage!$C$6:$E$28,2,0))))</f>
        <v>0</v>
      </c>
      <c r="W69" s="108"/>
      <c r="X69" s="245">
        <f t="shared" si="37"/>
        <v>0</v>
      </c>
      <c r="Y69" s="246">
        <f>IF(L69="",0,IF(ISERROR(W69+V69*VLOOKUP(L69,Paramétrage!$C$6:$E$28,3,0))=TRUE,X69,W69+V69*VLOOKUP(L69,Paramétrage!$C$6:$E$28,3,0)))</f>
        <v>0</v>
      </c>
      <c r="Z69" s="555"/>
      <c r="AA69" s="556"/>
      <c r="AB69" s="557"/>
      <c r="AC69" s="442"/>
      <c r="AD69" s="109"/>
      <c r="AE69" s="47">
        <f>IF(F69="",0,IF(J69="",0,IF(SUMIF(F68:F75,F69,N68:N75)=0,0,IF(J69="Obligatoire",AF69/N69,IF(K69="",AF69/SUMIF(F68:F75,F69,N68:N75),AF69/(SUMIF(F68:F75,F69,N68:N75)/K69))))))</f>
        <v>0</v>
      </c>
      <c r="AF69" s="24">
        <f t="shared" si="38"/>
        <v>0</v>
      </c>
    </row>
    <row r="70" spans="1:32" ht="15.75" hidden="1" customHeight="1">
      <c r="A70" s="583"/>
      <c r="B70" s="592"/>
      <c r="C70" s="585"/>
      <c r="D70" s="585"/>
      <c r="E70" s="614"/>
      <c r="F70" s="446"/>
      <c r="G70" s="112"/>
      <c r="H70" s="103"/>
      <c r="I70" s="131"/>
      <c r="J70" s="130"/>
      <c r="K70" s="104"/>
      <c r="L70" s="105"/>
      <c r="M70" s="122"/>
      <c r="N70" s="119"/>
      <c r="O70" s="127"/>
      <c r="P70" s="111"/>
      <c r="Q70" s="556"/>
      <c r="R70" s="556"/>
      <c r="S70" s="556"/>
      <c r="T70" s="569"/>
      <c r="U70" s="243" t="str">
        <f>IF(OR(O70="",L70=Paramétrage!$C$10,L70=Paramétrage!$C$13,L70=Paramétrage!$C$16,L70=Paramétrage!$C$19,L70=Paramétrage!$C$23,L70=Paramétrage!$C$26,AND(L70&lt;&gt;Paramétrage!$C$9,P70="Mut+ext")),"",ROUNDUP(N70/O70,0))</f>
        <v/>
      </c>
      <c r="V70" s="244">
        <f>IF(L70="",0,IF(OR(P70="Mut+ext",VLOOKUP(L70,Paramétrage!$C$6:$E$28,2,0)=0),0,IF(O70="","saisir capacité",M70*U70*VLOOKUP(L70,Paramétrage!$C$6:$E$28,2,0))))</f>
        <v>0</v>
      </c>
      <c r="W70" s="108"/>
      <c r="X70" s="245">
        <f t="shared" si="37"/>
        <v>0</v>
      </c>
      <c r="Y70" s="246">
        <f>IF(L70="",0,IF(ISERROR(W70+V70*VLOOKUP(L70,Paramétrage!$C$6:$E$28,3,0))=TRUE,X70,W70+V70*VLOOKUP(L70,Paramétrage!$C$6:$E$28,3,0)))</f>
        <v>0</v>
      </c>
      <c r="Z70" s="555"/>
      <c r="AA70" s="556"/>
      <c r="AB70" s="557"/>
      <c r="AC70" s="442"/>
      <c r="AD70" s="109"/>
      <c r="AE70" s="47">
        <f>IF(F70="",0,IF(J70="",0,IF(SUMIF(F68:F75,F70,N68:N75)=0,0,IF(J70="Obligatoire",AF70/N70,IF(K70="",AF70/SUMIF(F68:F75,F70,N68:N75),AF70/(SUMIF(F68:F75,F70,N68:N75)/K70))))))</f>
        <v>0</v>
      </c>
      <c r="AF70" s="24">
        <f t="shared" si="38"/>
        <v>0</v>
      </c>
    </row>
    <row r="71" spans="1:32" ht="15.75" hidden="1" customHeight="1">
      <c r="A71" s="583"/>
      <c r="B71" s="592"/>
      <c r="C71" s="585"/>
      <c r="D71" s="585"/>
      <c r="E71" s="614"/>
      <c r="F71" s="448"/>
      <c r="G71" s="112"/>
      <c r="H71" s="103"/>
      <c r="I71" s="131"/>
      <c r="J71" s="130"/>
      <c r="K71" s="104"/>
      <c r="L71" s="105"/>
      <c r="M71" s="122"/>
      <c r="N71" s="119"/>
      <c r="O71" s="127"/>
      <c r="P71" s="111"/>
      <c r="Q71" s="556"/>
      <c r="R71" s="556"/>
      <c r="S71" s="556"/>
      <c r="T71" s="569"/>
      <c r="U71" s="243" t="str">
        <f>IF(OR(O71="",L71=Paramétrage!$C$10,L71=Paramétrage!$C$13,L71=Paramétrage!$C$16,L71=Paramétrage!$C$19,L71=Paramétrage!$C$23,L71=Paramétrage!$C$26,AND(L71&lt;&gt;Paramétrage!$C$9,P71="Mut+ext")),"",ROUNDUP(N71/O71,0))</f>
        <v/>
      </c>
      <c r="V71" s="244">
        <f>IF(L71="",0,IF(OR(P71="Mut+ext",VLOOKUP(L71,Paramétrage!$C$6:$E$28,2,0)=0),0,IF(O71="","saisir capacité",M71*U71*VLOOKUP(L71,Paramétrage!$C$6:$E$28,2,0))))</f>
        <v>0</v>
      </c>
      <c r="W71" s="108"/>
      <c r="X71" s="245">
        <f t="shared" si="37"/>
        <v>0</v>
      </c>
      <c r="Y71" s="246">
        <f>IF(L71="",0,IF(ISERROR(W71+V71*VLOOKUP(L71,Paramétrage!$C$6:$E$28,3,0))=TRUE,X71,W71+V71*VLOOKUP(L71,Paramétrage!$C$6:$E$28,3,0)))</f>
        <v>0</v>
      </c>
      <c r="Z71" s="555"/>
      <c r="AA71" s="556"/>
      <c r="AB71" s="557"/>
      <c r="AC71" s="442"/>
      <c r="AD71" s="109"/>
      <c r="AE71" s="47">
        <f>IF(F71="",0,IF(J71="",0,IF(SUMIF(F68:F75,F71,N68:N75)=0,0,IF(J71="Obligatoire",AF71/N71,IF(K71="",AF71/SUMIF(F68:F75,F71,N68:N75),AF71/(SUMIF(F68:F75,F71,N68:N75)/K71))))))</f>
        <v>0</v>
      </c>
      <c r="AF71" s="24">
        <f t="shared" si="38"/>
        <v>0</v>
      </c>
    </row>
    <row r="72" spans="1:32" ht="15.75" hidden="1" customHeight="1">
      <c r="A72" s="583"/>
      <c r="B72" s="592"/>
      <c r="C72" s="585"/>
      <c r="D72" s="585"/>
      <c r="E72" s="614"/>
      <c r="F72" s="446"/>
      <c r="G72" s="112"/>
      <c r="H72" s="103"/>
      <c r="I72" s="131"/>
      <c r="J72" s="130"/>
      <c r="K72" s="104"/>
      <c r="L72" s="105"/>
      <c r="M72" s="122"/>
      <c r="N72" s="119"/>
      <c r="O72" s="127"/>
      <c r="P72" s="111"/>
      <c r="Q72" s="556"/>
      <c r="R72" s="556"/>
      <c r="S72" s="556"/>
      <c r="T72" s="569"/>
      <c r="U72" s="243" t="str">
        <f>IF(OR(O72="",L72=Paramétrage!$C$10,L72=Paramétrage!$C$13,L72=Paramétrage!$C$16,L72=Paramétrage!$C$19,L72=Paramétrage!$C$23,L72=Paramétrage!$C$26,AND(L72&lt;&gt;Paramétrage!$C$9,P72="Mut+ext")),"",ROUNDUP(N72/O72,0))</f>
        <v/>
      </c>
      <c r="V72" s="244">
        <f>IF(L72="",0,IF(OR(P72="Mut+ext",VLOOKUP(L72,Paramétrage!$C$6:$E$28,2,0)=0),0,IF(O72="","saisir capacité",M72*U72*VLOOKUP(L72,Paramétrage!$C$6:$E$28,2,0))))</f>
        <v>0</v>
      </c>
      <c r="W72" s="108"/>
      <c r="X72" s="245">
        <f t="shared" si="37"/>
        <v>0</v>
      </c>
      <c r="Y72" s="246">
        <f>IF(L72="",0,IF(ISERROR(W72+V72*VLOOKUP(L72,Paramétrage!$C$6:$E$28,3,0))=TRUE,X72,W72+V72*VLOOKUP(L72,Paramétrage!$C$6:$E$28,3,0)))</f>
        <v>0</v>
      </c>
      <c r="Z72" s="555"/>
      <c r="AA72" s="556"/>
      <c r="AB72" s="557"/>
      <c r="AC72" s="442"/>
      <c r="AD72" s="109"/>
      <c r="AE72" s="47">
        <f>IF(F72="",0,IF(J72="",0,IF(SUMIF(F68:F75,F72,N68:N75)=0,0,IF(J72="Obligatoire",AF72/N72,IF(K72="",AF72/SUMIF(F68:F75,F72,N68:N75),AF72/(SUMIF(F68:F75,F72,N68:N75)/K72))))))</f>
        <v>0</v>
      </c>
      <c r="AF72" s="24">
        <f t="shared" si="38"/>
        <v>0</v>
      </c>
    </row>
    <row r="73" spans="1:32" ht="15.75" hidden="1" customHeight="1">
      <c r="A73" s="583"/>
      <c r="B73" s="592"/>
      <c r="C73" s="585"/>
      <c r="D73" s="585"/>
      <c r="E73" s="614"/>
      <c r="F73" s="446"/>
      <c r="G73" s="112"/>
      <c r="H73" s="103"/>
      <c r="I73" s="131"/>
      <c r="J73" s="130"/>
      <c r="K73" s="104"/>
      <c r="L73" s="105"/>
      <c r="M73" s="122"/>
      <c r="N73" s="119"/>
      <c r="O73" s="127"/>
      <c r="P73" s="111"/>
      <c r="Q73" s="556"/>
      <c r="R73" s="556"/>
      <c r="S73" s="556"/>
      <c r="T73" s="569"/>
      <c r="U73" s="243" t="str">
        <f>IF(OR(O73="",L73=Paramétrage!$C$10,L73=Paramétrage!$C$13,L73=Paramétrage!$C$16,L73=Paramétrage!$C$19,L73=Paramétrage!$C$23,L73=Paramétrage!$C$26,AND(L73&lt;&gt;Paramétrage!$C$9,P73="Mut+ext")),"",ROUNDUP(N73/O73,0))</f>
        <v/>
      </c>
      <c r="V73" s="244">
        <f>IF(L73="",0,IF(OR(P73="Mut+ext",VLOOKUP(L73,Paramétrage!$C$6:$E$28,2,0)=0),0,IF(O73="","saisir capacité",M73*U73*VLOOKUP(L73,Paramétrage!$C$6:$E$28,2,0))))</f>
        <v>0</v>
      </c>
      <c r="W73" s="108"/>
      <c r="X73" s="245">
        <f t="shared" si="37"/>
        <v>0</v>
      </c>
      <c r="Y73" s="246">
        <f>IF(L73="",0,IF(ISERROR(W73+V73*VLOOKUP(L73,Paramétrage!$C$6:$E$28,3,0))=TRUE,X73,W73+V73*VLOOKUP(L73,Paramétrage!$C$6:$E$28,3,0)))</f>
        <v>0</v>
      </c>
      <c r="Z73" s="555"/>
      <c r="AA73" s="556"/>
      <c r="AB73" s="557"/>
      <c r="AC73" s="442"/>
      <c r="AD73" s="109"/>
      <c r="AE73" s="47">
        <f>IF(F73="",0,IF(J73="",0,IF(SUMIF(F68:F75,F73,N68:N75)=0,0,IF(J73="Obligatoire",AF73/N73,IF(K73="",AF73/SUMIF(F68:F75,F73,N68:N75),AF73/(SUMIF(F68:F75,F73,N68:N75)/K73))))))</f>
        <v>0</v>
      </c>
      <c r="AF73" s="24">
        <f t="shared" si="38"/>
        <v>0</v>
      </c>
    </row>
    <row r="74" spans="1:32" ht="15.75" hidden="1" customHeight="1">
      <c r="A74" s="583"/>
      <c r="B74" s="592"/>
      <c r="C74" s="585"/>
      <c r="D74" s="585"/>
      <c r="E74" s="614"/>
      <c r="F74" s="446"/>
      <c r="G74" s="112"/>
      <c r="H74" s="103"/>
      <c r="I74" s="131"/>
      <c r="J74" s="130"/>
      <c r="K74" s="104"/>
      <c r="L74" s="105"/>
      <c r="M74" s="122"/>
      <c r="N74" s="119"/>
      <c r="O74" s="127"/>
      <c r="P74" s="111"/>
      <c r="Q74" s="556"/>
      <c r="R74" s="556"/>
      <c r="S74" s="556"/>
      <c r="T74" s="569"/>
      <c r="U74" s="243" t="str">
        <f>IF(OR(O74="",L74=Paramétrage!$C$10,L74=Paramétrage!$C$13,L74=Paramétrage!$C$16,L74=Paramétrage!$C$19,L74=Paramétrage!$C$23,L74=Paramétrage!$C$26,AND(L74&lt;&gt;Paramétrage!$C$9,P74="Mut+ext")),"",ROUNDUP(N74/O74,0))</f>
        <v/>
      </c>
      <c r="V74" s="244">
        <f>IF(L74="",0,IF(OR(P74="Mut+ext",VLOOKUP(L74,Paramétrage!$C$6:$E$28,2,0)=0),0,IF(O74="","saisir capacité",M74*U74*VLOOKUP(L74,Paramétrage!$C$6:$E$28,2,0))))</f>
        <v>0</v>
      </c>
      <c r="W74" s="108"/>
      <c r="X74" s="245">
        <f t="shared" si="37"/>
        <v>0</v>
      </c>
      <c r="Y74" s="246">
        <f>IF(L74="",0,IF(ISERROR(W74+V74*VLOOKUP(L74,Paramétrage!$C$6:$E$28,3,0))=TRUE,X74,W74+V74*VLOOKUP(L74,Paramétrage!$C$6:$E$28,3,0)))</f>
        <v>0</v>
      </c>
      <c r="Z74" s="555"/>
      <c r="AA74" s="556"/>
      <c r="AB74" s="557"/>
      <c r="AC74" s="442"/>
      <c r="AD74" s="109"/>
      <c r="AE74" s="47">
        <f>IF(F74="",0,IF(J74="",0,IF(SUMIF(F68:F75,F74,N68:N75)=0,0,IF(J74="Obligatoire",AF74/N74,IF(K74="",AF74/SUMIF(F68:F75,F74,N68:N75),AF74/(SUMIF(F68:F75,F74,N68:N75)/K74))))))</f>
        <v>0</v>
      </c>
      <c r="AF74" s="24">
        <f t="shared" si="38"/>
        <v>0</v>
      </c>
    </row>
    <row r="75" spans="1:32" ht="15.75" hidden="1" customHeight="1">
      <c r="A75" s="583"/>
      <c r="B75" s="592"/>
      <c r="C75" s="585"/>
      <c r="D75" s="585"/>
      <c r="E75" s="615"/>
      <c r="F75" s="446"/>
      <c r="G75" s="112"/>
      <c r="H75" s="103"/>
      <c r="I75" s="131"/>
      <c r="J75" s="130"/>
      <c r="K75" s="104"/>
      <c r="L75" s="105"/>
      <c r="M75" s="122"/>
      <c r="N75" s="119"/>
      <c r="O75" s="127"/>
      <c r="P75" s="111"/>
      <c r="Q75" s="556"/>
      <c r="R75" s="556"/>
      <c r="S75" s="556"/>
      <c r="T75" s="569"/>
      <c r="U75" s="243" t="str">
        <f>IF(OR(O75="",L75=Paramétrage!$C$10,L75=Paramétrage!$C$13,L75=Paramétrage!$C$16,L75=Paramétrage!$C$19,L75=Paramétrage!$C$23,L75=Paramétrage!$C$26,AND(L75&lt;&gt;Paramétrage!$C$9,P75="Mut+ext")),"",ROUNDUP(N75/O75,0))</f>
        <v/>
      </c>
      <c r="V75" s="244">
        <f>IF(L75="",0,IF(OR(P75="Mut+ext",VLOOKUP(L75,Paramétrage!$C$6:$E$28,2,0)=0),0,IF(O75="","saisir capacité",M75*U75*VLOOKUP(L75,Paramétrage!$C$6:$E$28,2,0))))</f>
        <v>0</v>
      </c>
      <c r="W75" s="108"/>
      <c r="X75" s="245">
        <f t="shared" si="37"/>
        <v>0</v>
      </c>
      <c r="Y75" s="246">
        <f>IF(L75="",0,IF(ISERROR(W75+V75*VLOOKUP(L75,Paramétrage!$C$6:$E$28,3,0))=TRUE,X75,W75+V75*VLOOKUP(L75,Paramétrage!$C$6:$E$28,3,0)))</f>
        <v>0</v>
      </c>
      <c r="Z75" s="555"/>
      <c r="AA75" s="556"/>
      <c r="AB75" s="557"/>
      <c r="AC75" s="442"/>
      <c r="AD75" s="109"/>
      <c r="AE75" s="47">
        <f>IF(F75="",0,IF(J75="",0,IF(SUMIF(F68:F75,F75,N68:N75)=0,0,IF(J75="Obligatoire",AF75/N75,IF(K75="",AF75/SUMIF(F68:F75,F75,N68:N75),AF75/(SUMIF(F68:F75,F75,N68:N75)/K75))))))</f>
        <v>0</v>
      </c>
      <c r="AF75" s="24">
        <f t="shared" si="38"/>
        <v>0</v>
      </c>
    </row>
    <row r="76" spans="1:32">
      <c r="A76" s="583"/>
      <c r="B76" s="592"/>
      <c r="C76" s="585"/>
      <c r="D76" s="214"/>
      <c r="E76" s="214"/>
      <c r="F76" s="215"/>
      <c r="G76" s="216"/>
      <c r="H76" s="217"/>
      <c r="I76" s="218"/>
      <c r="J76" s="217"/>
      <c r="K76" s="219"/>
      <c r="L76" s="220"/>
      <c r="M76" s="221">
        <f>AE76</f>
        <v>0</v>
      </c>
      <c r="N76" s="222"/>
      <c r="O76" s="220"/>
      <c r="P76" s="223"/>
      <c r="Q76" s="224"/>
      <c r="R76" s="224"/>
      <c r="S76" s="224"/>
      <c r="T76" s="225"/>
      <c r="U76" s="226"/>
      <c r="V76" s="227">
        <f>SUM(V68:V75)</f>
        <v>0</v>
      </c>
      <c r="W76" s="220">
        <f>SUM(W68:W75)</f>
        <v>0</v>
      </c>
      <c r="X76" s="228">
        <f t="shared" ref="X76" si="39">V76+W76</f>
        <v>0</v>
      </c>
      <c r="Y76" s="234">
        <f>SUM(Y68:Y75)</f>
        <v>0</v>
      </c>
      <c r="Z76" s="230"/>
      <c r="AA76" s="231"/>
      <c r="AB76" s="232"/>
      <c r="AC76" s="235"/>
      <c r="AD76" s="225"/>
      <c r="AE76" s="46">
        <f>SUM(AE68:AE75)</f>
        <v>0</v>
      </c>
      <c r="AF76" s="44">
        <f>SUM(AF68:AF75)</f>
        <v>0</v>
      </c>
    </row>
    <row r="77" spans="1:32" ht="15.75" customHeight="1">
      <c r="A77" s="583"/>
      <c r="B77" s="592"/>
      <c r="C77" s="585" t="s">
        <v>316</v>
      </c>
      <c r="D77" s="585" t="s">
        <v>265</v>
      </c>
      <c r="E77" s="614">
        <v>3</v>
      </c>
      <c r="F77" s="447" t="s">
        <v>317</v>
      </c>
      <c r="G77" s="112" t="s">
        <v>17</v>
      </c>
      <c r="H77" s="103"/>
      <c r="I77" s="131"/>
      <c r="J77" s="130"/>
      <c r="K77" s="104"/>
      <c r="L77" s="105"/>
      <c r="M77" s="122"/>
      <c r="N77" s="119"/>
      <c r="O77" s="127">
        <v>24</v>
      </c>
      <c r="P77" s="111"/>
      <c r="Q77" s="556"/>
      <c r="R77" s="556"/>
      <c r="S77" s="556"/>
      <c r="T77" s="569"/>
      <c r="U77" s="243">
        <f>IF(OR(O77="",L77=Paramétrage!$C$10,L77=Paramétrage!$C$13,L77=Paramétrage!$C$16,L77=Paramétrage!$C$19,L77=Paramétrage!$C$23,L77=Paramétrage!$C$26,AND(L77&lt;&gt;Paramétrage!$C$9,P77="Mut+ext")),"",ROUNDUP(N77/O77,0))</f>
        <v>0</v>
      </c>
      <c r="V77" s="244">
        <f>IF(L77="",0,IF(OR(P77="Mut+ext",VLOOKUP(L77,Paramétrage!$C$6:$E$28,2,0)=0),0,IF(O77="","saisir capacité",M77*U77*VLOOKUP(L77,Paramétrage!$C$6:$E$28,2,0))))</f>
        <v>0</v>
      </c>
      <c r="W77" s="108"/>
      <c r="X77" s="245">
        <f t="shared" ref="X77:X84" si="40">IF(ISERROR(V77+W77)=TRUE,V77,V77+W77)</f>
        <v>0</v>
      </c>
      <c r="Y77" s="246">
        <f>IF(L77="",0,IF(ISERROR(W77+V77*VLOOKUP(L77,Paramétrage!$C$6:$E$28,3,0))=TRUE,X77,W77+V77*VLOOKUP(L77,Paramétrage!$C$6:$E$28,3,0)))</f>
        <v>0</v>
      </c>
      <c r="Z77" s="555"/>
      <c r="AA77" s="556"/>
      <c r="AB77" s="557"/>
      <c r="AC77" s="442"/>
      <c r="AD77" s="110"/>
      <c r="AE77" s="47">
        <f>IF(F77="",0,IF(J77="",0,IF(SUMIF(F77:F84,F77,N77:N84)=0,0,IF(J77="Obligatoire",AF77/N77,IF(K77="",AF77/SUMIF(F77:F84,F77,N77:N84),AF77/(SUMIF(F77:F84,F77,N77:N84)/K77))))))</f>
        <v>0</v>
      </c>
      <c r="AF77" s="24">
        <f t="shared" ref="AF77:AF84" si="41">M77*N77</f>
        <v>0</v>
      </c>
    </row>
    <row r="78" spans="1:32">
      <c r="A78" s="583"/>
      <c r="B78" s="592"/>
      <c r="C78" s="585"/>
      <c r="D78" s="585"/>
      <c r="E78" s="614"/>
      <c r="F78" s="446"/>
      <c r="G78" s="112"/>
      <c r="H78" s="103"/>
      <c r="I78" s="131"/>
      <c r="J78" s="130"/>
      <c r="K78" s="104"/>
      <c r="L78" s="105"/>
      <c r="M78" s="122"/>
      <c r="N78" s="119"/>
      <c r="O78" s="127"/>
      <c r="P78" s="111"/>
      <c r="Q78" s="556"/>
      <c r="R78" s="556"/>
      <c r="S78" s="556"/>
      <c r="T78" s="569"/>
      <c r="U78" s="243" t="str">
        <f>IF(OR(O78="",L78=Paramétrage!$C$10,L78=Paramétrage!$C$13,L78=Paramétrage!$C$16,L78=Paramétrage!$C$19,L78=Paramétrage!$C$23,L78=Paramétrage!$C$26,AND(L78&lt;&gt;Paramétrage!$C$9,P78="Mut+ext")),"",ROUNDUP(N78/O78,0))</f>
        <v/>
      </c>
      <c r="V78" s="244">
        <f>IF(L78="",0,IF(OR(P78="Mut+ext",VLOOKUP(L78,Paramétrage!$C$6:$E$28,2,0)=0),0,IF(O78="","saisir capacité",M78*U78*VLOOKUP(L78,Paramétrage!$C$6:$E$28,2,0))))</f>
        <v>0</v>
      </c>
      <c r="W78" s="108"/>
      <c r="X78" s="245">
        <f t="shared" si="40"/>
        <v>0</v>
      </c>
      <c r="Y78" s="246">
        <f>IF(L78="",0,IF(ISERROR(W78+V78*VLOOKUP(L78,Paramétrage!$C$6:$E$28,3,0))=TRUE,X78,W78+V78*VLOOKUP(L78,Paramétrage!$C$6:$E$28,3,0)))</f>
        <v>0</v>
      </c>
      <c r="Z78" s="555"/>
      <c r="AA78" s="556"/>
      <c r="AB78" s="557"/>
      <c r="AC78" s="442"/>
      <c r="AD78" s="109"/>
      <c r="AE78" s="47">
        <f>IF(F78="",0,IF(J78="",0,IF(SUMIF(F77:F84,F78,N77:N84)=0,0,IF(J78="Obligatoire",AF78/N78,IF(K78="",AF78/SUMIF(F77:F84,F78,N77:N84),AF78/(SUMIF(F77:F84,F78,N77:N84)/K78))))))</f>
        <v>0</v>
      </c>
      <c r="AF78" s="24">
        <f t="shared" si="41"/>
        <v>0</v>
      </c>
    </row>
    <row r="79" spans="1:32">
      <c r="A79" s="583"/>
      <c r="B79" s="592"/>
      <c r="C79" s="585"/>
      <c r="D79" s="585"/>
      <c r="E79" s="614"/>
      <c r="F79" s="446"/>
      <c r="G79" s="112"/>
      <c r="H79" s="103"/>
      <c r="I79" s="131"/>
      <c r="J79" s="130"/>
      <c r="K79" s="104"/>
      <c r="L79" s="105"/>
      <c r="M79" s="122"/>
      <c r="N79" s="119"/>
      <c r="O79" s="127"/>
      <c r="P79" s="111"/>
      <c r="Q79" s="556"/>
      <c r="R79" s="556"/>
      <c r="S79" s="556"/>
      <c r="T79" s="569"/>
      <c r="U79" s="243" t="str">
        <f>IF(OR(O79="",L79=Paramétrage!$C$10,L79=Paramétrage!$C$13,L79=Paramétrage!$C$16,L79=Paramétrage!$C$19,L79=Paramétrage!$C$23,L79=Paramétrage!$C$26,AND(L79&lt;&gt;Paramétrage!$C$9,P79="Mut+ext")),"",ROUNDUP(N79/O79,0))</f>
        <v/>
      </c>
      <c r="V79" s="244">
        <f>IF(L79="",0,IF(OR(P79="Mut+ext",VLOOKUP(L79,Paramétrage!$C$6:$E$28,2,0)=0),0,IF(O79="","saisir capacité",M79*U79*VLOOKUP(L79,Paramétrage!$C$6:$E$28,2,0))))</f>
        <v>0</v>
      </c>
      <c r="W79" s="108"/>
      <c r="X79" s="245">
        <f t="shared" si="40"/>
        <v>0</v>
      </c>
      <c r="Y79" s="246">
        <f>IF(L79="",0,IF(ISERROR(W79+V79*VLOOKUP(L79,Paramétrage!$C$6:$E$28,3,0))=TRUE,X79,W79+V79*VLOOKUP(L79,Paramétrage!$C$6:$E$28,3,0)))</f>
        <v>0</v>
      </c>
      <c r="Z79" s="555"/>
      <c r="AA79" s="556"/>
      <c r="AB79" s="557"/>
      <c r="AC79" s="442"/>
      <c r="AD79" s="109"/>
      <c r="AE79" s="47">
        <f>IF(F79="",0,IF(J79="",0,IF(SUMIF(F77:F84,F79,N77:N84)=0,0,IF(J79="Obligatoire",AF79/N79,IF(K79="",AF79/SUMIF(F77:F84,F79,N77:N84),AF79/(SUMIF(F77:F84,F79,N77:N84)/K79))))))</f>
        <v>0</v>
      </c>
      <c r="AF79" s="24">
        <f t="shared" si="41"/>
        <v>0</v>
      </c>
    </row>
    <row r="80" spans="1:32">
      <c r="A80" s="583"/>
      <c r="B80" s="592"/>
      <c r="C80" s="585"/>
      <c r="D80" s="585"/>
      <c r="E80" s="614"/>
      <c r="F80" s="448"/>
      <c r="G80" s="112"/>
      <c r="H80" s="103"/>
      <c r="I80" s="131"/>
      <c r="J80" s="130"/>
      <c r="K80" s="104"/>
      <c r="L80" s="105"/>
      <c r="M80" s="122"/>
      <c r="N80" s="119"/>
      <c r="O80" s="127"/>
      <c r="P80" s="111"/>
      <c r="Q80" s="556"/>
      <c r="R80" s="556"/>
      <c r="S80" s="556"/>
      <c r="T80" s="569"/>
      <c r="U80" s="243" t="str">
        <f>IF(OR(O80="",L80=Paramétrage!$C$10,L80=Paramétrage!$C$13,L80=Paramétrage!$C$16,L80=Paramétrage!$C$19,L80=Paramétrage!$C$23,L80=Paramétrage!$C$26,AND(L80&lt;&gt;Paramétrage!$C$9,P80="Mut+ext")),"",ROUNDUP(N80/O80,0))</f>
        <v/>
      </c>
      <c r="V80" s="244">
        <f>IF(L80="",0,IF(OR(P80="Mut+ext",VLOOKUP(L80,Paramétrage!$C$6:$E$28,2,0)=0),0,IF(O80="","saisir capacité",M80*U80*VLOOKUP(L80,Paramétrage!$C$6:$E$28,2,0))))</f>
        <v>0</v>
      </c>
      <c r="W80" s="108"/>
      <c r="X80" s="245">
        <f t="shared" si="40"/>
        <v>0</v>
      </c>
      <c r="Y80" s="246">
        <f>IF(L80="",0,IF(ISERROR(W80+V80*VLOOKUP(L80,Paramétrage!$C$6:$E$28,3,0))=TRUE,X80,W80+V80*VLOOKUP(L80,Paramétrage!$C$6:$E$28,3,0)))</f>
        <v>0</v>
      </c>
      <c r="Z80" s="555"/>
      <c r="AA80" s="556"/>
      <c r="AB80" s="557"/>
      <c r="AC80" s="442"/>
      <c r="AD80" s="109"/>
      <c r="AE80" s="47">
        <f>IF(F80="",0,IF(J80="",0,IF(SUMIF(F77:F84,F80,N77:N84)=0,0,IF(J80="Obligatoire",AF80/N80,IF(K80="",AF80/SUMIF(F77:F84,F80,N77:N84),AF80/(SUMIF(F77:F84,F80,N77:N84)/K80))))))</f>
        <v>0</v>
      </c>
      <c r="AF80" s="24">
        <f t="shared" si="41"/>
        <v>0</v>
      </c>
    </row>
    <row r="81" spans="1:42" ht="15.75" hidden="1" customHeight="1">
      <c r="A81" s="583"/>
      <c r="B81" s="592"/>
      <c r="C81" s="585"/>
      <c r="D81" s="585"/>
      <c r="E81" s="614"/>
      <c r="F81" s="446"/>
      <c r="G81" s="112"/>
      <c r="H81" s="103"/>
      <c r="I81" s="131"/>
      <c r="J81" s="130"/>
      <c r="K81" s="104"/>
      <c r="L81" s="105"/>
      <c r="M81" s="122"/>
      <c r="N81" s="119"/>
      <c r="O81" s="127"/>
      <c r="P81" s="111"/>
      <c r="Q81" s="556"/>
      <c r="R81" s="556"/>
      <c r="S81" s="556"/>
      <c r="T81" s="569"/>
      <c r="U81" s="243" t="str">
        <f>IF(OR(O81="",L81=Paramétrage!$C$10,L81=Paramétrage!$C$13,L81=Paramétrage!$C$16,L81=Paramétrage!$C$19,L81=Paramétrage!$C$23,L81=Paramétrage!$C$26,AND(L81&lt;&gt;Paramétrage!$C$9,P81="Mut+ext")),"",ROUNDUP(N81/O81,0))</f>
        <v/>
      </c>
      <c r="V81" s="244">
        <f>IF(L81="",0,IF(OR(P81="Mut+ext",VLOOKUP(L81,Paramétrage!$C$6:$E$28,2,0)=0),0,IF(O81="","saisir capacité",M81*U81*VLOOKUP(L81,Paramétrage!$C$6:$E$28,2,0))))</f>
        <v>0</v>
      </c>
      <c r="W81" s="108"/>
      <c r="X81" s="245">
        <f t="shared" si="40"/>
        <v>0</v>
      </c>
      <c r="Y81" s="246">
        <f>IF(L81="",0,IF(ISERROR(W81+V81*VLOOKUP(L81,Paramétrage!$C$6:$E$28,3,0))=TRUE,X81,W81+V81*VLOOKUP(L81,Paramétrage!$C$6:$E$28,3,0)))</f>
        <v>0</v>
      </c>
      <c r="Z81" s="555"/>
      <c r="AA81" s="556"/>
      <c r="AB81" s="557"/>
      <c r="AC81" s="442"/>
      <c r="AD81" s="109"/>
      <c r="AE81" s="47">
        <f>IF(F81="",0,IF(J81="",0,IF(SUMIF(F77:F84,F81,N77:N84)=0,0,IF(J81="Obligatoire",AF81/N81,IF(K81="",AF81/SUMIF(F77:F84,F81,N77:N84),AF81/(SUMIF(F77:F84,F81,N77:N84)/K81))))))</f>
        <v>0</v>
      </c>
      <c r="AF81" s="24">
        <f t="shared" si="41"/>
        <v>0</v>
      </c>
    </row>
    <row r="82" spans="1:42" ht="15.75" hidden="1" customHeight="1">
      <c r="A82" s="583"/>
      <c r="B82" s="592"/>
      <c r="C82" s="585"/>
      <c r="D82" s="585"/>
      <c r="E82" s="614"/>
      <c r="F82" s="446"/>
      <c r="G82" s="112"/>
      <c r="H82" s="103"/>
      <c r="I82" s="131"/>
      <c r="J82" s="130"/>
      <c r="K82" s="104"/>
      <c r="L82" s="105"/>
      <c r="M82" s="122"/>
      <c r="N82" s="119"/>
      <c r="O82" s="127"/>
      <c r="P82" s="111"/>
      <c r="Q82" s="556"/>
      <c r="R82" s="556"/>
      <c r="S82" s="556"/>
      <c r="T82" s="569"/>
      <c r="U82" s="243" t="str">
        <f>IF(OR(O82="",L82=Paramétrage!$C$10,L82=Paramétrage!$C$13,L82=Paramétrage!$C$16,L82=Paramétrage!$C$19,L82=Paramétrage!$C$23,L82=Paramétrage!$C$26,AND(L82&lt;&gt;Paramétrage!$C$9,P82="Mut+ext")),"",ROUNDUP(N82/O82,0))</f>
        <v/>
      </c>
      <c r="V82" s="244">
        <f>IF(L82="",0,IF(OR(P82="Mut+ext",VLOOKUP(L82,Paramétrage!$C$6:$E$28,2,0)=0),0,IF(O82="","saisir capacité",M82*U82*VLOOKUP(L82,Paramétrage!$C$6:$E$28,2,0))))</f>
        <v>0</v>
      </c>
      <c r="W82" s="108"/>
      <c r="X82" s="245">
        <f t="shared" si="40"/>
        <v>0</v>
      </c>
      <c r="Y82" s="246">
        <f>IF(L82="",0,IF(ISERROR(W82+V82*VLOOKUP(L82,Paramétrage!$C$6:$E$28,3,0))=TRUE,X82,W82+V82*VLOOKUP(L82,Paramétrage!$C$6:$E$28,3,0)))</f>
        <v>0</v>
      </c>
      <c r="Z82" s="555"/>
      <c r="AA82" s="556"/>
      <c r="AB82" s="557"/>
      <c r="AC82" s="442"/>
      <c r="AD82" s="109"/>
      <c r="AE82" s="47">
        <f>IF(F82="",0,IF(J82="",0,IF(SUMIF(F77:F84,F82,N77:N84)=0,0,IF(J82="Obligatoire",AF82/N82,IF(K82="",AF82/SUMIF(F77:F84,F82,N77:N84),AF82/(SUMIF(F77:F84,F82,N77:N84)/K82))))))</f>
        <v>0</v>
      </c>
      <c r="AF82" s="24">
        <f t="shared" si="41"/>
        <v>0</v>
      </c>
    </row>
    <row r="83" spans="1:42" ht="15.75" hidden="1" customHeight="1">
      <c r="A83" s="583"/>
      <c r="B83" s="592"/>
      <c r="C83" s="585"/>
      <c r="D83" s="585"/>
      <c r="E83" s="614"/>
      <c r="F83" s="446"/>
      <c r="G83" s="112"/>
      <c r="H83" s="103"/>
      <c r="I83" s="131"/>
      <c r="J83" s="130"/>
      <c r="K83" s="104"/>
      <c r="L83" s="105"/>
      <c r="M83" s="122"/>
      <c r="N83" s="119"/>
      <c r="O83" s="127"/>
      <c r="P83" s="111"/>
      <c r="Q83" s="556"/>
      <c r="R83" s="556"/>
      <c r="S83" s="556"/>
      <c r="T83" s="569"/>
      <c r="U83" s="243" t="str">
        <f>IF(OR(O83="",L83=Paramétrage!$C$10,L83=Paramétrage!$C$13,L83=Paramétrage!$C$16,L83=Paramétrage!$C$19,L83=Paramétrage!$C$23,L83=Paramétrage!$C$26,AND(L83&lt;&gt;Paramétrage!$C$9,P83="Mut+ext")),"",ROUNDUP(N83/O83,0))</f>
        <v/>
      </c>
      <c r="V83" s="244">
        <f>IF(L83="",0,IF(OR(P83="Mut+ext",VLOOKUP(L83,Paramétrage!$C$6:$E$28,2,0)=0),0,IF(O83="","saisir capacité",M83*U83*VLOOKUP(L83,Paramétrage!$C$6:$E$28,2,0))))</f>
        <v>0</v>
      </c>
      <c r="W83" s="108"/>
      <c r="X83" s="245">
        <f t="shared" si="40"/>
        <v>0</v>
      </c>
      <c r="Y83" s="246">
        <f>IF(L83="",0,IF(ISERROR(W83+V83*VLOOKUP(L83,Paramétrage!$C$6:$E$28,3,0))=TRUE,X83,W83+V83*VLOOKUP(L83,Paramétrage!$C$6:$E$28,3,0)))</f>
        <v>0</v>
      </c>
      <c r="Z83" s="555"/>
      <c r="AA83" s="556"/>
      <c r="AB83" s="557"/>
      <c r="AC83" s="442"/>
      <c r="AD83" s="109"/>
      <c r="AE83" s="47">
        <f>IF(F83="",0,IF(J83="",0,IF(SUMIF(F77:F84,F83,N77:N84)=0,0,IF(J83="Obligatoire",AF83/N83,IF(K83="",AF83/SUMIF(F77:F84,F83,N77:N84),AF83/(SUMIF(F77:F84,F83,N77:N84)/K83))))))</f>
        <v>0</v>
      </c>
      <c r="AF83" s="24">
        <f t="shared" si="41"/>
        <v>0</v>
      </c>
    </row>
    <row r="84" spans="1:42" ht="15.75" hidden="1" customHeight="1">
      <c r="A84" s="583"/>
      <c r="B84" s="592"/>
      <c r="C84" s="585"/>
      <c r="D84" s="585"/>
      <c r="E84" s="615"/>
      <c r="F84" s="446"/>
      <c r="G84" s="112"/>
      <c r="H84" s="103"/>
      <c r="I84" s="131"/>
      <c r="J84" s="130"/>
      <c r="K84" s="104"/>
      <c r="L84" s="105"/>
      <c r="M84" s="122"/>
      <c r="N84" s="119"/>
      <c r="O84" s="127"/>
      <c r="P84" s="111"/>
      <c r="Q84" s="556"/>
      <c r="R84" s="556"/>
      <c r="S84" s="556"/>
      <c r="T84" s="569"/>
      <c r="U84" s="243" t="str">
        <f>IF(OR(O84="",L84=Paramétrage!$C$10,L84=Paramétrage!$C$13,L84=Paramétrage!$C$16,L84=Paramétrage!$C$19,L84=Paramétrage!$C$23,L84=Paramétrage!$C$26,AND(L84&lt;&gt;Paramétrage!$C$9,P84="Mut+ext")),"",ROUNDUP(N84/O84,0))</f>
        <v/>
      </c>
      <c r="V84" s="244">
        <f>IF(L84="",0,IF(OR(P84="Mut+ext",VLOOKUP(L84,Paramétrage!$C$6:$E$28,2,0)=0),0,IF(O84="","saisir capacité",M84*U84*VLOOKUP(L84,Paramétrage!$C$6:$E$28,2,0))))</f>
        <v>0</v>
      </c>
      <c r="W84" s="108"/>
      <c r="X84" s="245">
        <f t="shared" si="40"/>
        <v>0</v>
      </c>
      <c r="Y84" s="246">
        <f>IF(L84="",0,IF(ISERROR(W84+V84*VLOOKUP(L84,Paramétrage!$C$6:$E$28,3,0))=TRUE,X84,W84+V84*VLOOKUP(L84,Paramétrage!$C$6:$E$28,3,0)))</f>
        <v>0</v>
      </c>
      <c r="Z84" s="555"/>
      <c r="AA84" s="556"/>
      <c r="AB84" s="557"/>
      <c r="AC84" s="442"/>
      <c r="AD84" s="109"/>
      <c r="AE84" s="47">
        <f>IF(F84="",0,IF(J84="",0,IF(SUMIF(F77:F84,F84,N77:N84)=0,0,IF(J84="Obligatoire",AF84/N84,IF(K84="",AF84/SUMIF(F77:F84,F84,N77:N84),AF84/(SUMIF(F77:F84,F84,N77:N84)/K84))))))</f>
        <v>0</v>
      </c>
      <c r="AF84" s="24">
        <f t="shared" si="41"/>
        <v>0</v>
      </c>
    </row>
    <row r="85" spans="1:42" ht="16.149999999999999" thickBot="1">
      <c r="A85" s="583"/>
      <c r="B85" s="593"/>
      <c r="C85" s="585"/>
      <c r="D85" s="214"/>
      <c r="E85" s="214"/>
      <c r="F85" s="215"/>
      <c r="G85" s="216"/>
      <c r="H85" s="217"/>
      <c r="I85" s="218"/>
      <c r="J85" s="217"/>
      <c r="K85" s="219"/>
      <c r="L85" s="220"/>
      <c r="M85" s="221">
        <f>AE85</f>
        <v>0</v>
      </c>
      <c r="N85" s="222"/>
      <c r="O85" s="220"/>
      <c r="P85" s="223"/>
      <c r="Q85" s="224"/>
      <c r="R85" s="224"/>
      <c r="S85" s="224"/>
      <c r="T85" s="225"/>
      <c r="U85" s="226"/>
      <c r="V85" s="227">
        <f>SUM(V77:V84)</f>
        <v>0</v>
      </c>
      <c r="W85" s="220">
        <f>SUM(W77:W84)</f>
        <v>0</v>
      </c>
      <c r="X85" s="228">
        <f t="shared" ref="X85" si="42">V85+W85</f>
        <v>0</v>
      </c>
      <c r="Y85" s="234">
        <f>SUM(Y77:Y84)</f>
        <v>0</v>
      </c>
      <c r="Z85" s="230"/>
      <c r="AA85" s="231"/>
      <c r="AB85" s="232"/>
      <c r="AC85" s="235"/>
      <c r="AD85" s="225"/>
      <c r="AE85" s="46">
        <f>SUM(AE77:AE84)</f>
        <v>0</v>
      </c>
      <c r="AF85" s="44">
        <f>SUM(AF77:AF84)</f>
        <v>0</v>
      </c>
    </row>
    <row r="86" spans="1:42" ht="16.149999999999999" thickBot="1">
      <c r="A86" s="584"/>
      <c r="B86" s="252" t="s">
        <v>319</v>
      </c>
      <c r="C86" s="253"/>
      <c r="D86" s="253"/>
      <c r="E86" s="254">
        <f>E17+E26+E35+E44+E53+E68+E77</f>
        <v>30</v>
      </c>
      <c r="F86" s="255"/>
      <c r="G86" s="253"/>
      <c r="H86" s="253"/>
      <c r="I86" s="256"/>
      <c r="J86" s="253"/>
      <c r="K86" s="253"/>
      <c r="L86" s="256"/>
      <c r="M86" s="257">
        <f>IF(M67=0,M85+M76+M61+M52+M43+M34+M25,M85+M76+(M67+M61+M52)/2+M43+M34+M25)</f>
        <v>50</v>
      </c>
      <c r="N86" s="258"/>
      <c r="O86" s="259"/>
      <c r="P86" s="260"/>
      <c r="Q86" s="258"/>
      <c r="R86" s="258"/>
      <c r="S86" s="258"/>
      <c r="T86" s="261"/>
      <c r="U86" s="262"/>
      <c r="V86" s="263">
        <f>V25+V34+V43+V52+V61+V85</f>
        <v>150</v>
      </c>
      <c r="W86" s="254">
        <f>W25+W34+W43+W52+W61+W85</f>
        <v>0</v>
      </c>
      <c r="X86" s="254">
        <f>X25+X34+X43+X52+X61+X85</f>
        <v>150</v>
      </c>
      <c r="Y86" s="264">
        <f>Y25+Y34+Y43+Y52+Y61+Y85</f>
        <v>162.5</v>
      </c>
      <c r="Z86" s="265"/>
      <c r="AA86" s="265"/>
      <c r="AB86" s="266"/>
      <c r="AC86" s="266"/>
      <c r="AD86" s="261"/>
      <c r="AE86" s="48">
        <f>SUM(AE17:AE85)/2</f>
        <v>50</v>
      </c>
      <c r="AF86" s="30">
        <f>SUM(AF17:AF61)</f>
        <v>18000</v>
      </c>
    </row>
    <row r="87" spans="1:42" ht="14.85" customHeight="1">
      <c r="A87" s="622" t="s">
        <v>320</v>
      </c>
      <c r="B87" s="619" t="s">
        <v>92</v>
      </c>
      <c r="C87" s="585" t="s">
        <v>321</v>
      </c>
      <c r="D87" s="587" t="s">
        <v>398</v>
      </c>
      <c r="E87" s="588">
        <v>6</v>
      </c>
      <c r="F87" s="447" t="s">
        <v>323</v>
      </c>
      <c r="G87" s="112" t="s">
        <v>16</v>
      </c>
      <c r="H87" s="103"/>
      <c r="I87" s="131"/>
      <c r="J87" s="130"/>
      <c r="K87" s="104"/>
      <c r="L87" s="105"/>
      <c r="M87" s="122"/>
      <c r="N87" s="119"/>
      <c r="O87" s="127"/>
      <c r="P87" s="137"/>
      <c r="Q87" s="556"/>
      <c r="R87" s="556"/>
      <c r="S87" s="556"/>
      <c r="T87" s="569"/>
      <c r="U87" s="247" t="str">
        <f>IF(OR(O87="",L87=Paramétrage!$C$10,L87=Paramétrage!$C$13,L87=Paramétrage!$C$16,L87=Paramétrage!$C$19,L87=Paramétrage!$C$23,L87=Paramétrage!$C$26,AND(L87&lt;&gt;Paramétrage!$C$9,P87="Mut+ext")),"",ROUNDUP(N87/O87,0))</f>
        <v/>
      </c>
      <c r="V87" s="210">
        <f>IF(L87="",0,IF(OR(P87="Mut+ext",VLOOKUP(L87,Paramétrage!$C$6:$E$28,2,0)=0),0,IF(O87="","saisir capacité",M87*U87*VLOOKUP(L87,Paramétrage!$C$6:$E$28,2,0))))</f>
        <v>0</v>
      </c>
      <c r="W87" s="108"/>
      <c r="X87" s="211">
        <f t="shared" ref="X87:X94" si="43">IF(ISERROR(V87+W87)=TRUE,V87,V87+W87)</f>
        <v>0</v>
      </c>
      <c r="Y87" s="248">
        <f>IF(L87="",0,IF(ISERROR(W87+V87*VLOOKUP(L87,Paramétrage!$C$6:$E$28,3,0))=TRUE,X87,W87+V87*VLOOKUP(L87,Paramétrage!$C$6:$E$28,3,0)))</f>
        <v>0</v>
      </c>
      <c r="Z87" s="555"/>
      <c r="AA87" s="556"/>
      <c r="AB87" s="557"/>
      <c r="AC87" s="442"/>
      <c r="AD87" s="110"/>
      <c r="AE87" s="47">
        <f>IF(F87="",0,IF(J87="",0,IF(SUMIF(F87:F94,F87,N87:N94)=0,0,IF(J87="Obligatoire",AF87/N87,IF(K87="",AF87/SUMIF(F87:F94,F87,N87:N94),AF87/(SUMIF(F87:F94,F87,N87:N94)/K87))))))</f>
        <v>0</v>
      </c>
      <c r="AF87" s="43">
        <f t="shared" ref="AF87:AF94" si="44">M87*N87</f>
        <v>0</v>
      </c>
      <c r="AH87" s="50">
        <f>IF(SUMIF(F87:F94,F87,N87:N94)=0,0,$M$3*N87/SUMIF(F87:F94,F87,N87:N94))</f>
        <v>0</v>
      </c>
      <c r="AI87" s="12">
        <f t="shared" ref="AI87:AI94" si="45">O87</f>
        <v>0</v>
      </c>
      <c r="AJ87" s="26" t="str">
        <f t="shared" ref="AJ87:AJ93" si="46">IF(AI87=0,"",ROUNDUP(AH87/AI87,0))</f>
        <v/>
      </c>
      <c r="AK87" s="27">
        <f>IF(L87="",0,IF(OR(P87="Mut+ext",VLOOKUP(L87,Paramétrage!$C$6:$E$28,2,0)=0),0,IF(O87="","saisir capacité",IF(P87="Mut+ext",0,M87*AJ87*VLOOKUP(L87,Paramétrage!$C$6:$E$28,2,0)))))</f>
        <v>0</v>
      </c>
      <c r="AL87" s="95"/>
      <c r="AM87" s="27">
        <f t="shared" ref="AM87:AM94" si="47">IF(ISERROR(AK87+AL87)=TRUE,AK87,AK87+AL87)</f>
        <v>0</v>
      </c>
      <c r="AN87" s="27">
        <f>IF(L87="",0,IF(ISERROR(AL87+AK87*VLOOKUP(L87,Paramétrage!$C$6:$E$28,3,0))=TRUE,AM87,AL87+AK87*VLOOKUP(L87,Paramétrage!$C$6:$E$28,3,0)))</f>
        <v>0</v>
      </c>
      <c r="AO87" s="50">
        <f>IF(L87="",0,IF(OR(P87="oui",VLOOKUP(L87,Paramétrage!$C$6:$E$28,2,0)=0),0,IF(U87="",0,U87-AJ87)))</f>
        <v>0</v>
      </c>
      <c r="AP87" s="12">
        <f t="shared" ref="AP87:AP94" si="48">Y87-AN87-W87</f>
        <v>0</v>
      </c>
    </row>
    <row r="88" spans="1:42">
      <c r="A88" s="623"/>
      <c r="B88" s="620"/>
      <c r="C88" s="585"/>
      <c r="D88" s="587"/>
      <c r="E88" s="588"/>
      <c r="F88" s="446" t="s">
        <v>324</v>
      </c>
      <c r="G88" s="102" t="s">
        <v>16</v>
      </c>
      <c r="H88" s="103"/>
      <c r="I88" s="131"/>
      <c r="J88" s="130"/>
      <c r="K88" s="104"/>
      <c r="L88" s="105"/>
      <c r="M88" s="122"/>
      <c r="N88" s="119"/>
      <c r="O88" s="127"/>
      <c r="P88" s="111"/>
      <c r="Q88" s="556"/>
      <c r="R88" s="556"/>
      <c r="S88" s="556"/>
      <c r="T88" s="569"/>
      <c r="U88" s="247" t="str">
        <f>IF(OR(O88="",L88=Paramétrage!$C$10,L88=Paramétrage!$C$13,L88=Paramétrage!$C$16,L88=Paramétrage!$C$19,L88=Paramétrage!$C$23,L88=Paramétrage!$C$26,AND(L88&lt;&gt;Paramétrage!$C$9,P88="Mut+ext")),"",ROUNDUP(N88/O88,0))</f>
        <v/>
      </c>
      <c r="V88" s="210">
        <f>IF(L88="",0,IF(OR(P88="Mut+ext",VLOOKUP(L88,Paramétrage!$C$6:$E$28,2,0)=0),0,IF(O88="","saisir capacité",M88*U88*VLOOKUP(L88,Paramétrage!$C$6:$E$28,2,0))))</f>
        <v>0</v>
      </c>
      <c r="W88" s="108"/>
      <c r="X88" s="211">
        <f t="shared" si="43"/>
        <v>0</v>
      </c>
      <c r="Y88" s="248">
        <f>IF(L88="",0,IF(ISERROR(W88+V88*VLOOKUP(L88,Paramétrage!$C$6:$E$28,3,0))=TRUE,X88,W88+V88*VLOOKUP(L88,Paramétrage!$C$6:$E$28,3,0)))</f>
        <v>0</v>
      </c>
      <c r="Z88" s="555"/>
      <c r="AA88" s="556"/>
      <c r="AB88" s="557"/>
      <c r="AC88" s="442"/>
      <c r="AD88" s="109"/>
      <c r="AE88" s="47">
        <f>IF(F88="",0,IF(J88="",0,IF(SUMIF(F87:F94,F88,N87:N94)=0,0,IF(J88="Obligatoire",AF88/N88,IF(K88="",AF88/SUMIF(F87:F94,F88,N87:N94),AF88/(SUMIF(F87:F94,F88,N87:N94)/K88))))))</f>
        <v>0</v>
      </c>
      <c r="AF88" s="24">
        <f t="shared" si="44"/>
        <v>0</v>
      </c>
      <c r="AH88" s="50">
        <f>IF(SUMIF(F87:F94,F88,N87:N94)=0,0,$M$3*N88/SUMIF(F87:F94,F88,N87:N94))</f>
        <v>0</v>
      </c>
      <c r="AI88" s="12">
        <f t="shared" si="45"/>
        <v>0</v>
      </c>
      <c r="AJ88" s="26" t="str">
        <f t="shared" si="46"/>
        <v/>
      </c>
      <c r="AK88" s="27">
        <f>IF(L88="",0,IF(OR(P88="Mut+ext",VLOOKUP(L88,Paramétrage!$C$6:$E$28,2,0)=0),0,IF(O88="","saisir capacité",IF(P88="Mut+ext",0,M88*AJ88*VLOOKUP(L88,Paramétrage!$C$6:$E$28,2,0)))))</f>
        <v>0</v>
      </c>
      <c r="AL88" s="95"/>
      <c r="AM88" s="27">
        <f t="shared" si="47"/>
        <v>0</v>
      </c>
      <c r="AN88" s="27">
        <f>IF(L88="",0,IF(ISERROR(AL88+AK88*VLOOKUP(L88,Paramétrage!$C$6:$E$28,3,0))=TRUE,AM88,AL88+AK88*VLOOKUP(L88,Paramétrage!$C$6:$E$28,3,0)))</f>
        <v>0</v>
      </c>
      <c r="AO88" s="50">
        <f>IF(L88="",0,IF(OR(P88="oui",VLOOKUP(L88,Paramétrage!$C$6:$E$28,2,0)=0),0,IF(U88="",0,U88-AJ88)))</f>
        <v>0</v>
      </c>
      <c r="AP88" s="12">
        <f t="shared" si="48"/>
        <v>0</v>
      </c>
    </row>
    <row r="89" spans="1:42">
      <c r="A89" s="623"/>
      <c r="B89" s="620"/>
      <c r="C89" s="585"/>
      <c r="D89" s="587"/>
      <c r="E89" s="588"/>
      <c r="F89" s="446" t="s">
        <v>325</v>
      </c>
      <c r="G89" s="102" t="s">
        <v>16</v>
      </c>
      <c r="H89" s="103"/>
      <c r="I89" s="131"/>
      <c r="J89" s="130"/>
      <c r="K89" s="104"/>
      <c r="L89" s="105"/>
      <c r="M89" s="122"/>
      <c r="N89" s="119"/>
      <c r="O89" s="127"/>
      <c r="P89" s="111"/>
      <c r="Q89" s="556"/>
      <c r="R89" s="556"/>
      <c r="S89" s="556"/>
      <c r="T89" s="569"/>
      <c r="U89" s="247" t="str">
        <f>IF(OR(O89="",L89=Paramétrage!$C$10,L89=Paramétrage!$C$13,L89=Paramétrage!$C$16,L89=Paramétrage!$C$19,L89=Paramétrage!$C$23,L89=Paramétrage!$C$26,AND(L89&lt;&gt;Paramétrage!$C$9,P89="Mut+ext")),"",ROUNDUP(N89/O89,0))</f>
        <v/>
      </c>
      <c r="V89" s="210">
        <f>IF(L89="",0,IF(OR(P89="Mut+ext",VLOOKUP(L89,Paramétrage!$C$6:$E$28,2,0)=0),0,IF(O89="","saisir capacité",M89*U89*VLOOKUP(L89,Paramétrage!$C$6:$E$28,2,0))))</f>
        <v>0</v>
      </c>
      <c r="W89" s="108"/>
      <c r="X89" s="211">
        <f t="shared" si="43"/>
        <v>0</v>
      </c>
      <c r="Y89" s="248">
        <f>IF(L89="",0,IF(ISERROR(W89+V89*VLOOKUP(L89,Paramétrage!$C$6:$E$28,3,0))=TRUE,X89,W89+V89*VLOOKUP(L89,Paramétrage!$C$6:$E$28,3,0)))</f>
        <v>0</v>
      </c>
      <c r="Z89" s="555"/>
      <c r="AA89" s="556"/>
      <c r="AB89" s="557"/>
      <c r="AC89" s="442"/>
      <c r="AD89" s="109"/>
      <c r="AE89" s="47">
        <f>IF(F89="",0,IF(J89="",0,IF(SUMIF(F87:F94,F89,N87:N94)=0,0,IF(J89="Obligatoire",AF89/N89,IF(K89="",AF89/SUMIF(F87:F94,F89,N87:N94),AF89/(SUMIF(F87:F94,F89,N87:N94)/K89))))))</f>
        <v>0</v>
      </c>
      <c r="AF89" s="24">
        <f t="shared" si="44"/>
        <v>0</v>
      </c>
      <c r="AH89" s="50">
        <f>IF(SUMIF(F87:F94,F89,N87:N94)=0,0,$M$3*N89/SUMIF(F87:F94,F89,N87:N94))</f>
        <v>0</v>
      </c>
      <c r="AI89" s="12">
        <f t="shared" si="45"/>
        <v>0</v>
      </c>
      <c r="AJ89" s="26" t="str">
        <f t="shared" si="46"/>
        <v/>
      </c>
      <c r="AK89" s="27">
        <f>IF(L89="",0,IF(OR(P89="Mut+ext",VLOOKUP(L89,Paramétrage!$C$6:$E$28,2,0)=0),0,IF(O89="","saisir capacité",IF(P89="Mut+ext",0,M89*AJ89*VLOOKUP(L89,Paramétrage!$C$6:$E$28,2,0)))))</f>
        <v>0</v>
      </c>
      <c r="AL89" s="95"/>
      <c r="AM89" s="27">
        <f t="shared" si="47"/>
        <v>0</v>
      </c>
      <c r="AN89" s="27">
        <f>IF(L89="",0,IF(ISERROR(AL89+AK89*VLOOKUP(L89,Paramétrage!$C$6:$E$28,3,0))=TRUE,AM89,AL89+AK89*VLOOKUP(L89,Paramétrage!$C$6:$E$28,3,0)))</f>
        <v>0</v>
      </c>
      <c r="AO89" s="50">
        <f>IF(L89="",0,IF(OR(P89="oui",VLOOKUP(L89,Paramétrage!$C$6:$E$28,2,0)=0),0,IF(U89="",0,U89-AJ89)))</f>
        <v>0</v>
      </c>
      <c r="AP89" s="12">
        <f t="shared" si="48"/>
        <v>0</v>
      </c>
    </row>
    <row r="90" spans="1:42">
      <c r="A90" s="623"/>
      <c r="B90" s="620"/>
      <c r="C90" s="585"/>
      <c r="D90" s="587"/>
      <c r="E90" s="588"/>
      <c r="F90" s="448" t="s">
        <v>326</v>
      </c>
      <c r="G90" s="102" t="s">
        <v>16</v>
      </c>
      <c r="H90" s="103"/>
      <c r="I90" s="131"/>
      <c r="J90" s="130"/>
      <c r="K90" s="104"/>
      <c r="L90" s="105"/>
      <c r="M90" s="122"/>
      <c r="N90" s="119"/>
      <c r="O90" s="127"/>
      <c r="P90" s="111"/>
      <c r="Q90" s="556"/>
      <c r="R90" s="556"/>
      <c r="S90" s="556"/>
      <c r="T90" s="569"/>
      <c r="U90" s="247" t="str">
        <f>IF(OR(O90="",L90=Paramétrage!$C$10,L90=Paramétrage!$C$13,L90=Paramétrage!$C$16,L90=Paramétrage!$C$19,L90=Paramétrage!$C$23,L90=Paramétrage!$C$26,AND(L90&lt;&gt;Paramétrage!$C$9,P90="Mut+ext")),"",ROUNDUP(N90/O90,0))</f>
        <v/>
      </c>
      <c r="V90" s="210">
        <f>IF(L90="",0,IF(OR(P90="Mut+ext",VLOOKUP(L90,Paramétrage!$C$6:$E$28,2,0)=0),0,IF(O90="","saisir capacité",M90*U90*VLOOKUP(L90,Paramétrage!$C$6:$E$28,2,0))))</f>
        <v>0</v>
      </c>
      <c r="W90" s="108"/>
      <c r="X90" s="211">
        <f t="shared" si="43"/>
        <v>0</v>
      </c>
      <c r="Y90" s="248">
        <f>IF(L90="",0,IF(ISERROR(W90+V90*VLOOKUP(L90,Paramétrage!$C$6:$E$28,3,0))=TRUE,X90,W90+V90*VLOOKUP(L90,Paramétrage!$C$6:$E$28,3,0)))</f>
        <v>0</v>
      </c>
      <c r="Z90" s="555"/>
      <c r="AA90" s="556"/>
      <c r="AB90" s="557"/>
      <c r="AC90" s="442"/>
      <c r="AD90" s="109"/>
      <c r="AE90" s="47">
        <f>IF(F90="",0,IF(J90="",0,IF(SUMIF(F87:F94,F90,N87:N94)=0,0,IF(J90="Obligatoire",AF90/N90,IF(K90="",AF90/SUMIF(F87:F94,F90,N87:N94),AF90/(SUMIF(F87:F94,F90,N87:N94)/K90))))))</f>
        <v>0</v>
      </c>
      <c r="AF90" s="24">
        <f t="shared" si="44"/>
        <v>0</v>
      </c>
      <c r="AH90" s="50">
        <f>IF(SUMIF(F87:F94,F90,N87:N94)=0,0,$M$3*N90/SUMIF(F87:F94,F90,N87:N94))</f>
        <v>0</v>
      </c>
      <c r="AI90" s="12">
        <f t="shared" si="45"/>
        <v>0</v>
      </c>
      <c r="AJ90" s="26" t="str">
        <f>IF(AI90=0,"",ROUNDUP(AH90/AI90,0))</f>
        <v/>
      </c>
      <c r="AK90" s="27">
        <f>IF(L90="",0,IF(OR(P90="Mut+ext",VLOOKUP(L90,Paramétrage!$C$6:$E$28,2,0)=0),0,IF(O90="","saisir capacité",IF(P90="Mut+ext",0,M90*AJ90*VLOOKUP(L90,Paramétrage!$C$6:$E$28,2,0)))))</f>
        <v>0</v>
      </c>
      <c r="AL90" s="95"/>
      <c r="AM90" s="27">
        <f t="shared" si="47"/>
        <v>0</v>
      </c>
      <c r="AN90" s="27">
        <f>IF(L90="",0,IF(ISERROR(AL90+AK90*VLOOKUP(L90,Paramétrage!$C$6:$E$28,3,0))=TRUE,AM90,AL90+AK90*VLOOKUP(L90,Paramétrage!$C$6:$E$28,3,0)))</f>
        <v>0</v>
      </c>
      <c r="AO90" s="50">
        <f>IF(L90="",0,IF(OR(P90="oui",VLOOKUP(L90,Paramétrage!$C$6:$E$28,2,0)=0),0,IF(U90="",0,U90-AJ90)))</f>
        <v>0</v>
      </c>
      <c r="AP90" s="12">
        <f t="shared" si="48"/>
        <v>0</v>
      </c>
    </row>
    <row r="91" spans="1:42">
      <c r="A91" s="623"/>
      <c r="B91" s="620"/>
      <c r="C91" s="585"/>
      <c r="D91" s="587"/>
      <c r="E91" s="588"/>
      <c r="F91" s="446"/>
      <c r="G91" s="449"/>
      <c r="H91" s="103"/>
      <c r="I91" s="131"/>
      <c r="J91" s="130"/>
      <c r="K91" s="104"/>
      <c r="L91" s="105"/>
      <c r="M91" s="122"/>
      <c r="N91" s="119"/>
      <c r="O91" s="127"/>
      <c r="P91" s="111"/>
      <c r="Q91" s="556"/>
      <c r="R91" s="556"/>
      <c r="S91" s="556"/>
      <c r="T91" s="569"/>
      <c r="U91" s="247" t="str">
        <f>IF(OR(O91="",L91=Paramétrage!$C$10,L91=Paramétrage!$C$13,L91=Paramétrage!$C$16,L91=Paramétrage!$C$19,L91=Paramétrage!$C$23,L91=Paramétrage!$C$26,AND(L91&lt;&gt;Paramétrage!$C$9,P91="Mut+ext")),"",ROUNDUP(N91/O91,0))</f>
        <v/>
      </c>
      <c r="V91" s="210">
        <f>IF(L91="",0,IF(OR(P91="Mut+ext",VLOOKUP(L91,Paramétrage!$C$6:$E$28,2,0)=0),0,IF(O91="","saisir capacité",M91*U91*VLOOKUP(L91,Paramétrage!$C$6:$E$28,2,0))))</f>
        <v>0</v>
      </c>
      <c r="W91" s="108"/>
      <c r="X91" s="211">
        <f t="shared" si="43"/>
        <v>0</v>
      </c>
      <c r="Y91" s="248">
        <f>IF(L91="",0,IF(ISERROR(W91+V91*VLOOKUP(L91,Paramétrage!$C$6:$E$28,3,0))=TRUE,X91,W91+V91*VLOOKUP(L91,Paramétrage!$C$6:$E$28,3,0)))</f>
        <v>0</v>
      </c>
      <c r="Z91" s="555"/>
      <c r="AA91" s="556"/>
      <c r="AB91" s="557"/>
      <c r="AC91" s="442"/>
      <c r="AD91" s="109"/>
      <c r="AE91" s="47">
        <f>IF(F91="",0,IF(J91="",0,IF(SUMIF(F87:F94,F91,N87:N94)=0,0,IF(J91="Obligatoire",AF91/N91,IF(K91="",AF91/SUMIF(F87:F94,F91,N87:N94),AF91/(SUMIF(F87:F94,F91,N87:N94)/K91))))))</f>
        <v>0</v>
      </c>
      <c r="AF91" s="24">
        <f t="shared" si="44"/>
        <v>0</v>
      </c>
      <c r="AH91" s="50">
        <f>IF(SUMIF(F87:F94,F91,N87:N94)=0,0,$M$3*N91/SUMIF(F87:F94,F91,N87:N94))</f>
        <v>0</v>
      </c>
      <c r="AI91" s="12">
        <f t="shared" si="45"/>
        <v>0</v>
      </c>
      <c r="AJ91" s="26" t="str">
        <f t="shared" si="46"/>
        <v/>
      </c>
      <c r="AK91" s="27">
        <f>IF(L91="",0,IF(OR(P91="Mut+ext",VLOOKUP(L91,Paramétrage!$C$6:$E$28,2,0)=0),0,IF(O91="","saisir capacité",IF(P91="Mut+ext",0,M91*AJ91*VLOOKUP(L91,Paramétrage!$C$6:$E$28,2,0)))))</f>
        <v>0</v>
      </c>
      <c r="AL91" s="95"/>
      <c r="AM91" s="27">
        <f t="shared" si="47"/>
        <v>0</v>
      </c>
      <c r="AN91" s="27">
        <f>IF(L91="",0,IF(ISERROR(AL91+AK91*VLOOKUP(L91,Paramétrage!$C$6:$E$28,3,0))=TRUE,AM91,AL91+AK91*VLOOKUP(L91,Paramétrage!$C$6:$E$28,3,0)))</f>
        <v>0</v>
      </c>
      <c r="AO91" s="50">
        <f>IF(L91="",0,IF(OR(P91="oui",VLOOKUP(L91,Paramétrage!$C$6:$E$28,2,0)=0),0,IF(U91="",0,U91-AJ91)))</f>
        <v>0</v>
      </c>
      <c r="AP91" s="12">
        <f t="shared" si="48"/>
        <v>0</v>
      </c>
    </row>
    <row r="92" spans="1:42">
      <c r="A92" s="623"/>
      <c r="B92" s="620"/>
      <c r="C92" s="585"/>
      <c r="D92" s="587"/>
      <c r="E92" s="588"/>
      <c r="F92" s="446"/>
      <c r="G92" s="449"/>
      <c r="H92" s="103"/>
      <c r="I92" s="131"/>
      <c r="J92" s="130"/>
      <c r="K92" s="104"/>
      <c r="L92" s="105"/>
      <c r="M92" s="122"/>
      <c r="N92" s="119"/>
      <c r="O92" s="127"/>
      <c r="P92" s="111"/>
      <c r="Q92" s="556"/>
      <c r="R92" s="556"/>
      <c r="S92" s="556"/>
      <c r="T92" s="569"/>
      <c r="U92" s="247" t="str">
        <f>IF(OR(O92="",L92=Paramétrage!$C$10,L92=Paramétrage!$C$13,L92=Paramétrage!$C$16,L92=Paramétrage!$C$19,L92=Paramétrage!$C$23,L92=Paramétrage!$C$26,AND(L92&lt;&gt;Paramétrage!$C$9,P92="Mut+ext")),"",ROUNDUP(N92/O92,0))</f>
        <v/>
      </c>
      <c r="V92" s="210">
        <f>IF(L92="",0,IF(OR(P92="Mut+ext",VLOOKUP(L92,Paramétrage!$C$6:$E$28,2,0)=0),0,IF(O92="","saisir capacité",M92*U92*VLOOKUP(L92,Paramétrage!$C$6:$E$28,2,0))))</f>
        <v>0</v>
      </c>
      <c r="W92" s="108"/>
      <c r="X92" s="211">
        <f t="shared" si="43"/>
        <v>0</v>
      </c>
      <c r="Y92" s="248">
        <f>IF(L92="",0,IF(ISERROR(W92+V92*VLOOKUP(L92,Paramétrage!$C$6:$E$28,3,0))=TRUE,X92,W92+V92*VLOOKUP(L92,Paramétrage!$C$6:$E$28,3,0)))</f>
        <v>0</v>
      </c>
      <c r="Z92" s="555"/>
      <c r="AA92" s="556"/>
      <c r="AB92" s="557"/>
      <c r="AC92" s="442"/>
      <c r="AD92" s="109"/>
      <c r="AE92" s="47">
        <f>IF(F92="",0,IF(J92="",0,IF(SUMIF(F87:F94,F92,N87:N94)=0,0,IF(J92="Obligatoire",AF92/N92,IF(K92="",AF92/SUMIF(F87:F94,F92,N87:N94),AF92/(SUMIF(F87:F94,F92,N87:N94)/K92))))))</f>
        <v>0</v>
      </c>
      <c r="AF92" s="24">
        <f t="shared" si="44"/>
        <v>0</v>
      </c>
      <c r="AH92" s="50">
        <f>IF(SUMIF(F87:F94,F92,N87:N94)=0,0,$M$3*N92/SUMIF(F87:F94,F92,N87:N94))</f>
        <v>0</v>
      </c>
      <c r="AI92" s="12">
        <f t="shared" si="45"/>
        <v>0</v>
      </c>
      <c r="AJ92" s="26" t="str">
        <f t="shared" si="46"/>
        <v/>
      </c>
      <c r="AK92" s="27">
        <f>IF(L92="",0,IF(OR(P92="Mut+ext",VLOOKUP(L92,Paramétrage!$C$6:$E$28,2,0)=0),0,IF(O92="","saisir capacité",IF(P92="Mut+ext",0,M92*AJ92*VLOOKUP(L92,Paramétrage!$C$6:$E$28,2,0)))))</f>
        <v>0</v>
      </c>
      <c r="AL92" s="95"/>
      <c r="AM92" s="27">
        <f t="shared" si="47"/>
        <v>0</v>
      </c>
      <c r="AN92" s="27">
        <f>IF(L92="",0,IF(ISERROR(AL92+AK92*VLOOKUP(L92,Paramétrage!$C$6:$E$28,3,0))=TRUE,AM92,AL92+AK92*VLOOKUP(L92,Paramétrage!$C$6:$E$28,3,0)))</f>
        <v>0</v>
      </c>
      <c r="AO92" s="50">
        <f>IF(L92="",0,IF(OR(P92="oui",VLOOKUP(L92,Paramétrage!$C$6:$E$28,2,0)=0),0,IF(U92="",0,U92-AJ92)))</f>
        <v>0</v>
      </c>
      <c r="AP92" s="12">
        <f t="shared" si="48"/>
        <v>0</v>
      </c>
    </row>
    <row r="93" spans="1:42">
      <c r="A93" s="623"/>
      <c r="B93" s="620"/>
      <c r="C93" s="585"/>
      <c r="D93" s="587"/>
      <c r="E93" s="588"/>
      <c r="F93" s="446"/>
      <c r="G93" s="449"/>
      <c r="H93" s="103"/>
      <c r="I93" s="131"/>
      <c r="J93" s="130"/>
      <c r="K93" s="104"/>
      <c r="L93" s="105"/>
      <c r="M93" s="122"/>
      <c r="N93" s="119"/>
      <c r="O93" s="127"/>
      <c r="P93" s="111"/>
      <c r="Q93" s="556"/>
      <c r="R93" s="556"/>
      <c r="S93" s="556"/>
      <c r="T93" s="569"/>
      <c r="U93" s="247" t="str">
        <f>IF(OR(O93="",L93=Paramétrage!$C$10,L93=Paramétrage!$C$13,L93=Paramétrage!$C$16,L93=Paramétrage!$C$19,L93=Paramétrage!$C$23,L93=Paramétrage!$C$26,AND(L93&lt;&gt;Paramétrage!$C$9,P93="Mut+ext")),"",ROUNDUP(N93/O93,0))</f>
        <v/>
      </c>
      <c r="V93" s="210">
        <f>IF(L93="",0,IF(OR(P93="Mut+ext",VLOOKUP(L93,Paramétrage!$C$6:$E$28,2,0)=0),0,IF(O93="","saisir capacité",M93*U93*VLOOKUP(L93,Paramétrage!$C$6:$E$28,2,0))))</f>
        <v>0</v>
      </c>
      <c r="W93" s="108"/>
      <c r="X93" s="211">
        <f t="shared" si="43"/>
        <v>0</v>
      </c>
      <c r="Y93" s="248">
        <f>IF(L93="",0,IF(ISERROR(W93+V93*VLOOKUP(L93,Paramétrage!$C$6:$E$28,3,0))=TRUE,X93,W93+V93*VLOOKUP(L93,Paramétrage!$C$6:$E$28,3,0)))</f>
        <v>0</v>
      </c>
      <c r="Z93" s="555"/>
      <c r="AA93" s="556"/>
      <c r="AB93" s="557"/>
      <c r="AC93" s="442"/>
      <c r="AD93" s="109"/>
      <c r="AE93" s="47">
        <f>IF(F93="",0,IF(J93="",0,IF(SUMIF(F87:F94,F93,N87:N94)=0,0,IF(J93="Obligatoire",AF93/N93,IF(K93="",AF93/SUMIF(F87:F94,F93,N87:N94),AF93/(SUMIF(F87:F94,F93,N87:N94)/K93))))))</f>
        <v>0</v>
      </c>
      <c r="AF93" s="24">
        <f t="shared" si="44"/>
        <v>0</v>
      </c>
      <c r="AH93" s="50">
        <f>IF(SUMIF(F87:F94,F93,N87:N94)=0,0,$M$3*N93/SUMIF(F87:F94,F93,N87:N94))</f>
        <v>0</v>
      </c>
      <c r="AI93" s="12">
        <f t="shared" si="45"/>
        <v>0</v>
      </c>
      <c r="AJ93" s="26" t="str">
        <f t="shared" si="46"/>
        <v/>
      </c>
      <c r="AK93" s="27">
        <f>IF(L93="",0,IF(OR(P93="Mut+ext",VLOOKUP(L93,Paramétrage!$C$6:$E$28,2,0)=0),0,IF(O93="","saisir capacité",IF(P93="Mut+ext",0,M93*AJ93*VLOOKUP(L93,Paramétrage!$C$6:$E$28,2,0)))))</f>
        <v>0</v>
      </c>
      <c r="AL93" s="95"/>
      <c r="AM93" s="27">
        <f t="shared" si="47"/>
        <v>0</v>
      </c>
      <c r="AN93" s="27">
        <f>IF(L93="",0,IF(ISERROR(AL93+AK93*VLOOKUP(L93,Paramétrage!$C$6:$E$28,3,0))=TRUE,AM93,AL93+AK93*VLOOKUP(L93,Paramétrage!$C$6:$E$28,3,0)))</f>
        <v>0</v>
      </c>
      <c r="AO93" s="50">
        <f>IF(L93="",0,IF(OR(P93="oui",VLOOKUP(L93,Paramétrage!$C$6:$E$28,2,0)=0),0,IF(U93="",0,U93-AJ93)))</f>
        <v>0</v>
      </c>
      <c r="AP93" s="12">
        <f t="shared" si="48"/>
        <v>0</v>
      </c>
    </row>
    <row r="94" spans="1:42">
      <c r="A94" s="623"/>
      <c r="B94" s="620"/>
      <c r="C94" s="585"/>
      <c r="D94" s="587"/>
      <c r="E94" s="589"/>
      <c r="F94" s="446"/>
      <c r="G94" s="449"/>
      <c r="H94" s="103"/>
      <c r="I94" s="131"/>
      <c r="J94" s="130"/>
      <c r="K94" s="104"/>
      <c r="L94" s="105"/>
      <c r="M94" s="122"/>
      <c r="N94" s="119"/>
      <c r="O94" s="127"/>
      <c r="P94" s="111"/>
      <c r="Q94" s="556"/>
      <c r="R94" s="556"/>
      <c r="S94" s="556"/>
      <c r="T94" s="569"/>
      <c r="U94" s="247" t="str">
        <f>IF(OR(O94="",L94=Paramétrage!$C$10,L94=Paramétrage!$C$13,L94=Paramétrage!$C$16,L94=Paramétrage!$C$19,L94=Paramétrage!$C$23,L94=Paramétrage!$C$26,AND(L94&lt;&gt;Paramétrage!$C$9,P94="Mut+ext")),"",ROUNDUP(N94/O94,0))</f>
        <v/>
      </c>
      <c r="V94" s="210">
        <f>IF(L94="",0,IF(OR(P94="Mut+ext",VLOOKUP(L94,Paramétrage!$C$6:$E$28,2,0)=0),0,IF(O94="","saisir capacité",M94*U94*VLOOKUP(L94,Paramétrage!$C$6:$E$28,2,0))))</f>
        <v>0</v>
      </c>
      <c r="W94" s="108"/>
      <c r="X94" s="211">
        <f t="shared" si="43"/>
        <v>0</v>
      </c>
      <c r="Y94" s="248">
        <f>IF(L94="",0,IF(ISERROR(W94+V94*VLOOKUP(L94,Paramétrage!$C$6:$E$28,3,0))=TRUE,X94,W94+V94*VLOOKUP(L94,Paramétrage!$C$6:$E$28,3,0)))</f>
        <v>0</v>
      </c>
      <c r="Z94" s="555"/>
      <c r="AA94" s="556"/>
      <c r="AB94" s="557"/>
      <c r="AC94" s="442"/>
      <c r="AD94" s="109"/>
      <c r="AE94" s="47">
        <f>IF(F94="",0,IF(J94="",0,IF(SUMIF(F87:F94,F94,N87:N94)=0,0,IF(J94="Obligatoire",AF94/N94,IF(K94="",AF94/SUMIF(F87:F94,F94,N87:N94),AF94/(SUMIF(F87:F94,F94,N87:N94)/K94))))))</f>
        <v>0</v>
      </c>
      <c r="AF94" s="24">
        <f t="shared" si="44"/>
        <v>0</v>
      </c>
      <c r="AH94" s="50">
        <f>IF(SUMIF(F87:F94,F94,N87:N94)=0,0,$M$3*N94/SUMIF(F87:F94,F94,N87:N94))</f>
        <v>0</v>
      </c>
      <c r="AI94" s="12">
        <f t="shared" si="45"/>
        <v>0</v>
      </c>
      <c r="AJ94" s="26" t="str">
        <f>IF(AI94=0,"",ROUNDUP(AH94/AI94,0))</f>
        <v/>
      </c>
      <c r="AK94" s="27">
        <f>IF(L94="",0,IF(OR(P94="Mut+ext",VLOOKUP(L94,Paramétrage!$C$6:$E$28,2,0)=0),0,IF(O94="","saisir capacité",IF(P94="Mut+ext",0,M94*AJ94*VLOOKUP(L94,Paramétrage!$C$6:$E$28,2,0)))))</f>
        <v>0</v>
      </c>
      <c r="AL94" s="95"/>
      <c r="AM94" s="27">
        <f t="shared" si="47"/>
        <v>0</v>
      </c>
      <c r="AN94" s="27">
        <f>IF(L94="",0,IF(ISERROR(AL94+AK94*VLOOKUP(L94,Paramétrage!$C$6:$E$28,3,0))=TRUE,AM94,AL94+AK94*VLOOKUP(L94,Paramétrage!$C$6:$E$28,3,0)))</f>
        <v>0</v>
      </c>
      <c r="AO94" s="50">
        <f>IF(L94="",0,IF(OR(P94="oui",VLOOKUP(L94,Paramétrage!$C$6:$E$28,2,0)=0),0,IF(U94="",0,U94-AJ94)))</f>
        <v>0</v>
      </c>
      <c r="AP94" s="12">
        <f t="shared" si="48"/>
        <v>0</v>
      </c>
    </row>
    <row r="95" spans="1:42">
      <c r="A95" s="623"/>
      <c r="B95" s="620"/>
      <c r="C95" s="585"/>
      <c r="D95" s="191"/>
      <c r="E95" s="191"/>
      <c r="F95" s="192"/>
      <c r="G95" s="193"/>
      <c r="H95" s="194"/>
      <c r="I95" s="195"/>
      <c r="J95" s="194"/>
      <c r="K95" s="196"/>
      <c r="L95" s="197"/>
      <c r="M95" s="198">
        <f>AE95</f>
        <v>0</v>
      </c>
      <c r="N95" s="199"/>
      <c r="O95" s="199"/>
      <c r="P95" s="200"/>
      <c r="Q95" s="201"/>
      <c r="R95" s="201"/>
      <c r="S95" s="201"/>
      <c r="T95" s="202"/>
      <c r="U95" s="203"/>
      <c r="V95" s="204">
        <f>SUM(V87:V94)</f>
        <v>0</v>
      </c>
      <c r="W95" s="197">
        <f>SUM(W87:W94)</f>
        <v>0</v>
      </c>
      <c r="X95" s="205">
        <f t="shared" ref="X95:X104" si="49">V95+W95</f>
        <v>0</v>
      </c>
      <c r="Y95" s="206">
        <f>SUM(Y87:Y94)</f>
        <v>0</v>
      </c>
      <c r="Z95" s="207"/>
      <c r="AA95" s="207"/>
      <c r="AB95" s="208"/>
      <c r="AC95" s="209"/>
      <c r="AD95" s="202"/>
      <c r="AE95" s="46">
        <f>SUM(AE87:AE94)</f>
        <v>0</v>
      </c>
      <c r="AF95" s="44">
        <f>SUM(AF87:AF94)</f>
        <v>0</v>
      </c>
    </row>
    <row r="96" spans="1:42" ht="15.75" customHeight="1">
      <c r="A96" s="623"/>
      <c r="B96" s="620"/>
      <c r="C96" s="585" t="s">
        <v>327</v>
      </c>
      <c r="D96" s="587" t="s">
        <v>399</v>
      </c>
      <c r="E96" s="588">
        <v>6</v>
      </c>
      <c r="F96" s="447" t="s">
        <v>329</v>
      </c>
      <c r="G96" s="112" t="s">
        <v>16</v>
      </c>
      <c r="H96" s="103"/>
      <c r="I96" s="131"/>
      <c r="J96" s="130"/>
      <c r="K96" s="104"/>
      <c r="L96" s="105"/>
      <c r="M96" s="122"/>
      <c r="N96" s="119"/>
      <c r="O96" s="127"/>
      <c r="P96" s="111"/>
      <c r="Q96" s="556"/>
      <c r="R96" s="556"/>
      <c r="S96" s="556"/>
      <c r="T96" s="569"/>
      <c r="U96" s="247" t="str">
        <f>IF(OR(O96="",L96=Paramétrage!$C$10,L96=Paramétrage!$C$13,L96=Paramétrage!$C$16,L96=Paramétrage!$C$19,L96=Paramétrage!$C$23,L96=Paramétrage!$C$26,AND(L96&lt;&gt;Paramétrage!$C$9,P96="Mut+ext")),"",ROUNDUP(N96/O96,0))</f>
        <v/>
      </c>
      <c r="V96" s="210">
        <f>IF(L96="",0,IF(OR(P96="Mut+ext",VLOOKUP(L96,Paramétrage!$C$6:$E$28,2,0)=0),0,IF(O96="","saisir capacité",M96*U96*VLOOKUP(L96,Paramétrage!$C$6:$E$28,2,0))))</f>
        <v>0</v>
      </c>
      <c r="W96" s="108"/>
      <c r="X96" s="211">
        <f t="shared" ref="X96:X103" si="50">IF(ISERROR(V96+W96)=TRUE,V96,V96+W96)</f>
        <v>0</v>
      </c>
      <c r="Y96" s="248">
        <f>IF(L96="",0,IF(ISERROR(W96+V96*VLOOKUP(L96,Paramétrage!$C$6:$E$28,3,0))=TRUE,X96,W96+V96*VLOOKUP(L96,Paramétrage!$C$6:$E$28,3,0)))</f>
        <v>0</v>
      </c>
      <c r="Z96" s="555"/>
      <c r="AA96" s="556"/>
      <c r="AB96" s="557"/>
      <c r="AC96" s="442"/>
      <c r="AD96" s="110"/>
      <c r="AE96" s="47">
        <f>IF(F96="",0,IF(J96="",0,IF(SUMIF(F96:F103,F96,N96:N103)=0,0,IF(J96="Obligatoire",AF96/N96,IF(K96="",AF96/SUMIF(F96:F103,F96,N96:N103),AF96/(SUMIF(F96:F103,F96,N96:N103)/K96))))))</f>
        <v>0</v>
      </c>
      <c r="AF96" s="43">
        <f t="shared" ref="AF96:AF103" si="51">M96*N96</f>
        <v>0</v>
      </c>
      <c r="AH96" s="50">
        <f>IF(SUMIF(F96:F103,F96,N96:N103)=0,0,$M$3*N96/SUMIF(F96:F103,F96,N96:N103))</f>
        <v>0</v>
      </c>
      <c r="AI96" s="12">
        <f t="shared" ref="AI96:AI103" si="52">O96</f>
        <v>0</v>
      </c>
      <c r="AJ96" s="26" t="str">
        <f t="shared" ref="AJ96:AJ112" si="53">IF(AI96=0,"",ROUNDUP(AH96/AI96,0))</f>
        <v/>
      </c>
      <c r="AK96" s="27">
        <f>IF(L96="",0,IF(OR(P96="Mut+ext",VLOOKUP(L96,Paramétrage!$C$6:$E$28,2,0)=0),0,IF(O96="","saisir capacité",IF(P96="Mut+ext",0,M96*AJ96*VLOOKUP(L96,Paramétrage!$C$6:$E$28,2,0)))))</f>
        <v>0</v>
      </c>
      <c r="AL96" s="95"/>
      <c r="AM96" s="27">
        <f t="shared" ref="AM96:AM112" si="54">IF(ISERROR(AK96+AL96)=TRUE,AK96,AK96+AL96)</f>
        <v>0</v>
      </c>
      <c r="AN96" s="27">
        <f>IF(L96="",0,IF(ISERROR(AL96+AK96*VLOOKUP(L96,Paramétrage!$C$6:$E$28,3,0))=TRUE,AM96,AL96+AK96*VLOOKUP(L96,Paramétrage!$C$6:$E$28,3,0)))</f>
        <v>0</v>
      </c>
      <c r="AO96" s="50">
        <f>IF(L96="",0,IF(OR(P96="oui",VLOOKUP(L96,Paramétrage!$C$6:$E$28,2,0)=0),0,IF(U96="",0,U96-AJ96)))</f>
        <v>0</v>
      </c>
      <c r="AP96" s="12">
        <f t="shared" ref="AP96:AP103" si="55">Y96-AN96-W96</f>
        <v>0</v>
      </c>
    </row>
    <row r="97" spans="1:42">
      <c r="A97" s="623"/>
      <c r="B97" s="620"/>
      <c r="C97" s="585"/>
      <c r="D97" s="587"/>
      <c r="E97" s="588"/>
      <c r="F97" s="446" t="s">
        <v>332</v>
      </c>
      <c r="G97" s="102" t="s">
        <v>16</v>
      </c>
      <c r="H97" s="103"/>
      <c r="I97" s="131"/>
      <c r="J97" s="130"/>
      <c r="K97" s="104"/>
      <c r="L97" s="105"/>
      <c r="M97" s="122"/>
      <c r="N97" s="119"/>
      <c r="O97" s="127"/>
      <c r="P97" s="111"/>
      <c r="Q97" s="556"/>
      <c r="R97" s="556"/>
      <c r="S97" s="556"/>
      <c r="T97" s="569"/>
      <c r="U97" s="247" t="str">
        <f>IF(OR(O97="",L97=Paramétrage!$C$10,L97=Paramétrage!$C$13,L97=Paramétrage!$C$16,L97=Paramétrage!$C$19,L97=Paramétrage!$C$23,L97=Paramétrage!$C$26,AND(L97&lt;&gt;Paramétrage!$C$9,P97="Mut+ext")),"",ROUNDUP(N97/O97,0))</f>
        <v/>
      </c>
      <c r="V97" s="210">
        <f>IF(L97="",0,IF(OR(P97="Mut+ext",VLOOKUP(L97,Paramétrage!$C$6:$E$28,2,0)=0),0,IF(O97="","saisir capacité",M97*U97*VLOOKUP(L97,Paramétrage!$C$6:$E$28,2,0))))</f>
        <v>0</v>
      </c>
      <c r="W97" s="108"/>
      <c r="X97" s="211">
        <f t="shared" si="50"/>
        <v>0</v>
      </c>
      <c r="Y97" s="248">
        <f>IF(L97="",0,IF(ISERROR(W97+V97*VLOOKUP(L97,Paramétrage!$C$6:$E$28,3,0))=TRUE,X97,W97+V97*VLOOKUP(L97,Paramétrage!$C$6:$E$28,3,0)))</f>
        <v>0</v>
      </c>
      <c r="Z97" s="555"/>
      <c r="AA97" s="556"/>
      <c r="AB97" s="557"/>
      <c r="AC97" s="442"/>
      <c r="AD97" s="109"/>
      <c r="AE97" s="47">
        <f>IF(F97="",0,IF(J97="",0,IF(SUMIF(F96:F103,F97,N96:N103)=0,0,IF(J97="Obligatoire",AF97/N97,IF(K97="",AF97/SUMIF(F96:F103,F97,N96:N103),AF97/(SUMIF(F96:F103,F97,N96:N103)/K97))))))</f>
        <v>0</v>
      </c>
      <c r="AF97" s="24">
        <f t="shared" si="51"/>
        <v>0</v>
      </c>
      <c r="AH97" s="50">
        <f>IF(SUMIF(F96:F103,F97,N96:N103)=0,0,$M$3*N97/SUMIF(F96:F103,F97,N96:N103))</f>
        <v>0</v>
      </c>
      <c r="AI97" s="12">
        <f t="shared" si="52"/>
        <v>0</v>
      </c>
      <c r="AJ97" s="26" t="str">
        <f t="shared" si="53"/>
        <v/>
      </c>
      <c r="AK97" s="27">
        <f>IF(L97="",0,IF(OR(P97="Mut+ext",VLOOKUP(L97,Paramétrage!$C$6:$E$28,2,0)=0),0,IF(O97="","saisir capacité",IF(P97="Mut+ext",0,M97*AJ97*VLOOKUP(L97,Paramétrage!$C$6:$E$28,2,0)))))</f>
        <v>0</v>
      </c>
      <c r="AL97" s="95"/>
      <c r="AM97" s="27">
        <f t="shared" si="54"/>
        <v>0</v>
      </c>
      <c r="AN97" s="27">
        <f>IF(L97="",0,IF(ISERROR(AL97+AK97*VLOOKUP(L97,Paramétrage!$C$6:$E$28,3,0))=TRUE,AM97,AL97+AK97*VLOOKUP(L97,Paramétrage!$C$6:$E$28,3,0)))</f>
        <v>0</v>
      </c>
      <c r="AO97" s="50">
        <f>IF(L97="",0,IF(OR(P97="oui",VLOOKUP(L97,Paramétrage!$C$6:$E$28,2,0)=0),0,IF(U97="",0,U97-AJ97)))</f>
        <v>0</v>
      </c>
      <c r="AP97" s="12">
        <f t="shared" si="55"/>
        <v>0</v>
      </c>
    </row>
    <row r="98" spans="1:42">
      <c r="A98" s="623"/>
      <c r="B98" s="620"/>
      <c r="C98" s="585"/>
      <c r="D98" s="587"/>
      <c r="E98" s="588"/>
      <c r="F98" s="446" t="s">
        <v>382</v>
      </c>
      <c r="G98" s="102" t="s">
        <v>16</v>
      </c>
      <c r="H98" s="103"/>
      <c r="I98" s="131"/>
      <c r="J98" s="130"/>
      <c r="K98" s="104"/>
      <c r="L98" s="105"/>
      <c r="M98" s="122"/>
      <c r="N98" s="119"/>
      <c r="O98" s="127"/>
      <c r="P98" s="111"/>
      <c r="Q98" s="556"/>
      <c r="R98" s="556"/>
      <c r="S98" s="556"/>
      <c r="T98" s="569"/>
      <c r="U98" s="247" t="str">
        <f>IF(OR(O98="",L98=Paramétrage!$C$10,L98=Paramétrage!$C$13,L98=Paramétrage!$C$16,L98=Paramétrage!$C$19,L98=Paramétrage!$C$23,L98=Paramétrage!$C$26,AND(L98&lt;&gt;Paramétrage!$C$9,P98="Mut+ext")),"",ROUNDUP(N98/O98,0))</f>
        <v/>
      </c>
      <c r="V98" s="210">
        <f>IF(L98="",0,IF(OR(P98="Mut+ext",VLOOKUP(L98,Paramétrage!$C$6:$E$28,2,0)=0),0,IF(O98="","saisir capacité",M98*U98*VLOOKUP(L98,Paramétrage!$C$6:$E$28,2,0))))</f>
        <v>0</v>
      </c>
      <c r="W98" s="108"/>
      <c r="X98" s="211">
        <f t="shared" si="50"/>
        <v>0</v>
      </c>
      <c r="Y98" s="248">
        <f>IF(L98="",0,IF(ISERROR(W98+V98*VLOOKUP(L98,Paramétrage!$C$6:$E$28,3,0))=TRUE,X98,W98+V98*VLOOKUP(L98,Paramétrage!$C$6:$E$28,3,0)))</f>
        <v>0</v>
      </c>
      <c r="Z98" s="555"/>
      <c r="AA98" s="556"/>
      <c r="AB98" s="557"/>
      <c r="AC98" s="442"/>
      <c r="AD98" s="109"/>
      <c r="AE98" s="47">
        <f>IF(F98="",0,IF(J98="",0,IF(SUMIF(F96:F103,F98,N96:N103)=0,0,IF(J98="Obligatoire",AF98/N98,IF(K98="",AF98/SUMIF(F96:F103,F98,N96:N103),AF98/(SUMIF(F96:F103,F98,N96:N103)/K98))))))</f>
        <v>0</v>
      </c>
      <c r="AF98" s="24">
        <f t="shared" si="51"/>
        <v>0</v>
      </c>
      <c r="AH98" s="50">
        <f>IF(SUMIF(F96:F103,F98,N96:N103)=0,0,$M$3*N98/SUMIF(F96:F103,F98,N96:N103))</f>
        <v>0</v>
      </c>
      <c r="AI98" s="12">
        <f t="shared" si="52"/>
        <v>0</v>
      </c>
      <c r="AJ98" s="26" t="str">
        <f t="shared" si="53"/>
        <v/>
      </c>
      <c r="AK98" s="27">
        <f>IF(L98="",0,IF(OR(P98="Mut+ext",VLOOKUP(L98,Paramétrage!$C$6:$E$28,2,0)=0),0,IF(O98="","saisir capacité",IF(P98="Mut+ext",0,M98*AJ98*VLOOKUP(L98,Paramétrage!$C$6:$E$28,2,0)))))</f>
        <v>0</v>
      </c>
      <c r="AL98" s="95"/>
      <c r="AM98" s="27">
        <f t="shared" si="54"/>
        <v>0</v>
      </c>
      <c r="AN98" s="27">
        <f>IF(L98="",0,IF(ISERROR(AL98+AK98*VLOOKUP(L98,Paramétrage!$C$6:$E$28,3,0))=TRUE,AM98,AL98+AK98*VLOOKUP(L98,Paramétrage!$C$6:$E$28,3,0)))</f>
        <v>0</v>
      </c>
      <c r="AO98" s="50">
        <f>IF(L98="",0,IF(OR(P98="oui",VLOOKUP(L98,Paramétrage!$C$6:$E$28,2,0)=0),0,IF(U98="",0,U98-AJ98)))</f>
        <v>0</v>
      </c>
      <c r="AP98" s="12">
        <f t="shared" si="55"/>
        <v>0</v>
      </c>
    </row>
    <row r="99" spans="1:42">
      <c r="A99" s="623"/>
      <c r="B99" s="620"/>
      <c r="C99" s="585"/>
      <c r="D99" s="587"/>
      <c r="E99" s="588"/>
      <c r="F99" s="448" t="s">
        <v>383</v>
      </c>
      <c r="G99" s="102" t="s">
        <v>16</v>
      </c>
      <c r="H99" s="103"/>
      <c r="I99" s="131"/>
      <c r="J99" s="130"/>
      <c r="K99" s="104"/>
      <c r="L99" s="105"/>
      <c r="M99" s="122"/>
      <c r="N99" s="119"/>
      <c r="O99" s="127"/>
      <c r="P99" s="111"/>
      <c r="Q99" s="556"/>
      <c r="R99" s="556"/>
      <c r="S99" s="556"/>
      <c r="T99" s="569"/>
      <c r="U99" s="247" t="str">
        <f>IF(OR(O99="",L99=Paramétrage!$C$10,L99=Paramétrage!$C$13,L99=Paramétrage!$C$16,L99=Paramétrage!$C$19,L99=Paramétrage!$C$23,L99=Paramétrage!$C$26,AND(L99&lt;&gt;Paramétrage!$C$9,P99="Mut+ext")),"",ROUNDUP(N99/O99,0))</f>
        <v/>
      </c>
      <c r="V99" s="210">
        <f>IF(L99="",0,IF(OR(P99="Mut+ext",VLOOKUP(L99,Paramétrage!$C$6:$E$28,2,0)=0),0,IF(O99="","saisir capacité",M99*U99*VLOOKUP(L99,Paramétrage!$C$6:$E$28,2,0))))</f>
        <v>0</v>
      </c>
      <c r="W99" s="108"/>
      <c r="X99" s="211">
        <f t="shared" si="50"/>
        <v>0</v>
      </c>
      <c r="Y99" s="248">
        <f>IF(L99="",0,IF(ISERROR(W99+V99*VLOOKUP(L99,Paramétrage!$C$6:$E$28,3,0))=TRUE,X99,W99+V99*VLOOKUP(L99,Paramétrage!$C$6:$E$28,3,0)))</f>
        <v>0</v>
      </c>
      <c r="Z99" s="555"/>
      <c r="AA99" s="556"/>
      <c r="AB99" s="557"/>
      <c r="AC99" s="442"/>
      <c r="AD99" s="109"/>
      <c r="AE99" s="47">
        <f>IF(F99="",0,IF(J99="",0,IF(SUMIF(F96:F103,F99,N96:N103)=0,0,IF(J99="Obligatoire",AF99/N99,IF(K99="",AF99/SUMIF(F96:F103,F99,N96:N103),AF99/(SUMIF(F96:F103,F99,N96:N103)/K99))))))</f>
        <v>0</v>
      </c>
      <c r="AF99" s="24">
        <f t="shared" si="51"/>
        <v>0</v>
      </c>
      <c r="AH99" s="50">
        <f>IF(SUMIF(F96:F103,F99,N96:N103)=0,0,$M$3*N99/SUMIF(F96:F103,F99,N96:N103))</f>
        <v>0</v>
      </c>
      <c r="AI99" s="12">
        <f t="shared" si="52"/>
        <v>0</v>
      </c>
      <c r="AJ99" s="26" t="str">
        <f t="shared" si="53"/>
        <v/>
      </c>
      <c r="AK99" s="27">
        <f>IF(L99="",0,IF(OR(P99="Mut+ext",VLOOKUP(L99,Paramétrage!$C$6:$E$28,2,0)=0),0,IF(O99="","saisir capacité",IF(P99="Mut+ext",0,M99*AJ99*VLOOKUP(L99,Paramétrage!$C$6:$E$28,2,0)))))</f>
        <v>0</v>
      </c>
      <c r="AL99" s="95"/>
      <c r="AM99" s="27">
        <f t="shared" si="54"/>
        <v>0</v>
      </c>
      <c r="AN99" s="27">
        <f>IF(L99="",0,IF(ISERROR(AL99+AK99*VLOOKUP(L99,Paramétrage!$C$6:$E$28,3,0))=TRUE,AM99,AL99+AK99*VLOOKUP(L99,Paramétrage!$C$6:$E$28,3,0)))</f>
        <v>0</v>
      </c>
      <c r="AO99" s="50">
        <f>IF(L99="",0,IF(OR(P99="oui",VLOOKUP(L99,Paramétrage!$C$6:$E$28,2,0)=0),0,IF(U99="",0,U99-AJ99)))</f>
        <v>0</v>
      </c>
      <c r="AP99" s="12">
        <f t="shared" si="55"/>
        <v>0</v>
      </c>
    </row>
    <row r="100" spans="1:42">
      <c r="A100" s="623"/>
      <c r="B100" s="620"/>
      <c r="C100" s="585"/>
      <c r="D100" s="587"/>
      <c r="E100" s="588"/>
      <c r="F100" s="446"/>
      <c r="G100" s="449"/>
      <c r="H100" s="103"/>
      <c r="I100" s="131"/>
      <c r="J100" s="130"/>
      <c r="K100" s="104"/>
      <c r="L100" s="105"/>
      <c r="M100" s="122"/>
      <c r="N100" s="119"/>
      <c r="O100" s="127"/>
      <c r="P100" s="111"/>
      <c r="Q100" s="556"/>
      <c r="R100" s="556"/>
      <c r="S100" s="556"/>
      <c r="T100" s="569"/>
      <c r="U100" s="247" t="str">
        <f>IF(OR(O100="",L100=Paramétrage!$C$10,L100=Paramétrage!$C$13,L100=Paramétrage!$C$16,L100=Paramétrage!$C$19,L100=Paramétrage!$C$23,L100=Paramétrage!$C$26,AND(L100&lt;&gt;Paramétrage!$C$9,P100="Mut+ext")),"",ROUNDUP(N100/O100,0))</f>
        <v/>
      </c>
      <c r="V100" s="210">
        <f>IF(L100="",0,IF(OR(P100="Mut+ext",VLOOKUP(L100,Paramétrage!$C$6:$E$28,2,0)=0),0,IF(O100="","saisir capacité",M100*U100*VLOOKUP(L100,Paramétrage!$C$6:$E$28,2,0))))</f>
        <v>0</v>
      </c>
      <c r="W100" s="108"/>
      <c r="X100" s="211">
        <f t="shared" si="50"/>
        <v>0</v>
      </c>
      <c r="Y100" s="248">
        <f>IF(L100="",0,IF(ISERROR(W100+V100*VLOOKUP(L100,Paramétrage!$C$6:$E$28,3,0))=TRUE,X100,W100+V100*VLOOKUP(L100,Paramétrage!$C$6:$E$28,3,0)))</f>
        <v>0</v>
      </c>
      <c r="Z100" s="555"/>
      <c r="AA100" s="556"/>
      <c r="AB100" s="557"/>
      <c r="AC100" s="442"/>
      <c r="AD100" s="109"/>
      <c r="AE100" s="47">
        <f>IF(F100="",0,IF(J100="",0,IF(SUMIF(F96:F103,F100,N96:N103)=0,0,IF(J100="Obligatoire",AF100/N100,IF(K100="",AF100/SUMIF(F96:F103,F100,N96:N103),AF100/(SUMIF(F96:F103,F100,N96:N103)/K100))))))</f>
        <v>0</v>
      </c>
      <c r="AF100" s="24">
        <f t="shared" si="51"/>
        <v>0</v>
      </c>
      <c r="AH100" s="50">
        <f>IF(SUMIF(F96:F103,F100,N96:N103)=0,0,$M$3*N100/SUMIF(F96:F103,F100,N96:N103))</f>
        <v>0</v>
      </c>
      <c r="AI100" s="12">
        <f t="shared" si="52"/>
        <v>0</v>
      </c>
      <c r="AJ100" s="26" t="str">
        <f t="shared" si="53"/>
        <v/>
      </c>
      <c r="AK100" s="27">
        <f>IF(L100="",0,IF(OR(P100="Mut+ext",VLOOKUP(L100,Paramétrage!$C$6:$E$28,2,0)=0),0,IF(O100="","saisir capacité",IF(P100="Mut+ext",0,M100*AJ100*VLOOKUP(L100,Paramétrage!$C$6:$E$28,2,0)))))</f>
        <v>0</v>
      </c>
      <c r="AL100" s="95"/>
      <c r="AM100" s="27">
        <f t="shared" si="54"/>
        <v>0</v>
      </c>
      <c r="AN100" s="27">
        <f>IF(L100="",0,IF(ISERROR(AL100+AK100*VLOOKUP(L100,Paramétrage!$C$6:$E$28,3,0))=TRUE,AM100,AL100+AK100*VLOOKUP(L100,Paramétrage!$C$6:$E$28,3,0)))</f>
        <v>0</v>
      </c>
      <c r="AO100" s="50">
        <f>IF(L100="",0,IF(OR(P100="oui",VLOOKUP(L100,Paramétrage!$C$6:$E$28,2,0)=0),0,IF(U100="",0,U100-AJ100)))</f>
        <v>0</v>
      </c>
      <c r="AP100" s="12">
        <f t="shared" si="55"/>
        <v>0</v>
      </c>
    </row>
    <row r="101" spans="1:42">
      <c r="A101" s="623"/>
      <c r="B101" s="620"/>
      <c r="C101" s="585"/>
      <c r="D101" s="587"/>
      <c r="E101" s="588"/>
      <c r="F101" s="446"/>
      <c r="G101" s="449"/>
      <c r="H101" s="103"/>
      <c r="I101" s="131"/>
      <c r="J101" s="130"/>
      <c r="K101" s="104"/>
      <c r="L101" s="105"/>
      <c r="M101" s="122"/>
      <c r="N101" s="119"/>
      <c r="O101" s="127"/>
      <c r="P101" s="111"/>
      <c r="Q101" s="556"/>
      <c r="R101" s="556"/>
      <c r="S101" s="556"/>
      <c r="T101" s="569"/>
      <c r="U101" s="247" t="str">
        <f>IF(OR(O101="",L101=Paramétrage!$C$10,L101=Paramétrage!$C$13,L101=Paramétrage!$C$16,L101=Paramétrage!$C$19,L101=Paramétrage!$C$23,L101=Paramétrage!$C$26,AND(L101&lt;&gt;Paramétrage!$C$9,P101="Mut+ext")),"",ROUNDUP(N101/O101,0))</f>
        <v/>
      </c>
      <c r="V101" s="210">
        <f>IF(L101="",0,IF(OR(P101="Mut+ext",VLOOKUP(L101,Paramétrage!$C$6:$E$28,2,0)=0),0,IF(O101="","saisir capacité",M101*U101*VLOOKUP(L101,Paramétrage!$C$6:$E$28,2,0))))</f>
        <v>0</v>
      </c>
      <c r="W101" s="108"/>
      <c r="X101" s="211">
        <f t="shared" si="50"/>
        <v>0</v>
      </c>
      <c r="Y101" s="248">
        <f>IF(L101="",0,IF(ISERROR(W101+V101*VLOOKUP(L101,Paramétrage!$C$6:$E$28,3,0))=TRUE,X101,W101+V101*VLOOKUP(L101,Paramétrage!$C$6:$E$28,3,0)))</f>
        <v>0</v>
      </c>
      <c r="Z101" s="555"/>
      <c r="AA101" s="556"/>
      <c r="AB101" s="557"/>
      <c r="AC101" s="442"/>
      <c r="AD101" s="109"/>
      <c r="AE101" s="47">
        <f>IF(F101="",0,IF(J101="",0,IF(SUMIF(F96:F103,F101,N96:N103)=0,0,IF(J101="Obligatoire",AF101/N101,IF(K101="",AF101/SUMIF(F96:F103,F101,N96:N103),AF101/(SUMIF(F96:F103,F101,N96:N103)/K101))))))</f>
        <v>0</v>
      </c>
      <c r="AF101" s="24">
        <f t="shared" si="51"/>
        <v>0</v>
      </c>
      <c r="AH101" s="50">
        <f>IF(SUMIF(F96:F103,F101,N96:N103)=0,0,$M$3*N101/SUMIF(F96:F103,F101,N96:N103))</f>
        <v>0</v>
      </c>
      <c r="AI101" s="12">
        <f t="shared" si="52"/>
        <v>0</v>
      </c>
      <c r="AJ101" s="26" t="str">
        <f t="shared" si="53"/>
        <v/>
      </c>
      <c r="AK101" s="27">
        <f>IF(L101="",0,IF(OR(P101="Mut+ext",VLOOKUP(L101,Paramétrage!$C$6:$E$28,2,0)=0),0,IF(O101="","saisir capacité",IF(P101="Mut+ext",0,M101*AJ101*VLOOKUP(L101,Paramétrage!$C$6:$E$28,2,0)))))</f>
        <v>0</v>
      </c>
      <c r="AL101" s="95"/>
      <c r="AM101" s="27">
        <f t="shared" si="54"/>
        <v>0</v>
      </c>
      <c r="AN101" s="27">
        <f>IF(L101="",0,IF(ISERROR(AL101+AK101*VLOOKUP(L101,Paramétrage!$C$6:$E$28,3,0))=TRUE,AM101,AL101+AK101*VLOOKUP(L101,Paramétrage!$C$6:$E$28,3,0)))</f>
        <v>0</v>
      </c>
      <c r="AO101" s="50">
        <f>IF(L101="",0,IF(OR(P101="oui",VLOOKUP(L101,Paramétrage!$C$6:$E$28,2,0)=0),0,IF(U101="",0,U101-AJ101)))</f>
        <v>0</v>
      </c>
      <c r="AP101" s="12">
        <f t="shared" si="55"/>
        <v>0</v>
      </c>
    </row>
    <row r="102" spans="1:42">
      <c r="A102" s="623"/>
      <c r="B102" s="620"/>
      <c r="C102" s="585"/>
      <c r="D102" s="587"/>
      <c r="E102" s="588"/>
      <c r="F102" s="446"/>
      <c r="G102" s="449"/>
      <c r="H102" s="103"/>
      <c r="I102" s="131"/>
      <c r="J102" s="130"/>
      <c r="K102" s="104"/>
      <c r="L102" s="105"/>
      <c r="M102" s="122"/>
      <c r="N102" s="119"/>
      <c r="O102" s="127"/>
      <c r="P102" s="111"/>
      <c r="Q102" s="556"/>
      <c r="R102" s="556"/>
      <c r="S102" s="556"/>
      <c r="T102" s="569"/>
      <c r="U102" s="247" t="str">
        <f>IF(OR(O102="",L102=Paramétrage!$C$10,L102=Paramétrage!$C$13,L102=Paramétrage!$C$16,L102=Paramétrage!$C$19,L102=Paramétrage!$C$23,L102=Paramétrage!$C$26,AND(L102&lt;&gt;Paramétrage!$C$9,P102="Mut+ext")),"",ROUNDUP(N102/O102,0))</f>
        <v/>
      </c>
      <c r="V102" s="210">
        <f>IF(L102="",0,IF(OR(P102="Mut+ext",VLOOKUP(L102,Paramétrage!$C$6:$E$28,2,0)=0),0,IF(O102="","saisir capacité",M102*U102*VLOOKUP(L102,Paramétrage!$C$6:$E$28,2,0))))</f>
        <v>0</v>
      </c>
      <c r="W102" s="108"/>
      <c r="X102" s="211">
        <f t="shared" si="50"/>
        <v>0</v>
      </c>
      <c r="Y102" s="248">
        <f>IF(L102="",0,IF(ISERROR(W102+V102*VLOOKUP(L102,Paramétrage!$C$6:$E$28,3,0))=TRUE,X102,W102+V102*VLOOKUP(L102,Paramétrage!$C$6:$E$28,3,0)))</f>
        <v>0</v>
      </c>
      <c r="Z102" s="555"/>
      <c r="AA102" s="556"/>
      <c r="AB102" s="557"/>
      <c r="AC102" s="442"/>
      <c r="AD102" s="109"/>
      <c r="AE102" s="47">
        <f>IF(F102="",0,IF(J102="",0,IF(SUMIF(F96:F103,F102,N96:N103)=0,0,IF(J102="Obligatoire",AF102/N102,IF(K102="",AF102/SUMIF(F96:F103,F102,N96:N103),AF102/(SUMIF(F96:F103,F102,N96:N103)/K102))))))</f>
        <v>0</v>
      </c>
      <c r="AF102" s="24">
        <f t="shared" si="51"/>
        <v>0</v>
      </c>
      <c r="AH102" s="50">
        <f>IF(SUMIF(F96:F103,F102,N96:N103)=0,0,$M$3*N102/SUMIF(F96:F103,F102,N96:N103))</f>
        <v>0</v>
      </c>
      <c r="AI102" s="12">
        <f t="shared" si="52"/>
        <v>0</v>
      </c>
      <c r="AJ102" s="26" t="str">
        <f t="shared" si="53"/>
        <v/>
      </c>
      <c r="AK102" s="27">
        <f>IF(L102="",0,IF(OR(P102="Mut+ext",VLOOKUP(L102,Paramétrage!$C$6:$E$28,2,0)=0),0,IF(O102="","saisir capacité",IF(P102="Mut+ext",0,M102*AJ102*VLOOKUP(L102,Paramétrage!$C$6:$E$28,2,0)))))</f>
        <v>0</v>
      </c>
      <c r="AL102" s="95"/>
      <c r="AM102" s="27">
        <f t="shared" si="54"/>
        <v>0</v>
      </c>
      <c r="AN102" s="27">
        <f>IF(L102="",0,IF(ISERROR(AL102+AK102*VLOOKUP(L102,Paramétrage!$C$6:$E$28,3,0))=TRUE,AM102,AL102+AK102*VLOOKUP(L102,Paramétrage!$C$6:$E$28,3,0)))</f>
        <v>0</v>
      </c>
      <c r="AO102" s="50">
        <f>IF(L102="",0,IF(OR(P102="oui",VLOOKUP(L102,Paramétrage!$C$6:$E$28,2,0)=0),0,IF(U102="",0,U102-AJ102)))</f>
        <v>0</v>
      </c>
      <c r="AP102" s="12">
        <f t="shared" si="55"/>
        <v>0</v>
      </c>
    </row>
    <row r="103" spans="1:42">
      <c r="A103" s="623"/>
      <c r="B103" s="620"/>
      <c r="C103" s="585"/>
      <c r="D103" s="587"/>
      <c r="E103" s="589"/>
      <c r="F103" s="446"/>
      <c r="G103" s="449"/>
      <c r="H103" s="103"/>
      <c r="I103" s="131"/>
      <c r="J103" s="130"/>
      <c r="K103" s="104"/>
      <c r="L103" s="105"/>
      <c r="M103" s="122"/>
      <c r="N103" s="119"/>
      <c r="O103" s="127"/>
      <c r="P103" s="111"/>
      <c r="Q103" s="556"/>
      <c r="R103" s="556"/>
      <c r="S103" s="556"/>
      <c r="T103" s="569"/>
      <c r="U103" s="247" t="str">
        <f>IF(OR(O103="",L103=Paramétrage!$C$10,L103=Paramétrage!$C$13,L103=Paramétrage!$C$16,L103=Paramétrage!$C$19,L103=Paramétrage!$C$23,L103=Paramétrage!$C$26,AND(L103&lt;&gt;Paramétrage!$C$9,P103="Mut+ext")),"",ROUNDUP(N103/O103,0))</f>
        <v/>
      </c>
      <c r="V103" s="210">
        <f>IF(L103="",0,IF(OR(P103="Mut+ext",VLOOKUP(L103,Paramétrage!$C$6:$E$28,2,0)=0),0,IF(O103="","saisir capacité",M103*U103*VLOOKUP(L103,Paramétrage!$C$6:$E$28,2,0))))</f>
        <v>0</v>
      </c>
      <c r="W103" s="108"/>
      <c r="X103" s="211">
        <f t="shared" si="50"/>
        <v>0</v>
      </c>
      <c r="Y103" s="248">
        <f>IF(L103="",0,IF(ISERROR(W103+V103*VLOOKUP(L103,Paramétrage!$C$6:$E$28,3,0))=TRUE,X103,W103+V103*VLOOKUP(L103,Paramétrage!$C$6:$E$28,3,0)))</f>
        <v>0</v>
      </c>
      <c r="Z103" s="555"/>
      <c r="AA103" s="556"/>
      <c r="AB103" s="557"/>
      <c r="AC103" s="442"/>
      <c r="AD103" s="109"/>
      <c r="AE103" s="47">
        <f>IF(F103="",0,IF(J103="",0,IF(SUMIF(F96:F103,F103,N96:N103)=0,0,IF(J103="Obligatoire",AF103/N103,IF(K103="",AF103/SUMIF(F96:F103,F103,N96:N103),AF103/(SUMIF(F96:F103,F103,N96:N103)/K103))))))</f>
        <v>0</v>
      </c>
      <c r="AF103" s="24">
        <f t="shared" si="51"/>
        <v>0</v>
      </c>
      <c r="AH103" s="50">
        <f>IF(SUMIF(F96:F103,F103,N96:N103)=0,0,$M$3*N103/SUMIF(F96:F103,F103,N96:N103))</f>
        <v>0</v>
      </c>
      <c r="AI103" s="12">
        <f t="shared" si="52"/>
        <v>0</v>
      </c>
      <c r="AJ103" s="26" t="str">
        <f t="shared" si="53"/>
        <v/>
      </c>
      <c r="AK103" s="27">
        <f>IF(L103="",0,IF(OR(P103="Mut+ext",VLOOKUP(L103,Paramétrage!$C$6:$E$28,2,0)=0),0,IF(O103="","saisir capacité",IF(P103="Mut+ext",0,M103*AJ103*VLOOKUP(L103,Paramétrage!$C$6:$E$28,2,0)))))</f>
        <v>0</v>
      </c>
      <c r="AL103" s="95"/>
      <c r="AM103" s="27">
        <f t="shared" si="54"/>
        <v>0</v>
      </c>
      <c r="AN103" s="27">
        <f>IF(L103="",0,IF(ISERROR(AL103+AK103*VLOOKUP(L103,Paramétrage!$C$6:$E$28,3,0))=TRUE,AM103,AL103+AK103*VLOOKUP(L103,Paramétrage!$C$6:$E$28,3,0)))</f>
        <v>0</v>
      </c>
      <c r="AO103" s="50">
        <f>IF(L103="",0,IF(OR(P103="oui",VLOOKUP(L103,Paramétrage!$C$6:$E$28,2,0)=0),0,IF(U103="",0,U103-AJ103)))</f>
        <v>0</v>
      </c>
      <c r="AP103" s="12">
        <f t="shared" si="55"/>
        <v>0</v>
      </c>
    </row>
    <row r="104" spans="1:42">
      <c r="A104" s="623"/>
      <c r="B104" s="620"/>
      <c r="C104" s="585"/>
      <c r="D104" s="191"/>
      <c r="E104" s="191"/>
      <c r="F104" s="192"/>
      <c r="G104" s="193"/>
      <c r="H104" s="194"/>
      <c r="I104" s="195"/>
      <c r="J104" s="194"/>
      <c r="K104" s="196"/>
      <c r="L104" s="197"/>
      <c r="M104" s="198">
        <f>AE104</f>
        <v>0</v>
      </c>
      <c r="N104" s="199"/>
      <c r="O104" s="199"/>
      <c r="P104" s="200"/>
      <c r="Q104" s="201"/>
      <c r="R104" s="201"/>
      <c r="S104" s="201"/>
      <c r="T104" s="202"/>
      <c r="U104" s="203"/>
      <c r="V104" s="204">
        <f>SUM(V96:V103)</f>
        <v>0</v>
      </c>
      <c r="W104" s="197">
        <f>SUM(W96:W103)</f>
        <v>0</v>
      </c>
      <c r="X104" s="205">
        <f t="shared" si="49"/>
        <v>0</v>
      </c>
      <c r="Y104" s="206">
        <f>SUM(Y96:Y103)</f>
        <v>0</v>
      </c>
      <c r="Z104" s="207"/>
      <c r="AA104" s="207"/>
      <c r="AB104" s="208"/>
      <c r="AC104" s="209"/>
      <c r="AD104" s="202"/>
      <c r="AE104" s="46">
        <f>SUM(AE96:AE103)</f>
        <v>0</v>
      </c>
      <c r="AF104" s="44">
        <f>SUM(AF96:AF103)</f>
        <v>0</v>
      </c>
    </row>
    <row r="105" spans="1:42" ht="15.75" customHeight="1">
      <c r="A105" s="623"/>
      <c r="B105" s="620"/>
      <c r="C105" s="585" t="s">
        <v>333</v>
      </c>
      <c r="D105" s="587" t="s">
        <v>400</v>
      </c>
      <c r="E105" s="588">
        <v>6</v>
      </c>
      <c r="F105" s="447" t="s">
        <v>335</v>
      </c>
      <c r="G105" s="112" t="s">
        <v>16</v>
      </c>
      <c r="H105" s="103"/>
      <c r="I105" s="131"/>
      <c r="J105" s="130"/>
      <c r="K105" s="104"/>
      <c r="L105" s="105"/>
      <c r="M105" s="122"/>
      <c r="N105" s="119"/>
      <c r="O105" s="127"/>
      <c r="P105" s="111"/>
      <c r="Q105" s="556"/>
      <c r="R105" s="556"/>
      <c r="S105" s="556"/>
      <c r="T105" s="569"/>
      <c r="U105" s="247" t="str">
        <f>IF(OR(O105="",L105=Paramétrage!$C$10,L105=Paramétrage!$C$13,L105=Paramétrage!$C$16,L105=Paramétrage!$C$19,L105=Paramétrage!$C$23,L105=Paramétrage!$C$26,AND(L105&lt;&gt;Paramétrage!$C$9,P105="Mut+ext")),"",ROUNDUP(N105/O105,0))</f>
        <v/>
      </c>
      <c r="V105" s="210">
        <f>IF(L105="",0,IF(OR(P105="Mut+ext",VLOOKUP(L105,Paramétrage!$C$6:$E$28,2,0)=0),0,IF(O105="","saisir capacité",M105*U105*VLOOKUP(L105,Paramétrage!$C$6:$E$28,2,0))))</f>
        <v>0</v>
      </c>
      <c r="W105" s="108"/>
      <c r="X105" s="211">
        <f t="shared" ref="X105:X112" si="56">IF(ISERROR(V105+W105)=TRUE,V105,V105+W105)</f>
        <v>0</v>
      </c>
      <c r="Y105" s="248">
        <f>IF(L105="",0,IF(ISERROR(W105+V105*VLOOKUP(L105,Paramétrage!$C$6:$E$28,3,0))=TRUE,X105,W105+V105*VLOOKUP(L105,Paramétrage!$C$6:$E$28,3,0)))</f>
        <v>0</v>
      </c>
      <c r="Z105" s="555"/>
      <c r="AA105" s="556"/>
      <c r="AB105" s="557"/>
      <c r="AC105" s="442"/>
      <c r="AD105" s="110"/>
      <c r="AE105" s="47">
        <f>IF(F105="",0,IF(J105="",0,IF(SUMIF(F105:F112,F105,N105:N112)=0,0,IF(J105="Obligatoire",AF105/N105,IF(K105="",AF105/SUMIF(F105:F112,F105,N105:N112),AF105/(SUMIF(F105:F112,F105,N105:N112)/K105))))))</f>
        <v>0</v>
      </c>
      <c r="AF105" s="43">
        <f t="shared" ref="AF105:AF112" si="57">M105*N105</f>
        <v>0</v>
      </c>
      <c r="AH105" s="50">
        <f>IF(SUMIF(F105:F112,F105,N105:N112)=0,0,$M$3*N105/SUMIF(F105:F112,F105,N105:N112))</f>
        <v>0</v>
      </c>
      <c r="AI105" s="12">
        <f t="shared" ref="AI105:AI112" si="58">O105</f>
        <v>0</v>
      </c>
      <c r="AJ105" s="26" t="str">
        <f t="shared" si="53"/>
        <v/>
      </c>
      <c r="AK105" s="27">
        <f>IF(L105="",0,IF(OR(P105="Mut+ext",VLOOKUP(L105,Paramétrage!$C$6:$E$28,2,0)=0),0,IF(O105="","saisir capacité",IF(P105="Mut+ext",0,M105*AJ105*VLOOKUP(L105,Paramétrage!$C$6:$E$28,2,0)))))</f>
        <v>0</v>
      </c>
      <c r="AL105" s="95"/>
      <c r="AM105" s="27">
        <f t="shared" si="54"/>
        <v>0</v>
      </c>
      <c r="AN105" s="27">
        <f>IF(L105="",0,IF(ISERROR(AL105+AK105*VLOOKUP(L105,Paramétrage!$C$6:$E$28,3,0))=TRUE,AM105,AL105+AK105*VLOOKUP(L105,Paramétrage!$C$6:$E$28,3,0)))</f>
        <v>0</v>
      </c>
      <c r="AO105" s="50">
        <f>IF(L105="",0,IF(OR(P105="oui",VLOOKUP(L105,Paramétrage!$C$6:$E$28,2,0)=0),0,IF(U105="",0,U105-AJ105)))</f>
        <v>0</v>
      </c>
      <c r="AP105" s="12">
        <f t="shared" ref="AP105:AP112" si="59">Y105-AN105-W105</f>
        <v>0</v>
      </c>
    </row>
    <row r="106" spans="1:42">
      <c r="A106" s="623"/>
      <c r="B106" s="620"/>
      <c r="C106" s="585"/>
      <c r="D106" s="587"/>
      <c r="E106" s="588"/>
      <c r="F106" s="446" t="s">
        <v>337</v>
      </c>
      <c r="G106" s="102" t="s">
        <v>16</v>
      </c>
      <c r="H106" s="103"/>
      <c r="I106" s="131"/>
      <c r="J106" s="130"/>
      <c r="K106" s="104"/>
      <c r="L106" s="105"/>
      <c r="M106" s="122"/>
      <c r="N106" s="119"/>
      <c r="O106" s="127"/>
      <c r="P106" s="111"/>
      <c r="Q106" s="556"/>
      <c r="R106" s="556"/>
      <c r="S106" s="556"/>
      <c r="T106" s="569"/>
      <c r="U106" s="247" t="str">
        <f>IF(OR(O106="",L106=Paramétrage!$C$10,L106=Paramétrage!$C$13,L106=Paramétrage!$C$16,L106=Paramétrage!$C$19,L106=Paramétrage!$C$23,L106=Paramétrage!$C$26,AND(L106&lt;&gt;Paramétrage!$C$9,P106="Mut+ext")),"",ROUNDUP(N106/O106,0))</f>
        <v/>
      </c>
      <c r="V106" s="210">
        <f>IF(L106="",0,IF(OR(P106="Mut+ext",VLOOKUP(L106,Paramétrage!$C$6:$E$28,2,0)=0),0,IF(O106="","saisir capacité",M106*U106*VLOOKUP(L106,Paramétrage!$C$6:$E$28,2,0))))</f>
        <v>0</v>
      </c>
      <c r="W106" s="108"/>
      <c r="X106" s="211">
        <f t="shared" si="56"/>
        <v>0</v>
      </c>
      <c r="Y106" s="248">
        <f>IF(L106="",0,IF(ISERROR(W106+V106*VLOOKUP(L106,Paramétrage!$C$6:$E$28,3,0))=TRUE,X106,W106+V106*VLOOKUP(L106,Paramétrage!$C$6:$E$28,3,0)))</f>
        <v>0</v>
      </c>
      <c r="Z106" s="555"/>
      <c r="AA106" s="556"/>
      <c r="AB106" s="557"/>
      <c r="AC106" s="442"/>
      <c r="AD106" s="109"/>
      <c r="AE106" s="47">
        <f>IF(F106="",0,IF(J106="",0,IF(SUMIF(F105:F112,F106,N105:N112)=0,0,IF(J106="Obligatoire",AF106/N106,IF(K106="",AF106/SUMIF(F105:F112,F106,N105:N112),AF106/(SUMIF(F105:F112,F106,N105:N112)/K106))))))</f>
        <v>0</v>
      </c>
      <c r="AF106" s="24">
        <f t="shared" si="57"/>
        <v>0</v>
      </c>
      <c r="AH106" s="50">
        <f>IF(SUMIF(F105:F112,F106,N105:N112)=0,0,$M$3*N106/SUMIF(F105:F112,F106,N105:N112))</f>
        <v>0</v>
      </c>
      <c r="AI106" s="12">
        <f t="shared" si="58"/>
        <v>0</v>
      </c>
      <c r="AJ106" s="26" t="str">
        <f t="shared" si="53"/>
        <v/>
      </c>
      <c r="AK106" s="27">
        <f>IF(L106="",0,IF(OR(P106="Mut+ext",VLOOKUP(L106,Paramétrage!$C$6:$E$28,2,0)=0),0,IF(O106="","saisir capacité",IF(P106="Mut+ext",0,M106*AJ106*VLOOKUP(L106,Paramétrage!$C$6:$E$28,2,0)))))</f>
        <v>0</v>
      </c>
      <c r="AL106" s="95"/>
      <c r="AM106" s="27">
        <f t="shared" si="54"/>
        <v>0</v>
      </c>
      <c r="AN106" s="27">
        <f>IF(L106="",0,IF(ISERROR(AL106+AK106*VLOOKUP(L106,Paramétrage!$C$6:$E$28,3,0))=TRUE,AM106,AL106+AK106*VLOOKUP(L106,Paramétrage!$C$6:$E$28,3,0)))</f>
        <v>0</v>
      </c>
      <c r="AO106" s="50">
        <f>IF(L106="",0,IF(OR(P106="oui",VLOOKUP(L106,Paramétrage!$C$6:$E$28,2,0)=0),0,IF(U106="",0,U106-AJ106)))</f>
        <v>0</v>
      </c>
      <c r="AP106" s="12">
        <f t="shared" si="59"/>
        <v>0</v>
      </c>
    </row>
    <row r="107" spans="1:42">
      <c r="A107" s="623"/>
      <c r="B107" s="620"/>
      <c r="C107" s="585"/>
      <c r="D107" s="587"/>
      <c r="E107" s="588"/>
      <c r="F107" s="446" t="s">
        <v>384</v>
      </c>
      <c r="G107" s="102" t="s">
        <v>16</v>
      </c>
      <c r="H107" s="103"/>
      <c r="I107" s="131"/>
      <c r="J107" s="130"/>
      <c r="K107" s="104"/>
      <c r="L107" s="105"/>
      <c r="M107" s="122"/>
      <c r="N107" s="119"/>
      <c r="O107" s="127"/>
      <c r="P107" s="111"/>
      <c r="Q107" s="556"/>
      <c r="R107" s="556"/>
      <c r="S107" s="556"/>
      <c r="T107" s="569"/>
      <c r="U107" s="247" t="str">
        <f>IF(OR(O107="",L107=Paramétrage!$C$10,L107=Paramétrage!$C$13,L107=Paramétrage!$C$16,L107=Paramétrage!$C$19,L107=Paramétrage!$C$23,L107=Paramétrage!$C$26,AND(L107&lt;&gt;Paramétrage!$C$9,P107="Mut+ext")),"",ROUNDUP(N107/O107,0))</f>
        <v/>
      </c>
      <c r="V107" s="210">
        <f>IF(L107="",0,IF(OR(P107="Mut+ext",VLOOKUP(L107,Paramétrage!$C$6:$E$28,2,0)=0),0,IF(O107="","saisir capacité",M107*U107*VLOOKUP(L107,Paramétrage!$C$6:$E$28,2,0))))</f>
        <v>0</v>
      </c>
      <c r="W107" s="108"/>
      <c r="X107" s="211">
        <f t="shared" si="56"/>
        <v>0</v>
      </c>
      <c r="Y107" s="248">
        <f>IF(L107="",0,IF(ISERROR(W107+V107*VLOOKUP(L107,Paramétrage!$C$6:$E$28,3,0))=TRUE,X107,W107+V107*VLOOKUP(L107,Paramétrage!$C$6:$E$28,3,0)))</f>
        <v>0</v>
      </c>
      <c r="Z107" s="555"/>
      <c r="AA107" s="556"/>
      <c r="AB107" s="557"/>
      <c r="AC107" s="442"/>
      <c r="AD107" s="109"/>
      <c r="AE107" s="47">
        <f>IF(F107="",0,IF(J107="",0,IF(SUMIF(F105:F112,F107,N105:N112)=0,0,IF(J107="Obligatoire",AF107/N107,IF(K107="",AF107/SUMIF(F105:F112,F107,N105:N112),AF107/(SUMIF(F105:F112,F107,N105:N112)/K107))))))</f>
        <v>0</v>
      </c>
      <c r="AF107" s="24">
        <f t="shared" si="57"/>
        <v>0</v>
      </c>
      <c r="AH107" s="50">
        <f>IF(SUMIF(F105:F112,F107,N105:N112)=0,0,$M$3*N107/SUMIF(F105:F112,F107,N105:N112))</f>
        <v>0</v>
      </c>
      <c r="AI107" s="12">
        <f t="shared" si="58"/>
        <v>0</v>
      </c>
      <c r="AJ107" s="26" t="str">
        <f t="shared" si="53"/>
        <v/>
      </c>
      <c r="AK107" s="27">
        <f>IF(L107="",0,IF(OR(P107="Mut+ext",VLOOKUP(L107,Paramétrage!$C$6:$E$28,2,0)=0),0,IF(O107="","saisir capacité",IF(P107="Mut+ext",0,M107*AJ107*VLOOKUP(L107,Paramétrage!$C$6:$E$28,2,0)))))</f>
        <v>0</v>
      </c>
      <c r="AL107" s="95"/>
      <c r="AM107" s="27">
        <f t="shared" si="54"/>
        <v>0</v>
      </c>
      <c r="AN107" s="27">
        <f>IF(L107="",0,IF(ISERROR(AL107+AK107*VLOOKUP(L107,Paramétrage!$C$6:$E$28,3,0))=TRUE,AM107,AL107+AK107*VLOOKUP(L107,Paramétrage!$C$6:$E$28,3,0)))</f>
        <v>0</v>
      </c>
      <c r="AO107" s="50">
        <f>IF(L107="",0,IF(OR(P107="oui",VLOOKUP(L107,Paramétrage!$C$6:$E$28,2,0)=0),0,IF(U107="",0,U107-AJ107)))</f>
        <v>0</v>
      </c>
      <c r="AP107" s="12">
        <f t="shared" si="59"/>
        <v>0</v>
      </c>
    </row>
    <row r="108" spans="1:42">
      <c r="A108" s="623"/>
      <c r="B108" s="620"/>
      <c r="C108" s="585"/>
      <c r="D108" s="587"/>
      <c r="E108" s="588"/>
      <c r="F108" s="448" t="s">
        <v>385</v>
      </c>
      <c r="G108" s="102" t="s">
        <v>16</v>
      </c>
      <c r="H108" s="103"/>
      <c r="I108" s="131"/>
      <c r="J108" s="130"/>
      <c r="K108" s="104"/>
      <c r="L108" s="105"/>
      <c r="M108" s="122"/>
      <c r="N108" s="119"/>
      <c r="O108" s="127"/>
      <c r="P108" s="111"/>
      <c r="Q108" s="556"/>
      <c r="R108" s="556"/>
      <c r="S108" s="556"/>
      <c r="T108" s="569"/>
      <c r="U108" s="247" t="str">
        <f>IF(OR(O108="",L108=Paramétrage!$C$10,L108=Paramétrage!$C$13,L108=Paramétrage!$C$16,L108=Paramétrage!$C$19,L108=Paramétrage!$C$23,L108=Paramétrage!$C$26,AND(L108&lt;&gt;Paramétrage!$C$9,P108="Mut+ext")),"",ROUNDUP(N108/O108,0))</f>
        <v/>
      </c>
      <c r="V108" s="210">
        <f>IF(L108="",0,IF(OR(P108="Mut+ext",VLOOKUP(L108,Paramétrage!$C$6:$E$28,2,0)=0),0,IF(O108="","saisir capacité",M108*U108*VLOOKUP(L108,Paramétrage!$C$6:$E$28,2,0))))</f>
        <v>0</v>
      </c>
      <c r="W108" s="108"/>
      <c r="X108" s="211">
        <f t="shared" si="56"/>
        <v>0</v>
      </c>
      <c r="Y108" s="248">
        <f>IF(L108="",0,IF(ISERROR(W108+V108*VLOOKUP(L108,Paramétrage!$C$6:$E$28,3,0))=TRUE,X108,W108+V108*VLOOKUP(L108,Paramétrage!$C$6:$E$28,3,0)))</f>
        <v>0</v>
      </c>
      <c r="Z108" s="555"/>
      <c r="AA108" s="556"/>
      <c r="AB108" s="557"/>
      <c r="AC108" s="442"/>
      <c r="AD108" s="109"/>
      <c r="AE108" s="47">
        <f>IF(F108="",0,IF(J108="",0,IF(SUMIF(F105:F112,F108,N105:N112)=0,0,IF(J108="Obligatoire",AF108/N108,IF(K108="",AF108/SUMIF(F105:F112,F108,N105:N112),AF108/(SUMIF(F105:F112,F108,N105:N112)/K108))))))</f>
        <v>0</v>
      </c>
      <c r="AF108" s="24">
        <f t="shared" si="57"/>
        <v>0</v>
      </c>
      <c r="AH108" s="50">
        <f>IF(SUMIF(F105:F112,F108,N105:N112)=0,0,$M$3*N108/SUMIF(F105:F112,F108,N105:N112))</f>
        <v>0</v>
      </c>
      <c r="AI108" s="12">
        <f t="shared" si="58"/>
        <v>0</v>
      </c>
      <c r="AJ108" s="26" t="str">
        <f t="shared" si="53"/>
        <v/>
      </c>
      <c r="AK108" s="27">
        <f>IF(L108="",0,IF(OR(P108="Mut+ext",VLOOKUP(L108,Paramétrage!$C$6:$E$28,2,0)=0),0,IF(O108="","saisir capacité",IF(P108="Mut+ext",0,M108*AJ108*VLOOKUP(L108,Paramétrage!$C$6:$E$28,2,0)))))</f>
        <v>0</v>
      </c>
      <c r="AL108" s="95"/>
      <c r="AM108" s="27">
        <f t="shared" si="54"/>
        <v>0</v>
      </c>
      <c r="AN108" s="27">
        <f>IF(L108="",0,IF(ISERROR(AL108+AK108*VLOOKUP(L108,Paramétrage!$C$6:$E$28,3,0))=TRUE,AM108,AL108+AK108*VLOOKUP(L108,Paramétrage!$C$6:$E$28,3,0)))</f>
        <v>0</v>
      </c>
      <c r="AO108" s="50">
        <f>IF(L108="",0,IF(OR(P108="oui",VLOOKUP(L108,Paramétrage!$C$6:$E$28,2,0)=0),0,IF(U108="",0,U108-AJ108)))</f>
        <v>0</v>
      </c>
      <c r="AP108" s="12">
        <f t="shared" si="59"/>
        <v>0</v>
      </c>
    </row>
    <row r="109" spans="1:42">
      <c r="A109" s="623"/>
      <c r="B109" s="620"/>
      <c r="C109" s="585"/>
      <c r="D109" s="587"/>
      <c r="E109" s="588"/>
      <c r="F109" s="446"/>
      <c r="G109" s="449"/>
      <c r="H109" s="103"/>
      <c r="I109" s="131"/>
      <c r="J109" s="130"/>
      <c r="K109" s="104"/>
      <c r="L109" s="105"/>
      <c r="M109" s="122"/>
      <c r="N109" s="119"/>
      <c r="O109" s="127"/>
      <c r="P109" s="111"/>
      <c r="Q109" s="556"/>
      <c r="R109" s="556"/>
      <c r="S109" s="556"/>
      <c r="T109" s="569"/>
      <c r="U109" s="247" t="str">
        <f>IF(OR(O109="",L109=Paramétrage!$C$10,L109=Paramétrage!$C$13,L109=Paramétrage!$C$16,L109=Paramétrage!$C$19,L109=Paramétrage!$C$23,L109=Paramétrage!$C$26,AND(L109&lt;&gt;Paramétrage!$C$9,P109="Mut+ext")),"",ROUNDUP(N109/O109,0))</f>
        <v/>
      </c>
      <c r="V109" s="210">
        <f>IF(L109="",0,IF(OR(P109="Mut+ext",VLOOKUP(L109,Paramétrage!$C$6:$E$28,2,0)=0),0,IF(O109="","saisir capacité",M109*U109*VLOOKUP(L109,Paramétrage!$C$6:$E$28,2,0))))</f>
        <v>0</v>
      </c>
      <c r="W109" s="108"/>
      <c r="X109" s="211">
        <f t="shared" si="56"/>
        <v>0</v>
      </c>
      <c r="Y109" s="248">
        <f>IF(L109="",0,IF(ISERROR(W109+V109*VLOOKUP(L109,Paramétrage!$C$6:$E$28,3,0))=TRUE,X109,W109+V109*VLOOKUP(L109,Paramétrage!$C$6:$E$28,3,0)))</f>
        <v>0</v>
      </c>
      <c r="Z109" s="555"/>
      <c r="AA109" s="556"/>
      <c r="AB109" s="557"/>
      <c r="AC109" s="442"/>
      <c r="AD109" s="109"/>
      <c r="AE109" s="47">
        <f>IF(F109="",0,IF(J109="",0,IF(SUMIF(F105:F112,F109,N105:N112)=0,0,IF(J109="Obligatoire",AF109/N109,IF(K109="",AF109/SUMIF(F105:F112,F109,N105:N112),AF109/(SUMIF(F105:F112,F109,N105:N112)/K109))))))</f>
        <v>0</v>
      </c>
      <c r="AF109" s="24">
        <f t="shared" si="57"/>
        <v>0</v>
      </c>
      <c r="AH109" s="50">
        <f>IF(SUMIF(F105:F112,F109,N105:N112)=0,0,$M$3*N109/SUMIF(F105:F112,F109,N105:N112))</f>
        <v>0</v>
      </c>
      <c r="AI109" s="12">
        <f t="shared" si="58"/>
        <v>0</v>
      </c>
      <c r="AJ109" s="26" t="str">
        <f t="shared" si="53"/>
        <v/>
      </c>
      <c r="AK109" s="27">
        <f>IF(L109="",0,IF(OR(P109="Mut+ext",VLOOKUP(L109,Paramétrage!$C$6:$E$28,2,0)=0),0,IF(O109="","saisir capacité",IF(P109="Mut+ext",0,M109*AJ109*VLOOKUP(L109,Paramétrage!$C$6:$E$28,2,0)))))</f>
        <v>0</v>
      </c>
      <c r="AL109" s="95"/>
      <c r="AM109" s="27">
        <f t="shared" si="54"/>
        <v>0</v>
      </c>
      <c r="AN109" s="27">
        <f>IF(L109="",0,IF(ISERROR(AL109+AK109*VLOOKUP(L109,Paramétrage!$C$6:$E$28,3,0))=TRUE,AM109,AL109+AK109*VLOOKUP(L109,Paramétrage!$C$6:$E$28,3,0)))</f>
        <v>0</v>
      </c>
      <c r="AO109" s="50">
        <f>IF(L109="",0,IF(OR(P109="oui",VLOOKUP(L109,Paramétrage!$C$6:$E$28,2,0)=0),0,IF(U109="",0,U109-AJ109)))</f>
        <v>0</v>
      </c>
      <c r="AP109" s="12">
        <f t="shared" si="59"/>
        <v>0</v>
      </c>
    </row>
    <row r="110" spans="1:42">
      <c r="A110" s="623"/>
      <c r="B110" s="620"/>
      <c r="C110" s="585"/>
      <c r="D110" s="587"/>
      <c r="E110" s="588"/>
      <c r="F110" s="446"/>
      <c r="G110" s="449"/>
      <c r="H110" s="103"/>
      <c r="I110" s="131"/>
      <c r="J110" s="130"/>
      <c r="K110" s="104"/>
      <c r="L110" s="105"/>
      <c r="M110" s="122"/>
      <c r="N110" s="119"/>
      <c r="O110" s="127"/>
      <c r="P110" s="111"/>
      <c r="Q110" s="556"/>
      <c r="R110" s="556"/>
      <c r="S110" s="556"/>
      <c r="T110" s="569"/>
      <c r="U110" s="247" t="str">
        <f>IF(OR(O110="",L110=Paramétrage!$C$10,L110=Paramétrage!$C$13,L110=Paramétrage!$C$16,L110=Paramétrage!$C$19,L110=Paramétrage!$C$23,L110=Paramétrage!$C$26,AND(L110&lt;&gt;Paramétrage!$C$9,P110="Mut+ext")),"",ROUNDUP(N110/O110,0))</f>
        <v/>
      </c>
      <c r="V110" s="210">
        <f>IF(L110="",0,IF(OR(P110="Mut+ext",VLOOKUP(L110,Paramétrage!$C$6:$E$28,2,0)=0),0,IF(O110="","saisir capacité",M110*U110*VLOOKUP(L110,Paramétrage!$C$6:$E$28,2,0))))</f>
        <v>0</v>
      </c>
      <c r="W110" s="108"/>
      <c r="X110" s="211">
        <f t="shared" si="56"/>
        <v>0</v>
      </c>
      <c r="Y110" s="248">
        <f>IF(L110="",0,IF(ISERROR(W110+V110*VLOOKUP(L110,Paramétrage!$C$6:$E$28,3,0))=TRUE,X110,W110+V110*VLOOKUP(L110,Paramétrage!$C$6:$E$28,3,0)))</f>
        <v>0</v>
      </c>
      <c r="Z110" s="555"/>
      <c r="AA110" s="556"/>
      <c r="AB110" s="557"/>
      <c r="AC110" s="442"/>
      <c r="AD110" s="109"/>
      <c r="AE110" s="47">
        <f>IF(F110="",0,IF(J110="",0,IF(SUMIF(F105:F112,F110,N105:N112)=0,0,IF(J110="Obligatoire",AF110/N110,IF(K110="",AF110/SUMIF(F105:F112,F110,N105:N112),AF110/(SUMIF(F105:F112,F110,N105:N112)/K110))))))</f>
        <v>0</v>
      </c>
      <c r="AF110" s="24">
        <f t="shared" si="57"/>
        <v>0</v>
      </c>
      <c r="AH110" s="50">
        <f>IF(SUMIF(F105:F112,F110,N105:N112)=0,0,$M$3*N110/SUMIF(F105:F112,F110,N105:N112))</f>
        <v>0</v>
      </c>
      <c r="AI110" s="12">
        <f t="shared" si="58"/>
        <v>0</v>
      </c>
      <c r="AJ110" s="26" t="str">
        <f t="shared" si="53"/>
        <v/>
      </c>
      <c r="AK110" s="27">
        <f>IF(L110="",0,IF(OR(P110="Mut+ext",VLOOKUP(L110,Paramétrage!$C$6:$E$28,2,0)=0),0,IF(O110="","saisir capacité",IF(P110="Mut+ext",0,M110*AJ110*VLOOKUP(L110,Paramétrage!$C$6:$E$28,2,0)))))</f>
        <v>0</v>
      </c>
      <c r="AL110" s="95"/>
      <c r="AM110" s="27">
        <f t="shared" si="54"/>
        <v>0</v>
      </c>
      <c r="AN110" s="27">
        <f>IF(L110="",0,IF(ISERROR(AL110+AK110*VLOOKUP(L110,Paramétrage!$C$6:$E$28,3,0))=TRUE,AM110,AL110+AK110*VLOOKUP(L110,Paramétrage!$C$6:$E$28,3,0)))</f>
        <v>0</v>
      </c>
      <c r="AO110" s="50">
        <f>IF(L110="",0,IF(OR(P110="oui",VLOOKUP(L110,Paramétrage!$C$6:$E$28,2,0)=0),0,IF(U110="",0,U110-AJ110)))</f>
        <v>0</v>
      </c>
      <c r="AP110" s="12">
        <f t="shared" si="59"/>
        <v>0</v>
      </c>
    </row>
    <row r="111" spans="1:42">
      <c r="A111" s="623"/>
      <c r="B111" s="620"/>
      <c r="C111" s="585"/>
      <c r="D111" s="587"/>
      <c r="E111" s="588"/>
      <c r="F111" s="446"/>
      <c r="G111" s="449"/>
      <c r="H111" s="103"/>
      <c r="I111" s="131"/>
      <c r="J111" s="130"/>
      <c r="K111" s="104"/>
      <c r="L111" s="105"/>
      <c r="M111" s="122"/>
      <c r="N111" s="119"/>
      <c r="O111" s="127"/>
      <c r="P111" s="111"/>
      <c r="Q111" s="556"/>
      <c r="R111" s="556"/>
      <c r="S111" s="556"/>
      <c r="T111" s="569"/>
      <c r="U111" s="247" t="str">
        <f>IF(OR(O111="",L111=Paramétrage!$C$10,L111=Paramétrage!$C$13,L111=Paramétrage!$C$16,L111=Paramétrage!$C$19,L111=Paramétrage!$C$23,L111=Paramétrage!$C$26,AND(L111&lt;&gt;Paramétrage!$C$9,P111="Mut+ext")),"",ROUNDUP(N111/O111,0))</f>
        <v/>
      </c>
      <c r="V111" s="210">
        <f>IF(L111="",0,IF(OR(P111="Mut+ext",VLOOKUP(L111,Paramétrage!$C$6:$E$28,2,0)=0),0,IF(O111="","saisir capacité",M111*U111*VLOOKUP(L111,Paramétrage!$C$6:$E$28,2,0))))</f>
        <v>0</v>
      </c>
      <c r="W111" s="108"/>
      <c r="X111" s="211">
        <f t="shared" si="56"/>
        <v>0</v>
      </c>
      <c r="Y111" s="248">
        <f>IF(L111="",0,IF(ISERROR(W111+V111*VLOOKUP(L111,Paramétrage!$C$6:$E$28,3,0))=TRUE,X111,W111+V111*VLOOKUP(L111,Paramétrage!$C$6:$E$28,3,0)))</f>
        <v>0</v>
      </c>
      <c r="Z111" s="555"/>
      <c r="AA111" s="556"/>
      <c r="AB111" s="557"/>
      <c r="AC111" s="442"/>
      <c r="AD111" s="109"/>
      <c r="AE111" s="47">
        <f>IF(F111="",0,IF(J111="",0,IF(SUMIF(F105:F112,F111,N105:N112)=0,0,IF(J111="Obligatoire",AF111/N111,IF(K111="",AF111/SUMIF(F105:F112,F111,N105:N112),AF111/(SUMIF(F105:F112,F111,N105:N112)/K111))))))</f>
        <v>0</v>
      </c>
      <c r="AF111" s="24">
        <f t="shared" si="57"/>
        <v>0</v>
      </c>
      <c r="AH111" s="50">
        <f>IF(SUMIF(F105:F112,F111,N105:N112)=0,0,$M$3*N111/SUMIF(F105:F112,F111,N105:N112))</f>
        <v>0</v>
      </c>
      <c r="AI111" s="12">
        <f t="shared" si="58"/>
        <v>0</v>
      </c>
      <c r="AJ111" s="26" t="str">
        <f t="shared" si="53"/>
        <v/>
      </c>
      <c r="AK111" s="27">
        <f>IF(L111="",0,IF(OR(P111="Mut+ext",VLOOKUP(L111,Paramétrage!$C$6:$E$28,2,0)=0),0,IF(O111="","saisir capacité",IF(P111="Mut+ext",0,M111*AJ111*VLOOKUP(L111,Paramétrage!$C$6:$E$28,2,0)))))</f>
        <v>0</v>
      </c>
      <c r="AL111" s="95"/>
      <c r="AM111" s="27">
        <f t="shared" si="54"/>
        <v>0</v>
      </c>
      <c r="AN111" s="27">
        <f>IF(L111="",0,IF(ISERROR(AL111+AK111*VLOOKUP(L111,Paramétrage!$C$6:$E$28,3,0))=TRUE,AM111,AL111+AK111*VLOOKUP(L111,Paramétrage!$C$6:$E$28,3,0)))</f>
        <v>0</v>
      </c>
      <c r="AO111" s="50">
        <f>IF(L111="",0,IF(OR(P111="oui",VLOOKUP(L111,Paramétrage!$C$6:$E$28,2,0)=0),0,IF(U111="",0,U111-AJ111)))</f>
        <v>0</v>
      </c>
      <c r="AP111" s="12">
        <f t="shared" si="59"/>
        <v>0</v>
      </c>
    </row>
    <row r="112" spans="1:42">
      <c r="A112" s="623"/>
      <c r="B112" s="620"/>
      <c r="C112" s="585"/>
      <c r="D112" s="587"/>
      <c r="E112" s="589"/>
      <c r="F112" s="446"/>
      <c r="G112" s="449"/>
      <c r="H112" s="103"/>
      <c r="I112" s="131"/>
      <c r="J112" s="130"/>
      <c r="K112" s="104"/>
      <c r="L112" s="105"/>
      <c r="M112" s="122"/>
      <c r="N112" s="119"/>
      <c r="O112" s="127"/>
      <c r="P112" s="111"/>
      <c r="Q112" s="556"/>
      <c r="R112" s="556"/>
      <c r="S112" s="556"/>
      <c r="T112" s="569"/>
      <c r="U112" s="247" t="str">
        <f>IF(OR(O112="",L112=Paramétrage!$C$10,L112=Paramétrage!$C$13,L112=Paramétrage!$C$16,L112=Paramétrage!$C$19,L112=Paramétrage!$C$23,L112=Paramétrage!$C$26,AND(L112&lt;&gt;Paramétrage!$C$9,P112="Mut+ext")),"",ROUNDUP(N112/O112,0))</f>
        <v/>
      </c>
      <c r="V112" s="210">
        <f>IF(L112="",0,IF(OR(P112="Mut+ext",VLOOKUP(L112,Paramétrage!$C$6:$E$28,2,0)=0),0,IF(O112="","saisir capacité",M112*U112*VLOOKUP(L112,Paramétrage!$C$6:$E$28,2,0))))</f>
        <v>0</v>
      </c>
      <c r="W112" s="108"/>
      <c r="X112" s="211">
        <f t="shared" si="56"/>
        <v>0</v>
      </c>
      <c r="Y112" s="248">
        <f>IF(L112="",0,IF(ISERROR(W112+V112*VLOOKUP(L112,Paramétrage!$C$6:$E$28,3,0))=TRUE,X112,W112+V112*VLOOKUP(L112,Paramétrage!$C$6:$E$28,3,0)))</f>
        <v>0</v>
      </c>
      <c r="Z112" s="555"/>
      <c r="AA112" s="556"/>
      <c r="AB112" s="557"/>
      <c r="AC112" s="442"/>
      <c r="AD112" s="109"/>
      <c r="AE112" s="47">
        <f>IF(F112="",0,IF(J112="",0,IF(SUMIF(F105:F112,F112,N105:N112)=0,0,IF(J112="Obligatoire",AF112/N112,IF(K112="",AF112/SUMIF(F105:F112,F112,N105:N112),AF112/(SUMIF(F105:F112,F112,N105:N112)/K112))))))</f>
        <v>0</v>
      </c>
      <c r="AF112" s="24">
        <f t="shared" si="57"/>
        <v>0</v>
      </c>
      <c r="AH112" s="50">
        <f>IF(SUMIF(F105:F112,F112,N105:N112)=0,0,$M$3*N112/SUMIF(F105:F112,F112,N105:N112))</f>
        <v>0</v>
      </c>
      <c r="AI112" s="12">
        <f t="shared" si="58"/>
        <v>0</v>
      </c>
      <c r="AJ112" s="26" t="str">
        <f t="shared" si="53"/>
        <v/>
      </c>
      <c r="AK112" s="27">
        <f>IF(L112="",0,IF(OR(P112="Mut+ext",VLOOKUP(L112,Paramétrage!$C$6:$E$28,2,0)=0),0,IF(O112="","saisir capacité",IF(P112="Mut+ext",0,M112*AJ112*VLOOKUP(L112,Paramétrage!$C$6:$E$28,2,0)))))</f>
        <v>0</v>
      </c>
      <c r="AL112" s="95"/>
      <c r="AM112" s="27">
        <f t="shared" si="54"/>
        <v>0</v>
      </c>
      <c r="AN112" s="27">
        <f>IF(L112="",0,IF(ISERROR(AL112+AK112*VLOOKUP(L112,Paramétrage!$C$6:$E$28,3,0))=TRUE,AM112,AL112+AK112*VLOOKUP(L112,Paramétrage!$C$6:$E$28,3,0)))</f>
        <v>0</v>
      </c>
      <c r="AO112" s="50">
        <f>IF(L112="",0,IF(OR(P112="oui",VLOOKUP(L112,Paramétrage!$C$6:$E$28,2,0)=0),0,IF(U112="",0,U112-AJ112)))</f>
        <v>0</v>
      </c>
      <c r="AP112" s="12">
        <f t="shared" si="59"/>
        <v>0</v>
      </c>
    </row>
    <row r="113" spans="1:42">
      <c r="A113" s="623"/>
      <c r="B113" s="621"/>
      <c r="C113" s="585"/>
      <c r="D113" s="191"/>
      <c r="E113" s="191"/>
      <c r="F113" s="192"/>
      <c r="G113" s="193"/>
      <c r="H113" s="194"/>
      <c r="I113" s="195"/>
      <c r="J113" s="194"/>
      <c r="K113" s="196"/>
      <c r="L113" s="197"/>
      <c r="M113" s="198">
        <f>AE113</f>
        <v>0</v>
      </c>
      <c r="N113" s="199"/>
      <c r="O113" s="199"/>
      <c r="P113" s="200"/>
      <c r="Q113" s="201"/>
      <c r="R113" s="201"/>
      <c r="S113" s="201"/>
      <c r="T113" s="202"/>
      <c r="U113" s="203"/>
      <c r="V113" s="204">
        <f>SUM(V105:V112)</f>
        <v>0</v>
      </c>
      <c r="W113" s="197">
        <f>SUM(W105:W112)</f>
        <v>0</v>
      </c>
      <c r="X113" s="205">
        <f t="shared" ref="X113:X131" si="60">V113+W113</f>
        <v>0</v>
      </c>
      <c r="Y113" s="206">
        <f>SUM(Y105:Y112)</f>
        <v>0</v>
      </c>
      <c r="Z113" s="207"/>
      <c r="AA113" s="207"/>
      <c r="AB113" s="208"/>
      <c r="AC113" s="209"/>
      <c r="AD113" s="202"/>
      <c r="AE113" s="46">
        <f>SUM(AE105:AE112)</f>
        <v>0</v>
      </c>
      <c r="AF113" s="44">
        <f>SUM(AF105:AF112)</f>
        <v>0</v>
      </c>
    </row>
    <row r="114" spans="1:42" ht="15" customHeight="1">
      <c r="A114" s="623"/>
      <c r="B114" s="616" t="s">
        <v>124</v>
      </c>
      <c r="C114" s="585" t="s">
        <v>338</v>
      </c>
      <c r="D114" s="587" t="s">
        <v>161</v>
      </c>
      <c r="E114" s="588">
        <v>6</v>
      </c>
      <c r="F114" s="447" t="s">
        <v>339</v>
      </c>
      <c r="G114" s="112" t="s">
        <v>19</v>
      </c>
      <c r="H114" s="103" t="s">
        <v>380</v>
      </c>
      <c r="I114" s="131"/>
      <c r="J114" s="130" t="s">
        <v>164</v>
      </c>
      <c r="K114" s="104">
        <v>2</v>
      </c>
      <c r="L114" s="105"/>
      <c r="M114" s="122"/>
      <c r="N114" s="119"/>
      <c r="O114" s="127"/>
      <c r="P114" s="111"/>
      <c r="Q114" s="556"/>
      <c r="R114" s="556"/>
      <c r="S114" s="556"/>
      <c r="T114" s="569"/>
      <c r="U114" s="281" t="str">
        <f>IF(OR(O114="",L114=Paramétrage!$C$10,L114=Paramétrage!$C$13,L114=Paramétrage!$C$16,L114=Paramétrage!$C$19,L114=Paramétrage!$C$23,L114=Paramétrage!$C$26,AND(L114&lt;&gt;Paramétrage!$C$9,P114="Mut+ext")),"",ROUNDUP(N114/O114,0))</f>
        <v/>
      </c>
      <c r="V114" s="282">
        <f>IF(L114="",0,IF(OR(P114="Mut+ext",VLOOKUP(L114,Paramétrage!$C$6:$E$28,2,0)=0),0,IF(O114="","saisir capacité",M114*U114*VLOOKUP(L114,Paramétrage!$C$6:$E$28,2,0))))</f>
        <v>0</v>
      </c>
      <c r="W114" s="108"/>
      <c r="X114" s="283">
        <f t="shared" ref="X114:X121" si="61">IF(ISERROR(V114+W114)=TRUE,V114,V114+W114)</f>
        <v>0</v>
      </c>
      <c r="Y114" s="284">
        <f>IF(L114="",0,IF(ISERROR(W114+V114*VLOOKUP(L114,Paramétrage!$C$6:$E$28,3,0))=TRUE,X114,W114+V114*VLOOKUP(L114,Paramétrage!$C$6:$E$28,3,0)))</f>
        <v>0</v>
      </c>
      <c r="Z114" s="555"/>
      <c r="AA114" s="556"/>
      <c r="AB114" s="557"/>
      <c r="AC114" s="442"/>
      <c r="AD114" s="110"/>
      <c r="AE114" s="47">
        <f>IF(F114="",0,IF(J114="",0,IF(SUMIF(F114:F121,F114,N114:N121)=0,0,IF(J114="Obligatoire",AF114/N114,IF(K114="",AF114/SUMIF(F114:F121,F114,N114:N121),AF114/(SUMIF(F114:F121,F114,N114:N121)/K114))))))</f>
        <v>0</v>
      </c>
      <c r="AF114" s="43">
        <f t="shared" ref="AF114:AF121" si="62">M114*N114</f>
        <v>0</v>
      </c>
      <c r="AH114" s="50">
        <f>IF(SUMIF(F114:F121,F114,N114:N121)=0,0,$M$3*N114/SUMIF(F114:F121,F114,N114:N121))</f>
        <v>0</v>
      </c>
      <c r="AI114" s="12">
        <f t="shared" ref="AI114:AI121" si="63">O114</f>
        <v>0</v>
      </c>
      <c r="AJ114" s="26" t="str">
        <f t="shared" ref="AJ114:AJ121" si="64">IF(AI114=0,"",ROUNDUP(AH114/AI114,0))</f>
        <v/>
      </c>
      <c r="AK114" s="27">
        <f>IF(L114="",0,IF(OR(P114="Mut+ext",VLOOKUP(L114,Paramétrage!$C$6:$E$28,2,0)=0),0,IF(O114="","saisir capacité",IF(P114="Mut+ext",0,M114*AJ114*VLOOKUP(L114,Paramétrage!$C$6:$E$28,2,0)))))</f>
        <v>0</v>
      </c>
      <c r="AL114" s="95"/>
      <c r="AM114" s="27">
        <f t="shared" ref="AM114:AM121" si="65">IF(ISERROR(AK114+AL114)=TRUE,AK114,AK114+AL114)</f>
        <v>0</v>
      </c>
      <c r="AN114" s="27">
        <f>IF(L114="",0,IF(ISERROR(AL114+AK114*VLOOKUP(L114,Paramétrage!$C$6:$E$28,3,0))=TRUE,AM114,AL114+AK114*VLOOKUP(L114,Paramétrage!$C$6:$E$28,3,0)))</f>
        <v>0</v>
      </c>
      <c r="AO114" s="50">
        <f>IF(L114="",0,IF(OR(P114="oui",VLOOKUP(L114,Paramétrage!$C$6:$E$28,2,0)=0),0,IF(U114="",0,U114-AJ114)))</f>
        <v>0</v>
      </c>
      <c r="AP114" s="12">
        <f t="shared" ref="AP114:AP121" si="66">Y114-AN114-W114</f>
        <v>0</v>
      </c>
    </row>
    <row r="115" spans="1:42" ht="15" customHeight="1">
      <c r="A115" s="623"/>
      <c r="B115" s="616"/>
      <c r="C115" s="585"/>
      <c r="D115" s="587"/>
      <c r="E115" s="588"/>
      <c r="F115" s="446" t="s">
        <v>339</v>
      </c>
      <c r="G115" s="102" t="s">
        <v>27</v>
      </c>
      <c r="H115" s="103" t="s">
        <v>165</v>
      </c>
      <c r="I115" s="131"/>
      <c r="J115" s="130" t="s">
        <v>164</v>
      </c>
      <c r="K115" s="104">
        <v>2</v>
      </c>
      <c r="L115" s="105" t="s">
        <v>129</v>
      </c>
      <c r="M115" s="122">
        <v>25</v>
      </c>
      <c r="N115" s="119"/>
      <c r="O115" s="127">
        <v>40</v>
      </c>
      <c r="P115" s="111" t="s">
        <v>116</v>
      </c>
      <c r="Q115" s="556" t="s">
        <v>130</v>
      </c>
      <c r="R115" s="556"/>
      <c r="S115" s="556"/>
      <c r="T115" s="569"/>
      <c r="U115" s="281">
        <f>IF(OR(O115="",L115=Paramétrage!$C$10,L115=Paramétrage!$C$13,L115=Paramétrage!$C$16,L115=Paramétrage!$C$19,L115=Paramétrage!$C$23,L115=Paramétrage!$C$26,AND(L115&lt;&gt;Paramétrage!$C$9,P115="Mut+ext")),"",ROUNDUP(N115/O115,0))</f>
        <v>0</v>
      </c>
      <c r="V115" s="282">
        <f>IF(L115="",0,IF(OR(P115="Mut+ext",VLOOKUP(L115,Paramétrage!$C$6:$E$28,2,0)=0),0,IF(O115="","saisir capacité",M115*U115*VLOOKUP(L115,Paramétrage!$C$6:$E$28,2,0))))</f>
        <v>0</v>
      </c>
      <c r="W115" s="108"/>
      <c r="X115" s="283">
        <f t="shared" si="61"/>
        <v>0</v>
      </c>
      <c r="Y115" s="284">
        <f>IF(L115="",0,IF(ISERROR(W115+V115*VLOOKUP(L115,Paramétrage!$C$6:$E$28,3,0))=TRUE,X115,W115+V115*VLOOKUP(L115,Paramétrage!$C$6:$E$28,3,0)))</f>
        <v>0</v>
      </c>
      <c r="Z115" s="555"/>
      <c r="AA115" s="556"/>
      <c r="AB115" s="557"/>
      <c r="AC115" s="442"/>
      <c r="AD115" s="109"/>
      <c r="AE115" s="47">
        <f>IF(F115="",0,IF(J115="",0,IF(SUMIF(F114:F121,F115,N114:N121)=0,0,IF(J115="Obligatoire",AF115/N115,IF(K115="",AF115/SUMIF(F114:F121,F115,N114:N121),AF115/(SUMIF(F114:F121,F115,N114:N121)/K115))))))</f>
        <v>0</v>
      </c>
      <c r="AF115" s="24">
        <f t="shared" si="62"/>
        <v>0</v>
      </c>
      <c r="AH115" s="50">
        <f>IF(SUMIF(F114:F121,F115,N114:N121)=0,0,$M$3*N115/SUMIF(F114:F121,F115,N114:N121))</f>
        <v>0</v>
      </c>
      <c r="AI115" s="12">
        <f t="shared" si="63"/>
        <v>40</v>
      </c>
      <c r="AJ115" s="26">
        <f t="shared" si="64"/>
        <v>0</v>
      </c>
      <c r="AK115" s="27">
        <f>IF(L115="",0,IF(OR(P115="Mut+ext",VLOOKUP(L115,Paramétrage!$C$6:$E$28,2,0)=0),0,IF(O115="","saisir capacité",IF(P115="Mut+ext",0,M115*AJ115*VLOOKUP(L115,Paramétrage!$C$6:$E$28,2,0)))))</f>
        <v>0</v>
      </c>
      <c r="AL115" s="95"/>
      <c r="AM115" s="27">
        <f t="shared" si="65"/>
        <v>0</v>
      </c>
      <c r="AN115" s="27">
        <f>IF(L115="",0,IF(ISERROR(AL115+AK115*VLOOKUP(L115,Paramétrage!$C$6:$E$28,3,0))=TRUE,AM115,AL115+AK115*VLOOKUP(L115,Paramétrage!$C$6:$E$28,3,0)))</f>
        <v>0</v>
      </c>
      <c r="AO115" s="50">
        <f>IF(L115="",0,IF(OR(P115="oui",VLOOKUP(L115,Paramétrage!$C$6:$E$28,2,0)=0),0,IF(U115="",0,U115-AJ115)))</f>
        <v>0</v>
      </c>
      <c r="AP115" s="12">
        <f t="shared" si="66"/>
        <v>0</v>
      </c>
    </row>
    <row r="116" spans="1:42" ht="15" customHeight="1">
      <c r="A116" s="623"/>
      <c r="B116" s="616"/>
      <c r="C116" s="585"/>
      <c r="D116" s="587"/>
      <c r="E116" s="588"/>
      <c r="F116" s="446" t="s">
        <v>339</v>
      </c>
      <c r="G116" s="102" t="s">
        <v>23</v>
      </c>
      <c r="H116" s="103" t="s">
        <v>166</v>
      </c>
      <c r="I116" s="131"/>
      <c r="J116" s="130" t="s">
        <v>164</v>
      </c>
      <c r="K116" s="104">
        <v>2</v>
      </c>
      <c r="L116" s="105" t="s">
        <v>129</v>
      </c>
      <c r="M116" s="122">
        <v>25</v>
      </c>
      <c r="N116" s="119"/>
      <c r="O116" s="127">
        <v>24</v>
      </c>
      <c r="P116" s="111" t="s">
        <v>116</v>
      </c>
      <c r="Q116" s="556" t="s">
        <v>130</v>
      </c>
      <c r="R116" s="556"/>
      <c r="S116" s="556"/>
      <c r="T116" s="569"/>
      <c r="U116" s="281">
        <f>IF(OR(O116="",L116=Paramétrage!$C$10,L116=Paramétrage!$C$13,L116=Paramétrage!$C$16,L116=Paramétrage!$C$19,L116=Paramétrage!$C$23,L116=Paramétrage!$C$26,AND(L116&lt;&gt;Paramétrage!$C$9,P116="Mut+ext")),"",ROUNDUP(N116/O116,0))</f>
        <v>0</v>
      </c>
      <c r="V116" s="282">
        <f>IF(L116="",0,IF(OR(P116="Mut+ext",VLOOKUP(L116,Paramétrage!$C$6:$E$28,2,0)=0),0,IF(O116="","saisir capacité",M116*U116*VLOOKUP(L116,Paramétrage!$C$6:$E$28,2,0))))</f>
        <v>0</v>
      </c>
      <c r="W116" s="108"/>
      <c r="X116" s="283">
        <f t="shared" si="61"/>
        <v>0</v>
      </c>
      <c r="Y116" s="284">
        <f>IF(L116="",0,IF(ISERROR(W116+V116*VLOOKUP(L116,Paramétrage!$C$6:$E$28,3,0))=TRUE,X116,W116+V116*VLOOKUP(L116,Paramétrage!$C$6:$E$28,3,0)))</f>
        <v>0</v>
      </c>
      <c r="Z116" s="555"/>
      <c r="AA116" s="556"/>
      <c r="AB116" s="557"/>
      <c r="AC116" s="442"/>
      <c r="AD116" s="109"/>
      <c r="AE116" s="47">
        <f>IF(F116="",0,IF(J116="",0,IF(SUMIF(F114:F121,F116,N114:N121)=0,0,IF(J116="Obligatoire",AF116/N116,IF(K116="",AF116/SUMIF(F114:F121,F116,N114:N121),AF116/(SUMIF(F114:F121,F116,N114:N121)/K116))))))</f>
        <v>0</v>
      </c>
      <c r="AF116" s="24">
        <f t="shared" si="62"/>
        <v>0</v>
      </c>
      <c r="AH116" s="50">
        <f>IF(SUMIF(F114:F121,F116,N114:N121)=0,0,$M$3*N116/SUMIF(F114:F121,F116,N114:N121))</f>
        <v>0</v>
      </c>
      <c r="AI116" s="12">
        <f t="shared" si="63"/>
        <v>24</v>
      </c>
      <c r="AJ116" s="26">
        <f t="shared" si="64"/>
        <v>0</v>
      </c>
      <c r="AK116" s="27">
        <f>IF(L116="",0,IF(OR(P116="Mut+ext",VLOOKUP(L116,Paramétrage!$C$6:$E$28,2,0)=0),0,IF(O116="","saisir capacité",IF(P116="Mut+ext",0,M116*AJ116*VLOOKUP(L116,Paramétrage!$C$6:$E$28,2,0)))))</f>
        <v>0</v>
      </c>
      <c r="AL116" s="95"/>
      <c r="AM116" s="27">
        <f t="shared" si="65"/>
        <v>0</v>
      </c>
      <c r="AN116" s="27">
        <f>IF(L116="",0,IF(ISERROR(AL116+AK116*VLOOKUP(L116,Paramétrage!$C$6:$E$28,3,0))=TRUE,AM116,AL116+AK116*VLOOKUP(L116,Paramétrage!$C$6:$E$28,3,0)))</f>
        <v>0</v>
      </c>
      <c r="AO116" s="50">
        <f>IF(L116="",0,IF(OR(P116="oui",VLOOKUP(L116,Paramétrage!$C$6:$E$28,2,0)=0),0,IF(U116="",0,U116-AJ116)))</f>
        <v>0</v>
      </c>
      <c r="AP116" s="12">
        <f t="shared" si="66"/>
        <v>0</v>
      </c>
    </row>
    <row r="117" spans="1:42" ht="15" customHeight="1">
      <c r="A117" s="623"/>
      <c r="B117" s="616"/>
      <c r="C117" s="585"/>
      <c r="D117" s="587"/>
      <c r="E117" s="588"/>
      <c r="F117" s="448" t="s">
        <v>339</v>
      </c>
      <c r="G117" s="102" t="s">
        <v>28</v>
      </c>
      <c r="H117" s="103" t="s">
        <v>167</v>
      </c>
      <c r="I117" s="131"/>
      <c r="J117" s="130" t="s">
        <v>164</v>
      </c>
      <c r="K117" s="104">
        <v>2</v>
      </c>
      <c r="L117" s="105" t="s">
        <v>129</v>
      </c>
      <c r="M117" s="122">
        <v>25</v>
      </c>
      <c r="N117" s="119"/>
      <c r="O117" s="127">
        <v>40</v>
      </c>
      <c r="P117" s="111" t="s">
        <v>116</v>
      </c>
      <c r="Q117" s="556" t="s">
        <v>130</v>
      </c>
      <c r="R117" s="556"/>
      <c r="S117" s="556"/>
      <c r="T117" s="569"/>
      <c r="U117" s="281">
        <f>IF(OR(O117="",L117=Paramétrage!$C$10,L117=Paramétrage!$C$13,L117=Paramétrage!$C$16,L117=Paramétrage!$C$19,L117=Paramétrage!$C$23,L117=Paramétrage!$C$26,AND(L117&lt;&gt;Paramétrage!$C$9,P117="Mut+ext")),"",ROUNDUP(N117/O117,0))</f>
        <v>0</v>
      </c>
      <c r="V117" s="282">
        <f>IF(L117="",0,IF(OR(P117="Mut+ext",VLOOKUP(L117,Paramétrage!$C$6:$E$28,2,0)=0),0,IF(O117="","saisir capacité",M117*U117*VLOOKUP(L117,Paramétrage!$C$6:$E$28,2,0))))</f>
        <v>0</v>
      </c>
      <c r="W117" s="108"/>
      <c r="X117" s="283">
        <f t="shared" si="61"/>
        <v>0</v>
      </c>
      <c r="Y117" s="284">
        <f>IF(L117="",0,IF(ISERROR(W117+V117*VLOOKUP(L117,Paramétrage!$C$6:$E$28,3,0))=TRUE,X117,W117+V117*VLOOKUP(L117,Paramétrage!$C$6:$E$28,3,0)))</f>
        <v>0</v>
      </c>
      <c r="Z117" s="555"/>
      <c r="AA117" s="556"/>
      <c r="AB117" s="557"/>
      <c r="AC117" s="442"/>
      <c r="AD117" s="109"/>
      <c r="AE117" s="47">
        <f>IF(F117="",0,IF(J117="",0,IF(SUMIF(F114:F121,F117,N114:N121)=0,0,IF(J117="Obligatoire",AF117/N117,IF(K117="",AF117/SUMIF(F114:F121,F117,N114:N121),AF117/(SUMIF(F114:F121,F117,N114:N121)/K117))))))</f>
        <v>0</v>
      </c>
      <c r="AF117" s="24">
        <f t="shared" si="62"/>
        <v>0</v>
      </c>
      <c r="AH117" s="50">
        <f>IF(SUMIF(F114:F121,F117,N114:N121)=0,0,$M$3*N117/SUMIF(F114:F121,F117,N114:N121))</f>
        <v>0</v>
      </c>
      <c r="AI117" s="12">
        <f t="shared" si="63"/>
        <v>40</v>
      </c>
      <c r="AJ117" s="26">
        <f t="shared" si="64"/>
        <v>0</v>
      </c>
      <c r="AK117" s="27">
        <f>IF(L117="",0,IF(OR(P117="Mut+ext",VLOOKUP(L117,Paramétrage!$C$6:$E$28,2,0)=0),0,IF(O117="","saisir capacité",IF(P117="Mut+ext",0,M117*AJ117*VLOOKUP(L117,Paramétrage!$C$6:$E$28,2,0)))))</f>
        <v>0</v>
      </c>
      <c r="AL117" s="95"/>
      <c r="AM117" s="27">
        <f t="shared" si="65"/>
        <v>0</v>
      </c>
      <c r="AN117" s="27">
        <f>IF(L117="",0,IF(ISERROR(AL117+AK117*VLOOKUP(L117,Paramétrage!$C$6:$E$28,3,0))=TRUE,AM117,AL117+AK117*VLOOKUP(L117,Paramétrage!$C$6:$E$28,3,0)))</f>
        <v>0</v>
      </c>
      <c r="AO117" s="50">
        <f>IF(L117="",0,IF(OR(P117="oui",VLOOKUP(L117,Paramétrage!$C$6:$E$28,2,0)=0),0,IF(U117="",0,U117-AJ117)))</f>
        <v>0</v>
      </c>
      <c r="AP117" s="12">
        <f t="shared" si="66"/>
        <v>0</v>
      </c>
    </row>
    <row r="118" spans="1:42" ht="15" customHeight="1">
      <c r="A118" s="623"/>
      <c r="B118" s="616"/>
      <c r="C118" s="585"/>
      <c r="D118" s="587"/>
      <c r="E118" s="588"/>
      <c r="F118" s="446" t="s">
        <v>339</v>
      </c>
      <c r="G118" s="148" t="s">
        <v>27</v>
      </c>
      <c r="H118" s="103" t="s">
        <v>168</v>
      </c>
      <c r="I118" s="131"/>
      <c r="J118" s="130" t="s">
        <v>164</v>
      </c>
      <c r="K118" s="104">
        <v>2</v>
      </c>
      <c r="L118" s="105" t="s">
        <v>129</v>
      </c>
      <c r="M118" s="122">
        <v>25</v>
      </c>
      <c r="N118" s="119"/>
      <c r="O118" s="127">
        <v>40</v>
      </c>
      <c r="P118" s="111" t="s">
        <v>116</v>
      </c>
      <c r="Q118" s="556" t="s">
        <v>130</v>
      </c>
      <c r="R118" s="556"/>
      <c r="S118" s="556"/>
      <c r="T118" s="569"/>
      <c r="U118" s="281">
        <f>IF(OR(O118="",L118=Paramétrage!$C$10,L118=Paramétrage!$C$13,L118=Paramétrage!$C$16,L118=Paramétrage!$C$19,L118=Paramétrage!$C$23,L118=Paramétrage!$C$26,AND(L118&lt;&gt;Paramétrage!$C$9,P118="Mut+ext")),"",ROUNDUP(N118/O118,0))</f>
        <v>0</v>
      </c>
      <c r="V118" s="282">
        <f>IF(L118="",0,IF(OR(P118="Mut+ext",VLOOKUP(L118,Paramétrage!$C$6:$E$28,2,0)=0),0,IF(O118="","saisir capacité",M118*U118*VLOOKUP(L118,Paramétrage!$C$6:$E$28,2,0))))</f>
        <v>0</v>
      </c>
      <c r="W118" s="108"/>
      <c r="X118" s="283">
        <f t="shared" si="61"/>
        <v>0</v>
      </c>
      <c r="Y118" s="284">
        <f>IF(L118="",0,IF(ISERROR(W118+V118*VLOOKUP(L118,Paramétrage!$C$6:$E$28,3,0))=TRUE,X118,W118+V118*VLOOKUP(L118,Paramétrage!$C$6:$E$28,3,0)))</f>
        <v>0</v>
      </c>
      <c r="Z118" s="555"/>
      <c r="AA118" s="556"/>
      <c r="AB118" s="557"/>
      <c r="AC118" s="442"/>
      <c r="AD118" s="109"/>
      <c r="AE118" s="47">
        <f>IF(F118="",0,IF(J118="",0,IF(SUMIF(F114:F121,F118,N114:N121)=0,0,IF(J118="Obligatoire",AF118/N118,IF(K118="",AF118/SUMIF(F114:F121,F118,N114:N121),AF118/(SUMIF(F114:F121,F118,N114:N121)/K118))))))</f>
        <v>0</v>
      </c>
      <c r="AF118" s="24">
        <f t="shared" si="62"/>
        <v>0</v>
      </c>
      <c r="AH118" s="50">
        <f>IF(SUMIF(F114:F121,F118,N114:N121)=0,0,$M$3*N118/SUMIF(F114:F121,F118,N114:N121))</f>
        <v>0</v>
      </c>
      <c r="AI118" s="12">
        <f t="shared" si="63"/>
        <v>40</v>
      </c>
      <c r="AJ118" s="26">
        <f t="shared" si="64"/>
        <v>0</v>
      </c>
      <c r="AK118" s="27">
        <f>IF(L118="",0,IF(OR(P118="Mut+ext",VLOOKUP(L118,Paramétrage!$C$6:$E$28,2,0)=0),0,IF(O118="","saisir capacité",IF(P118="Mut+ext",0,M118*AJ118*VLOOKUP(L118,Paramétrage!$C$6:$E$28,2,0)))))</f>
        <v>0</v>
      </c>
      <c r="AL118" s="95"/>
      <c r="AM118" s="27">
        <f t="shared" si="65"/>
        <v>0</v>
      </c>
      <c r="AN118" s="27">
        <f>IF(L118="",0,IF(ISERROR(AL118+AK118*VLOOKUP(L118,Paramétrage!$C$6:$E$28,3,0))=TRUE,AM118,AL118+AK118*VLOOKUP(L118,Paramétrage!$C$6:$E$28,3,0)))</f>
        <v>0</v>
      </c>
      <c r="AO118" s="50">
        <f>IF(L118="",0,IF(OR(P118="oui",VLOOKUP(L118,Paramétrage!$C$6:$E$28,2,0)=0),0,IF(U118="",0,U118-AJ118)))</f>
        <v>0</v>
      </c>
      <c r="AP118" s="12">
        <f t="shared" si="66"/>
        <v>0</v>
      </c>
    </row>
    <row r="119" spans="1:42" ht="15" customHeight="1">
      <c r="A119" s="623"/>
      <c r="B119" s="616"/>
      <c r="C119" s="585"/>
      <c r="D119" s="587"/>
      <c r="E119" s="588"/>
      <c r="F119" s="446"/>
      <c r="G119" s="148"/>
      <c r="H119" s="103"/>
      <c r="I119" s="131"/>
      <c r="J119" s="130"/>
      <c r="K119" s="104"/>
      <c r="L119" s="105"/>
      <c r="M119" s="122"/>
      <c r="N119" s="119"/>
      <c r="O119" s="127"/>
      <c r="P119" s="111"/>
      <c r="Q119" s="556"/>
      <c r="R119" s="556"/>
      <c r="S119" s="556"/>
      <c r="T119" s="569"/>
      <c r="U119" s="281" t="str">
        <f>IF(OR(O119="",L119=Paramétrage!$C$10,L119=Paramétrage!$C$13,L119=Paramétrage!$C$16,L119=Paramétrage!$C$19,L119=Paramétrage!$C$23,L119=Paramétrage!$C$26,AND(L119&lt;&gt;Paramétrage!$C$9,P119="Mut+ext")),"",ROUNDUP(N119/O119,0))</f>
        <v/>
      </c>
      <c r="V119" s="282">
        <f>IF(L119="",0,IF(OR(P119="Mut+ext",VLOOKUP(L119,Paramétrage!$C$6:$E$28,2,0)=0),0,IF(O119="","saisir capacité",M119*U119*VLOOKUP(L119,Paramétrage!$C$6:$E$28,2,0))))</f>
        <v>0</v>
      </c>
      <c r="W119" s="108"/>
      <c r="X119" s="283">
        <f t="shared" si="61"/>
        <v>0</v>
      </c>
      <c r="Y119" s="284">
        <f>IF(L119="",0,IF(ISERROR(W119+V119*VLOOKUP(L119,Paramétrage!$C$6:$E$28,3,0))=TRUE,X119,W119+V119*VLOOKUP(L119,Paramétrage!$C$6:$E$28,3,0)))</f>
        <v>0</v>
      </c>
      <c r="Z119" s="555"/>
      <c r="AA119" s="556"/>
      <c r="AB119" s="557"/>
      <c r="AC119" s="442"/>
      <c r="AD119" s="109"/>
      <c r="AE119" s="47">
        <f>IF(F119="",0,IF(J119="",0,IF(SUMIF(F114:F121,F119,N114:N121)=0,0,IF(J119="Obligatoire",AF119/N119,IF(K119="",AF119/SUMIF(F114:F121,F119,N114:N121),AF119/(SUMIF(F114:F121,F119,N114:N121)/K119))))))</f>
        <v>0</v>
      </c>
      <c r="AF119" s="24">
        <f t="shared" si="62"/>
        <v>0</v>
      </c>
      <c r="AH119" s="50">
        <f>IF(SUMIF(F114:F121,F119,N114:N121)=0,0,$M$3*N119/SUMIF(F114:F121,F119,N114:N121))</f>
        <v>0</v>
      </c>
      <c r="AI119" s="12">
        <f t="shared" si="63"/>
        <v>0</v>
      </c>
      <c r="AJ119" s="26" t="str">
        <f t="shared" si="64"/>
        <v/>
      </c>
      <c r="AK119" s="27">
        <f>IF(L119="",0,IF(OR(P119="Mut+ext",VLOOKUP(L119,Paramétrage!$C$6:$E$28,2,0)=0),0,IF(O119="","saisir capacité",IF(P119="Mut+ext",0,M119*AJ119*VLOOKUP(L119,Paramétrage!$C$6:$E$28,2,0)))))</f>
        <v>0</v>
      </c>
      <c r="AL119" s="95"/>
      <c r="AM119" s="27">
        <f t="shared" si="65"/>
        <v>0</v>
      </c>
      <c r="AN119" s="27">
        <f>IF(L119="",0,IF(ISERROR(AL119+AK119*VLOOKUP(L119,Paramétrage!$C$6:$E$28,3,0))=TRUE,AM119,AL119+AK119*VLOOKUP(L119,Paramétrage!$C$6:$E$28,3,0)))</f>
        <v>0</v>
      </c>
      <c r="AO119" s="50">
        <f>IF(L119="",0,IF(OR(P119="oui",VLOOKUP(L119,Paramétrage!$C$6:$E$28,2,0)=0),0,IF(U119="",0,U119-AJ119)))</f>
        <v>0</v>
      </c>
      <c r="AP119" s="12">
        <f t="shared" si="66"/>
        <v>0</v>
      </c>
    </row>
    <row r="120" spans="1:42" ht="15" customHeight="1">
      <c r="A120" s="623"/>
      <c r="B120" s="616"/>
      <c r="C120" s="585"/>
      <c r="D120" s="587"/>
      <c r="E120" s="588"/>
      <c r="F120" s="446"/>
      <c r="G120" s="148"/>
      <c r="H120" s="103"/>
      <c r="I120" s="131"/>
      <c r="J120" s="130"/>
      <c r="K120" s="104"/>
      <c r="L120" s="105"/>
      <c r="M120" s="122"/>
      <c r="N120" s="119"/>
      <c r="O120" s="127"/>
      <c r="P120" s="111"/>
      <c r="Q120" s="556"/>
      <c r="R120" s="556"/>
      <c r="S120" s="556"/>
      <c r="T120" s="569"/>
      <c r="U120" s="281" t="str">
        <f>IF(OR(O120="",L120=Paramétrage!$C$10,L120=Paramétrage!$C$13,L120=Paramétrage!$C$16,L120=Paramétrage!$C$19,L120=Paramétrage!$C$23,L120=Paramétrage!$C$26,AND(L120&lt;&gt;Paramétrage!$C$9,P120="Mut+ext")),"",ROUNDUP(N120/O120,0))</f>
        <v/>
      </c>
      <c r="V120" s="282">
        <f>IF(L120="",0,IF(OR(P120="Mut+ext",VLOOKUP(L120,Paramétrage!$C$6:$E$28,2,0)=0),0,IF(O120="","saisir capacité",M120*U120*VLOOKUP(L120,Paramétrage!$C$6:$E$28,2,0))))</f>
        <v>0</v>
      </c>
      <c r="W120" s="108"/>
      <c r="X120" s="283">
        <f t="shared" si="61"/>
        <v>0</v>
      </c>
      <c r="Y120" s="284">
        <f>IF(L120="",0,IF(ISERROR(W120+V120*VLOOKUP(L120,Paramétrage!$C$6:$E$28,3,0))=TRUE,X120,W120+V120*VLOOKUP(L120,Paramétrage!$C$6:$E$28,3,0)))</f>
        <v>0</v>
      </c>
      <c r="Z120" s="555"/>
      <c r="AA120" s="556"/>
      <c r="AB120" s="557"/>
      <c r="AC120" s="442"/>
      <c r="AD120" s="109"/>
      <c r="AE120" s="47">
        <f>IF(F120="",0,IF(J120="",0,IF(SUMIF(F114:F121,F120,N114:N121)=0,0,IF(J120="Obligatoire",AF120/N120,IF(K120="",AF120/SUMIF(F114:F121,F120,N114:N121),AF120/(SUMIF(F114:F121,F120,N114:N121)/K120))))))</f>
        <v>0</v>
      </c>
      <c r="AF120" s="24">
        <f t="shared" si="62"/>
        <v>0</v>
      </c>
      <c r="AH120" s="50">
        <f>IF(SUMIF(F114:F121,F120,N114:N121)=0,0,$M$3*N120/SUMIF(F114:F121,F120,N114:N121))</f>
        <v>0</v>
      </c>
      <c r="AI120" s="12">
        <f t="shared" si="63"/>
        <v>0</v>
      </c>
      <c r="AJ120" s="26" t="str">
        <f t="shared" si="64"/>
        <v/>
      </c>
      <c r="AK120" s="27">
        <f>IF(L120="",0,IF(OR(P120="Mut+ext",VLOOKUP(L120,Paramétrage!$C$6:$E$28,2,0)=0),0,IF(O120="","saisir capacité",IF(P120="Mut+ext",0,M120*AJ120*VLOOKUP(L120,Paramétrage!$C$6:$E$28,2,0)))))</f>
        <v>0</v>
      </c>
      <c r="AL120" s="95"/>
      <c r="AM120" s="27">
        <f t="shared" si="65"/>
        <v>0</v>
      </c>
      <c r="AN120" s="27">
        <f>IF(L120="",0,IF(ISERROR(AL120+AK120*VLOOKUP(L120,Paramétrage!$C$6:$E$28,3,0))=TRUE,AM120,AL120+AK120*VLOOKUP(L120,Paramétrage!$C$6:$E$28,3,0)))</f>
        <v>0</v>
      </c>
      <c r="AO120" s="50">
        <f>IF(L120="",0,IF(OR(P120="oui",VLOOKUP(L120,Paramétrage!$C$6:$E$28,2,0)=0),0,IF(U120="",0,U120-AJ120)))</f>
        <v>0</v>
      </c>
      <c r="AP120" s="12">
        <f t="shared" si="66"/>
        <v>0</v>
      </c>
    </row>
    <row r="121" spans="1:42" ht="15" customHeight="1">
      <c r="A121" s="623"/>
      <c r="B121" s="616"/>
      <c r="C121" s="585"/>
      <c r="D121" s="587"/>
      <c r="E121" s="589"/>
      <c r="F121" s="446"/>
      <c r="G121" s="148"/>
      <c r="H121" s="103"/>
      <c r="I121" s="131"/>
      <c r="J121" s="130"/>
      <c r="K121" s="104"/>
      <c r="L121" s="105"/>
      <c r="M121" s="122"/>
      <c r="N121" s="119"/>
      <c r="O121" s="127"/>
      <c r="P121" s="111"/>
      <c r="Q121" s="556"/>
      <c r="R121" s="556"/>
      <c r="S121" s="556"/>
      <c r="T121" s="569"/>
      <c r="U121" s="281" t="str">
        <f>IF(OR(O121="",L121=Paramétrage!$C$10,L121=Paramétrage!$C$13,L121=Paramétrage!$C$16,L121=Paramétrage!$C$19,L121=Paramétrage!$C$23,L121=Paramétrage!$C$26,AND(L121&lt;&gt;Paramétrage!$C$9,P121="Mut+ext")),"",ROUNDUP(N121/O121,0))</f>
        <v/>
      </c>
      <c r="V121" s="282">
        <f>IF(L121="",0,IF(OR(P121="Mut+ext",VLOOKUP(L121,Paramétrage!$C$6:$E$28,2,0)=0),0,IF(O121="","saisir capacité",M121*U121*VLOOKUP(L121,Paramétrage!$C$6:$E$28,2,0))))</f>
        <v>0</v>
      </c>
      <c r="W121" s="108"/>
      <c r="X121" s="283">
        <f t="shared" si="61"/>
        <v>0</v>
      </c>
      <c r="Y121" s="284">
        <f>IF(L121="",0,IF(ISERROR(W121+V121*VLOOKUP(L121,Paramétrage!$C$6:$E$28,3,0))=TRUE,X121,W121+V121*VLOOKUP(L121,Paramétrage!$C$6:$E$28,3,0)))</f>
        <v>0</v>
      </c>
      <c r="Z121" s="555"/>
      <c r="AA121" s="556"/>
      <c r="AB121" s="557"/>
      <c r="AC121" s="442"/>
      <c r="AD121" s="109"/>
      <c r="AE121" s="47">
        <f>IF(F121="",0,IF(J121="",0,IF(SUMIF(F114:F121,F121,N114:N121)=0,0,IF(J121="Obligatoire",AF121/N121,IF(K121="",AF121/SUMIF(F114:F121,F121,N114:N121),AF121/(SUMIF(F114:F121,F121,N114:N121)/K121))))))</f>
        <v>0</v>
      </c>
      <c r="AF121" s="24">
        <f t="shared" si="62"/>
        <v>0</v>
      </c>
      <c r="AH121" s="50">
        <f>IF(SUMIF(F114:F121,F121,N114:N121)=0,0,$M$3*N121/SUMIF(F114:F121,F121,N114:N121))</f>
        <v>0</v>
      </c>
      <c r="AI121" s="12">
        <f t="shared" si="63"/>
        <v>0</v>
      </c>
      <c r="AJ121" s="26" t="str">
        <f t="shared" si="64"/>
        <v/>
      </c>
      <c r="AK121" s="27">
        <f>IF(L121="",0,IF(OR(P121="Mut+ext",VLOOKUP(L121,Paramétrage!$C$6:$E$28,2,0)=0),0,IF(O121="","saisir capacité",IF(P121="Mut+ext",0,M121*AJ121*VLOOKUP(L121,Paramétrage!$C$6:$E$28,2,0)))))</f>
        <v>0</v>
      </c>
      <c r="AL121" s="95"/>
      <c r="AM121" s="27">
        <f t="shared" si="65"/>
        <v>0</v>
      </c>
      <c r="AN121" s="27">
        <f>IF(L121="",0,IF(ISERROR(AL121+AK121*VLOOKUP(L121,Paramétrage!$C$6:$E$28,3,0))=TRUE,AM121,AL121+AK121*VLOOKUP(L121,Paramétrage!$C$6:$E$28,3,0)))</f>
        <v>0</v>
      </c>
      <c r="AO121" s="50">
        <f>IF(L121="",0,IF(OR(P121="oui",VLOOKUP(L121,Paramétrage!$C$6:$E$28,2,0)=0),0,IF(U121="",0,U121-AJ121)))</f>
        <v>0</v>
      </c>
      <c r="AP121" s="12">
        <f t="shared" si="66"/>
        <v>0</v>
      </c>
    </row>
    <row r="122" spans="1:42" ht="15" customHeight="1">
      <c r="A122" s="623"/>
      <c r="B122" s="616"/>
      <c r="C122" s="585"/>
      <c r="D122" s="285"/>
      <c r="E122" s="285"/>
      <c r="F122" s="286"/>
      <c r="G122" s="287"/>
      <c r="H122" s="288"/>
      <c r="I122" s="289"/>
      <c r="J122" s="288"/>
      <c r="K122" s="290"/>
      <c r="L122" s="291"/>
      <c r="M122" s="292">
        <f>AE122</f>
        <v>0</v>
      </c>
      <c r="N122" s="293">
        <f>SUM(N114:N121)</f>
        <v>0</v>
      </c>
      <c r="O122" s="293"/>
      <c r="P122" s="294"/>
      <c r="Q122" s="295"/>
      <c r="R122" s="295"/>
      <c r="S122" s="295"/>
      <c r="T122" s="296"/>
      <c r="U122" s="297"/>
      <c r="V122" s="298">
        <f>SUM(V114:V121)</f>
        <v>0</v>
      </c>
      <c r="W122" s="291">
        <f>SUM(W114:W121)</f>
        <v>0</v>
      </c>
      <c r="X122" s="299">
        <f t="shared" si="60"/>
        <v>0</v>
      </c>
      <c r="Y122" s="300">
        <f>SUM(Y114:Y121)</f>
        <v>0</v>
      </c>
      <c r="Z122" s="301"/>
      <c r="AA122" s="301"/>
      <c r="AB122" s="302"/>
      <c r="AC122" s="303"/>
      <c r="AD122" s="296"/>
      <c r="AE122" s="46">
        <f>SUM(AE114:AE121)</f>
        <v>0</v>
      </c>
      <c r="AF122" s="44">
        <f>SUM(AF114:AF121)</f>
        <v>0</v>
      </c>
    </row>
    <row r="123" spans="1:42" ht="15" customHeight="1">
      <c r="A123" s="623"/>
      <c r="B123" s="616"/>
      <c r="C123" s="585" t="s">
        <v>350</v>
      </c>
      <c r="D123" s="587" t="s">
        <v>224</v>
      </c>
      <c r="E123" s="588">
        <v>0</v>
      </c>
      <c r="F123" s="447"/>
      <c r="G123" s="112"/>
      <c r="H123" s="103"/>
      <c r="I123" s="131"/>
      <c r="J123" s="130"/>
      <c r="K123" s="104"/>
      <c r="L123" s="105"/>
      <c r="M123" s="122"/>
      <c r="N123" s="119"/>
      <c r="O123" s="127"/>
      <c r="P123" s="111"/>
      <c r="Q123" s="556"/>
      <c r="R123" s="556"/>
      <c r="S123" s="556"/>
      <c r="T123" s="569"/>
      <c r="U123" s="281" t="str">
        <f>IF(OR(O123="",L123=Paramétrage!$C$10,L123=Paramétrage!$C$13,L123=Paramétrage!$C$16,L123=Paramétrage!$C$19,L123=Paramétrage!$C$23,L123=Paramétrage!$C$26,AND(L123&lt;&gt;Paramétrage!$C$9,P123="Mut+ext")),"",ROUNDUP(N123/O123,0))</f>
        <v/>
      </c>
      <c r="V123" s="282">
        <f>IF(L123="",0,IF(OR(P123="Mut+ext",VLOOKUP(L123,Paramétrage!$C$6:$E$28,2,0)=0),0,IF(O123="","saisir capacité",M123*U123*VLOOKUP(L123,Paramétrage!$C$6:$E$28,2,0))))</f>
        <v>0</v>
      </c>
      <c r="W123" s="108"/>
      <c r="X123" s="283">
        <f t="shared" ref="X123:X130" si="67">IF(ISERROR(V123+W123)=TRUE,V123,V123+W123)</f>
        <v>0</v>
      </c>
      <c r="Y123" s="284">
        <f>IF(L123="",0,IF(ISERROR(W123+V123*VLOOKUP(L123,Paramétrage!$C$6:$E$28,3,0))=TRUE,X123,W123+V123*VLOOKUP(L123,Paramétrage!$C$6:$E$28,3,0)))</f>
        <v>0</v>
      </c>
      <c r="Z123" s="555"/>
      <c r="AA123" s="556"/>
      <c r="AB123" s="557"/>
      <c r="AC123" s="442"/>
      <c r="AD123" s="110"/>
      <c r="AE123" s="47">
        <f>IF(F123="",0,IF(J123="",0,IF(SUMIF(F123:F130,F123,N123:N130)=0,0,IF(J123="Obligatoire",AF123/N123,IF(K123="",AF123/SUMIF(F123:F130,F123,N123:N130),AF123/(SUMIF(F123:F130,F123,N123:N130)/K123))))))</f>
        <v>0</v>
      </c>
      <c r="AF123" s="43">
        <f t="shared" ref="AF123:AF130" si="68">M123*N123</f>
        <v>0</v>
      </c>
      <c r="AH123" s="50">
        <f>IF(SUMIF(F123:F130,F123,N123:N130)=0,0,$M$3*N123/SUMIF(F123:F130,F123,N123:N130))</f>
        <v>0</v>
      </c>
      <c r="AI123" s="12">
        <f t="shared" ref="AI123:AI130" si="69">O123</f>
        <v>0</v>
      </c>
      <c r="AJ123" s="26" t="str">
        <f t="shared" ref="AJ123:AJ130" si="70">IF(AI123=0,"",ROUNDUP(AH123/AI123,0))</f>
        <v/>
      </c>
      <c r="AK123" s="27">
        <f>IF(L123="",0,IF(OR(P123="Mut+ext",VLOOKUP(L123,Paramétrage!$C$6:$E$28,2,0)=0),0,IF(O123="","saisir capacité",IF(P123="Mut+ext",0,M123*AJ123*VLOOKUP(L123,Paramétrage!$C$6:$E$28,2,0)))))</f>
        <v>0</v>
      </c>
      <c r="AL123" s="95"/>
      <c r="AM123" s="27">
        <f t="shared" ref="AM123:AM130" si="71">IF(ISERROR(AK123+AL123)=TRUE,AK123,AK123+AL123)</f>
        <v>0</v>
      </c>
      <c r="AN123" s="27">
        <f>IF(L123="",0,IF(ISERROR(AL123+AK123*VLOOKUP(L123,Paramétrage!$C$6:$E$28,3,0))=TRUE,AM123,AL123+AK123*VLOOKUP(L123,Paramétrage!$C$6:$E$28,3,0)))</f>
        <v>0</v>
      </c>
      <c r="AO123" s="50">
        <f>IF(L123="",0,IF(OR(P123="oui",VLOOKUP(L123,Paramétrage!$C$6:$E$28,2,0)=0),0,IF(U123="",0,U123-AJ123)))</f>
        <v>0</v>
      </c>
      <c r="AP123" s="12">
        <f t="shared" ref="AP123:AP130" si="72">Y123-AN123-W123</f>
        <v>0</v>
      </c>
    </row>
    <row r="124" spans="1:42" ht="15" customHeight="1">
      <c r="A124" s="623"/>
      <c r="B124" s="616"/>
      <c r="C124" s="585"/>
      <c r="D124" s="587"/>
      <c r="E124" s="588"/>
      <c r="F124" s="446"/>
      <c r="G124" s="102"/>
      <c r="H124" s="103"/>
      <c r="I124" s="131"/>
      <c r="J124" s="130"/>
      <c r="K124" s="104"/>
      <c r="L124" s="105"/>
      <c r="M124" s="122"/>
      <c r="N124" s="119"/>
      <c r="O124" s="127"/>
      <c r="P124" s="111"/>
      <c r="Q124" s="556"/>
      <c r="R124" s="556"/>
      <c r="S124" s="556"/>
      <c r="T124" s="569"/>
      <c r="U124" s="281" t="str">
        <f>IF(OR(O124="",L124=Paramétrage!$C$10,L124=Paramétrage!$C$13,L124=Paramétrage!$C$16,L124=Paramétrage!$C$19,L124=Paramétrage!$C$23,L124=Paramétrage!$C$26,AND(L124&lt;&gt;Paramétrage!$C$9,P124="Mut+ext")),"",ROUNDUP(N124/O124,0))</f>
        <v/>
      </c>
      <c r="V124" s="282">
        <f>IF(L124="",0,IF(OR(P124="Mut+ext",VLOOKUP(L124,Paramétrage!$C$6:$E$28,2,0)=0),0,IF(O124="","saisir capacité",M124*U124*VLOOKUP(L124,Paramétrage!$C$6:$E$28,2,0))))</f>
        <v>0</v>
      </c>
      <c r="W124" s="108"/>
      <c r="X124" s="283">
        <f t="shared" si="67"/>
        <v>0</v>
      </c>
      <c r="Y124" s="284">
        <f>IF(L124="",0,IF(ISERROR(W124+V124*VLOOKUP(L124,Paramétrage!$C$6:$E$28,3,0))=TRUE,X124,W124+V124*VLOOKUP(L124,Paramétrage!$C$6:$E$28,3,0)))</f>
        <v>0</v>
      </c>
      <c r="Z124" s="555"/>
      <c r="AA124" s="556"/>
      <c r="AB124" s="557"/>
      <c r="AC124" s="442"/>
      <c r="AD124" s="109"/>
      <c r="AE124" s="47">
        <f>IF(F124="",0,IF(J124="",0,IF(SUMIF(F123:F130,F124,N123:N130)=0,0,IF(J124="Obligatoire",AF124/N124,IF(K124="",AF124/SUMIF(F123:F130,F124,N123:N130),AF124/(SUMIF(F123:F130,F124,N123:N130)/K124))))))</f>
        <v>0</v>
      </c>
      <c r="AF124" s="24">
        <f t="shared" si="68"/>
        <v>0</v>
      </c>
      <c r="AH124" s="50">
        <f>IF(SUMIF(F123:F130,F124,N123:N130)=0,0,$M$3*N124/SUMIF(F123:F130,F124,N123:N130))</f>
        <v>0</v>
      </c>
      <c r="AI124" s="12">
        <f t="shared" si="69"/>
        <v>0</v>
      </c>
      <c r="AJ124" s="26" t="str">
        <f t="shared" si="70"/>
        <v/>
      </c>
      <c r="AK124" s="27">
        <f>IF(L124="",0,IF(OR(P124="Mut+ext",VLOOKUP(L124,Paramétrage!$C$6:$E$28,2,0)=0),0,IF(O124="","saisir capacité",IF(P124="Mut+ext",0,M124*AJ124*VLOOKUP(L124,Paramétrage!$C$6:$E$28,2,0)))))</f>
        <v>0</v>
      </c>
      <c r="AL124" s="95"/>
      <c r="AM124" s="27">
        <f t="shared" si="71"/>
        <v>0</v>
      </c>
      <c r="AN124" s="27">
        <f>IF(L124="",0,IF(ISERROR(AL124+AK124*VLOOKUP(L124,Paramétrage!$C$6:$E$28,3,0))=TRUE,AM124,AL124+AK124*VLOOKUP(L124,Paramétrage!$C$6:$E$28,3,0)))</f>
        <v>0</v>
      </c>
      <c r="AO124" s="50">
        <f>IF(L124="",0,IF(OR(P124="oui",VLOOKUP(L124,Paramétrage!$C$6:$E$28,2,0)=0),0,IF(U124="",0,U124-AJ124)))</f>
        <v>0</v>
      </c>
      <c r="AP124" s="12">
        <f t="shared" si="72"/>
        <v>0</v>
      </c>
    </row>
    <row r="125" spans="1:42" ht="15" customHeight="1">
      <c r="A125" s="623"/>
      <c r="B125" s="616"/>
      <c r="C125" s="585"/>
      <c r="D125" s="587"/>
      <c r="E125" s="588"/>
      <c r="F125" s="446"/>
      <c r="G125" s="102"/>
      <c r="H125" s="103"/>
      <c r="I125" s="131"/>
      <c r="J125" s="130"/>
      <c r="K125" s="104"/>
      <c r="L125" s="105"/>
      <c r="M125" s="122"/>
      <c r="N125" s="119"/>
      <c r="O125" s="127"/>
      <c r="P125" s="111"/>
      <c r="Q125" s="556"/>
      <c r="R125" s="556"/>
      <c r="S125" s="556"/>
      <c r="T125" s="569"/>
      <c r="U125" s="281" t="str">
        <f>IF(OR(O125="",L125=Paramétrage!$C$10,L125=Paramétrage!$C$13,L125=Paramétrage!$C$16,L125=Paramétrage!$C$19,L125=Paramétrage!$C$23,L125=Paramétrage!$C$26,AND(L125&lt;&gt;Paramétrage!$C$9,P125="Mut+ext")),"",ROUNDUP(N125/O125,0))</f>
        <v/>
      </c>
      <c r="V125" s="282">
        <f>IF(L125="",0,IF(OR(P125="Mut+ext",VLOOKUP(L125,Paramétrage!$C$6:$E$28,2,0)=0),0,IF(O125="","saisir capacité",M125*U125*VLOOKUP(L125,Paramétrage!$C$6:$E$28,2,0))))</f>
        <v>0</v>
      </c>
      <c r="W125" s="108"/>
      <c r="X125" s="283">
        <f t="shared" si="67"/>
        <v>0</v>
      </c>
      <c r="Y125" s="284">
        <f>IF(L125="",0,IF(ISERROR(W125+V125*VLOOKUP(L125,Paramétrage!$C$6:$E$28,3,0))=TRUE,X125,W125+V125*VLOOKUP(L125,Paramétrage!$C$6:$E$28,3,0)))</f>
        <v>0</v>
      </c>
      <c r="Z125" s="555"/>
      <c r="AA125" s="556"/>
      <c r="AB125" s="557"/>
      <c r="AC125" s="442"/>
      <c r="AD125" s="109"/>
      <c r="AE125" s="47">
        <f>IF(F125="",0,IF(J125="",0,IF(SUMIF(F123:F130,F125,N123:N130)=0,0,IF(J125="Obligatoire",AF125/N125,IF(K125="",AF125/SUMIF(F123:F130,F125,N123:N130),AF125/(SUMIF(F123:F130,F125,N123:N130)/K125))))))</f>
        <v>0</v>
      </c>
      <c r="AF125" s="24">
        <f t="shared" si="68"/>
        <v>0</v>
      </c>
      <c r="AH125" s="50">
        <f>IF(SUMIF(F123:F130,F125,N123:N130)=0,0,$M$3*N125/SUMIF(F123:F130,F125,N123:N130))</f>
        <v>0</v>
      </c>
      <c r="AI125" s="12">
        <f t="shared" si="69"/>
        <v>0</v>
      </c>
      <c r="AJ125" s="26" t="str">
        <f t="shared" si="70"/>
        <v/>
      </c>
      <c r="AK125" s="27">
        <f>IF(L125="",0,IF(OR(P125="Mut+ext",VLOOKUP(L125,Paramétrage!$C$6:$E$28,2,0)=0),0,IF(O125="","saisir capacité",IF(P125="Mut+ext",0,M125*AJ125*VLOOKUP(L125,Paramétrage!$C$6:$E$28,2,0)))))</f>
        <v>0</v>
      </c>
      <c r="AL125" s="95"/>
      <c r="AM125" s="27">
        <f t="shared" si="71"/>
        <v>0</v>
      </c>
      <c r="AN125" s="27">
        <f>IF(L125="",0,IF(ISERROR(AL125+AK125*VLOOKUP(L125,Paramétrage!$C$6:$E$28,3,0))=TRUE,AM125,AL125+AK125*VLOOKUP(L125,Paramétrage!$C$6:$E$28,3,0)))</f>
        <v>0</v>
      </c>
      <c r="AO125" s="50">
        <f>IF(L125="",0,IF(OR(P125="oui",VLOOKUP(L125,Paramétrage!$C$6:$E$28,2,0)=0),0,IF(U125="",0,U125-AJ125)))</f>
        <v>0</v>
      </c>
      <c r="AP125" s="12">
        <f t="shared" si="72"/>
        <v>0</v>
      </c>
    </row>
    <row r="126" spans="1:42" ht="15" customHeight="1">
      <c r="A126" s="623"/>
      <c r="B126" s="616"/>
      <c r="C126" s="585"/>
      <c r="D126" s="587"/>
      <c r="E126" s="588"/>
      <c r="F126" s="448"/>
      <c r="G126" s="102"/>
      <c r="H126" s="103"/>
      <c r="I126" s="131"/>
      <c r="J126" s="130"/>
      <c r="K126" s="104"/>
      <c r="L126" s="105"/>
      <c r="M126" s="122"/>
      <c r="N126" s="119"/>
      <c r="O126" s="127"/>
      <c r="P126" s="111"/>
      <c r="Q126" s="556"/>
      <c r="R126" s="556"/>
      <c r="S126" s="556"/>
      <c r="T126" s="569"/>
      <c r="U126" s="281" t="str">
        <f>IF(OR(O126="",L126=Paramétrage!$C$10,L126=Paramétrage!$C$13,L126=Paramétrage!$C$16,L126=Paramétrage!$C$19,L126=Paramétrage!$C$23,L126=Paramétrage!$C$26,AND(L126&lt;&gt;Paramétrage!$C$9,P126="Mut+ext")),"",ROUNDUP(N126/O126,0))</f>
        <v/>
      </c>
      <c r="V126" s="282">
        <f>IF(L126="",0,IF(OR(P126="Mut+ext",VLOOKUP(L126,Paramétrage!$C$6:$E$28,2,0)=0),0,IF(O126="","saisir capacité",M126*U126*VLOOKUP(L126,Paramétrage!$C$6:$E$28,2,0))))</f>
        <v>0</v>
      </c>
      <c r="W126" s="108"/>
      <c r="X126" s="283">
        <f t="shared" si="67"/>
        <v>0</v>
      </c>
      <c r="Y126" s="284">
        <f>IF(L126="",0,IF(ISERROR(W126+V126*VLOOKUP(L126,Paramétrage!$C$6:$E$28,3,0))=TRUE,X126,W126+V126*VLOOKUP(L126,Paramétrage!$C$6:$E$28,3,0)))</f>
        <v>0</v>
      </c>
      <c r="Z126" s="555"/>
      <c r="AA126" s="556"/>
      <c r="AB126" s="557"/>
      <c r="AC126" s="442"/>
      <c r="AD126" s="109"/>
      <c r="AE126" s="47">
        <f>IF(F126="",0,IF(J126="",0,IF(SUMIF(F123:F130,F126,N123:N130)=0,0,IF(J126="Obligatoire",AF126/N126,IF(K126="",AF126/SUMIF(F123:F130,F126,N123:N130),AF126/(SUMIF(F123:F130,F126,N123:N130)/K126))))))</f>
        <v>0</v>
      </c>
      <c r="AF126" s="24">
        <f t="shared" si="68"/>
        <v>0</v>
      </c>
      <c r="AH126" s="50">
        <f>IF(SUMIF(F123:F130,F126,N123:N130)=0,0,$M$3*N126/SUMIF(F123:F130,F126,N123:N130))</f>
        <v>0</v>
      </c>
      <c r="AI126" s="12">
        <f t="shared" si="69"/>
        <v>0</v>
      </c>
      <c r="AJ126" s="26" t="str">
        <f t="shared" si="70"/>
        <v/>
      </c>
      <c r="AK126" s="27">
        <f>IF(L126="",0,IF(OR(P126="Mut+ext",VLOOKUP(L126,Paramétrage!$C$6:$E$28,2,0)=0),0,IF(O126="","saisir capacité",IF(P126="Mut+ext",0,M126*AJ126*VLOOKUP(L126,Paramétrage!$C$6:$E$28,2,0)))))</f>
        <v>0</v>
      </c>
      <c r="AL126" s="95"/>
      <c r="AM126" s="27">
        <f t="shared" si="71"/>
        <v>0</v>
      </c>
      <c r="AN126" s="27">
        <f>IF(L126="",0,IF(ISERROR(AL126+AK126*VLOOKUP(L126,Paramétrage!$C$6:$E$28,3,0))=TRUE,AM126,AL126+AK126*VLOOKUP(L126,Paramétrage!$C$6:$E$28,3,0)))</f>
        <v>0</v>
      </c>
      <c r="AO126" s="50">
        <f>IF(L126="",0,IF(OR(P126="oui",VLOOKUP(L126,Paramétrage!$C$6:$E$28,2,0)=0),0,IF(U126="",0,U126-AJ126)))</f>
        <v>0</v>
      </c>
      <c r="AP126" s="12">
        <f t="shared" si="72"/>
        <v>0</v>
      </c>
    </row>
    <row r="127" spans="1:42" ht="15" customHeight="1">
      <c r="A127" s="623"/>
      <c r="B127" s="616"/>
      <c r="C127" s="585"/>
      <c r="D127" s="587"/>
      <c r="E127" s="588"/>
      <c r="F127" s="446"/>
      <c r="G127" s="449"/>
      <c r="H127" s="103"/>
      <c r="I127" s="131"/>
      <c r="J127" s="130"/>
      <c r="K127" s="104"/>
      <c r="L127" s="105"/>
      <c r="M127" s="122"/>
      <c r="N127" s="119"/>
      <c r="O127" s="127"/>
      <c r="P127" s="111"/>
      <c r="Q127" s="556"/>
      <c r="R127" s="556"/>
      <c r="S127" s="556"/>
      <c r="T127" s="569"/>
      <c r="U127" s="281" t="str">
        <f>IF(OR(O127="",L127=Paramétrage!$C$10,L127=Paramétrage!$C$13,L127=Paramétrage!$C$16,L127=Paramétrage!$C$19,L127=Paramétrage!$C$23,L127=Paramétrage!$C$26,AND(L127&lt;&gt;Paramétrage!$C$9,P127="Mut+ext")),"",ROUNDUP(N127/O127,0))</f>
        <v/>
      </c>
      <c r="V127" s="282">
        <f>IF(L127="",0,IF(OR(P127="Mut+ext",VLOOKUP(L127,Paramétrage!$C$6:$E$28,2,0)=0),0,IF(O127="","saisir capacité",M127*U127*VLOOKUP(L127,Paramétrage!$C$6:$E$28,2,0))))</f>
        <v>0</v>
      </c>
      <c r="W127" s="108"/>
      <c r="X127" s="283">
        <f t="shared" si="67"/>
        <v>0</v>
      </c>
      <c r="Y127" s="284">
        <f>IF(L127="",0,IF(ISERROR(W127+V127*VLOOKUP(L127,Paramétrage!$C$6:$E$28,3,0))=TRUE,X127,W127+V127*VLOOKUP(L127,Paramétrage!$C$6:$E$28,3,0)))</f>
        <v>0</v>
      </c>
      <c r="Z127" s="555"/>
      <c r="AA127" s="556"/>
      <c r="AB127" s="557"/>
      <c r="AC127" s="442"/>
      <c r="AD127" s="109"/>
      <c r="AE127" s="47">
        <f>IF(F127="",0,IF(J127="",0,IF(SUMIF(F123:F130,F127,N123:N130)=0,0,IF(J127="Obligatoire",AF127/N127,IF(K127="",AF127/SUMIF(F123:F130,F127,N123:N130),AF127/(SUMIF(F123:F130,F127,N123:N130)/K127))))))</f>
        <v>0</v>
      </c>
      <c r="AF127" s="24">
        <f t="shared" si="68"/>
        <v>0</v>
      </c>
      <c r="AH127" s="50">
        <f>IF(SUMIF(F123:F130,F127,N123:N130)=0,0,$M$3*N127/SUMIF(F123:F130,F127,N123:N130))</f>
        <v>0</v>
      </c>
      <c r="AI127" s="12">
        <f t="shared" si="69"/>
        <v>0</v>
      </c>
      <c r="AJ127" s="26" t="str">
        <f t="shared" si="70"/>
        <v/>
      </c>
      <c r="AK127" s="27">
        <f>IF(L127="",0,IF(OR(P127="Mut+ext",VLOOKUP(L127,Paramétrage!$C$6:$E$28,2,0)=0),0,IF(O127="","saisir capacité",IF(P127="Mut+ext",0,M127*AJ127*VLOOKUP(L127,Paramétrage!$C$6:$E$28,2,0)))))</f>
        <v>0</v>
      </c>
      <c r="AL127" s="95"/>
      <c r="AM127" s="27">
        <f t="shared" si="71"/>
        <v>0</v>
      </c>
      <c r="AN127" s="27">
        <f>IF(L127="",0,IF(ISERROR(AL127+AK127*VLOOKUP(L127,Paramétrage!$C$6:$E$28,3,0))=TRUE,AM127,AL127+AK127*VLOOKUP(L127,Paramétrage!$C$6:$E$28,3,0)))</f>
        <v>0</v>
      </c>
      <c r="AO127" s="50">
        <f>IF(L127="",0,IF(OR(P127="oui",VLOOKUP(L127,Paramétrage!$C$6:$E$28,2,0)=0),0,IF(U127="",0,U127-AJ127)))</f>
        <v>0</v>
      </c>
      <c r="AP127" s="12">
        <f t="shared" si="72"/>
        <v>0</v>
      </c>
    </row>
    <row r="128" spans="1:42" ht="15" customHeight="1">
      <c r="A128" s="623"/>
      <c r="B128" s="616"/>
      <c r="C128" s="585"/>
      <c r="D128" s="587"/>
      <c r="E128" s="588"/>
      <c r="F128" s="446"/>
      <c r="G128" s="449"/>
      <c r="H128" s="103"/>
      <c r="I128" s="131"/>
      <c r="J128" s="130"/>
      <c r="K128" s="104"/>
      <c r="L128" s="105"/>
      <c r="M128" s="122"/>
      <c r="N128" s="119"/>
      <c r="O128" s="127"/>
      <c r="P128" s="111"/>
      <c r="Q128" s="556"/>
      <c r="R128" s="556"/>
      <c r="S128" s="556"/>
      <c r="T128" s="569"/>
      <c r="U128" s="281" t="str">
        <f>IF(OR(O128="",L128=Paramétrage!$C$10,L128=Paramétrage!$C$13,L128=Paramétrage!$C$16,L128=Paramétrage!$C$19,L128=Paramétrage!$C$23,L128=Paramétrage!$C$26,AND(L128&lt;&gt;Paramétrage!$C$9,P128="Mut+ext")),"",ROUNDUP(N128/O128,0))</f>
        <v/>
      </c>
      <c r="V128" s="282">
        <f>IF(L128="",0,IF(OR(P128="Mut+ext",VLOOKUP(L128,Paramétrage!$C$6:$E$28,2,0)=0),0,IF(O128="","saisir capacité",M128*U128*VLOOKUP(L128,Paramétrage!$C$6:$E$28,2,0))))</f>
        <v>0</v>
      </c>
      <c r="W128" s="108"/>
      <c r="X128" s="283">
        <f t="shared" si="67"/>
        <v>0</v>
      </c>
      <c r="Y128" s="284">
        <f>IF(L128="",0,IF(ISERROR(W128+V128*VLOOKUP(L128,Paramétrage!$C$6:$E$28,3,0))=TRUE,X128,W128+V128*VLOOKUP(L128,Paramétrage!$C$6:$E$28,3,0)))</f>
        <v>0</v>
      </c>
      <c r="Z128" s="555"/>
      <c r="AA128" s="556"/>
      <c r="AB128" s="557"/>
      <c r="AC128" s="442"/>
      <c r="AD128" s="109"/>
      <c r="AE128" s="47">
        <f>IF(F128="",0,IF(J128="",0,IF(SUMIF(F123:F130,F128,N123:N130)=0,0,IF(J128="Obligatoire",AF128/N128,IF(K128="",AF128/SUMIF(F123:F130,F128,N123:N130),AF128/(SUMIF(F123:F130,F128,N123:N130)/K128))))))</f>
        <v>0</v>
      </c>
      <c r="AF128" s="24">
        <f t="shared" si="68"/>
        <v>0</v>
      </c>
      <c r="AH128" s="50">
        <f>IF(SUMIF(F123:F130,F128,N123:N130)=0,0,$M$3*N128/SUMIF(F123:F130,F128,N123:N130))</f>
        <v>0</v>
      </c>
      <c r="AI128" s="12">
        <f t="shared" si="69"/>
        <v>0</v>
      </c>
      <c r="AJ128" s="26" t="str">
        <f t="shared" si="70"/>
        <v/>
      </c>
      <c r="AK128" s="27">
        <f>IF(L128="",0,IF(OR(P128="Mut+ext",VLOOKUP(L128,Paramétrage!$C$6:$E$28,2,0)=0),0,IF(O128="","saisir capacité",IF(P128="Mut+ext",0,M128*AJ128*VLOOKUP(L128,Paramétrage!$C$6:$E$28,2,0)))))</f>
        <v>0</v>
      </c>
      <c r="AL128" s="95"/>
      <c r="AM128" s="27">
        <f t="shared" si="71"/>
        <v>0</v>
      </c>
      <c r="AN128" s="27">
        <f>IF(L128="",0,IF(ISERROR(AL128+AK128*VLOOKUP(L128,Paramétrage!$C$6:$E$28,3,0))=TRUE,AM128,AL128+AK128*VLOOKUP(L128,Paramétrage!$C$6:$E$28,3,0)))</f>
        <v>0</v>
      </c>
      <c r="AO128" s="50">
        <f>IF(L128="",0,IF(OR(P128="oui",VLOOKUP(L128,Paramétrage!$C$6:$E$28,2,0)=0),0,IF(U128="",0,U128-AJ128)))</f>
        <v>0</v>
      </c>
      <c r="AP128" s="12">
        <f t="shared" si="72"/>
        <v>0</v>
      </c>
    </row>
    <row r="129" spans="1:42" ht="15" customHeight="1">
      <c r="A129" s="623"/>
      <c r="B129" s="616"/>
      <c r="C129" s="585"/>
      <c r="D129" s="587"/>
      <c r="E129" s="588"/>
      <c r="F129" s="446"/>
      <c r="G129" s="449"/>
      <c r="H129" s="103"/>
      <c r="I129" s="131"/>
      <c r="J129" s="130"/>
      <c r="K129" s="104"/>
      <c r="L129" s="105"/>
      <c r="M129" s="122"/>
      <c r="N129" s="119"/>
      <c r="O129" s="127"/>
      <c r="P129" s="111"/>
      <c r="Q129" s="556"/>
      <c r="R129" s="556"/>
      <c r="S129" s="556"/>
      <c r="T129" s="569"/>
      <c r="U129" s="281" t="str">
        <f>IF(OR(O129="",L129=Paramétrage!$C$10,L129=Paramétrage!$C$13,L129=Paramétrage!$C$16,L129=Paramétrage!$C$19,L129=Paramétrage!$C$23,L129=Paramétrage!$C$26,AND(L129&lt;&gt;Paramétrage!$C$9,P129="Mut+ext")),"",ROUNDUP(N129/O129,0))</f>
        <v/>
      </c>
      <c r="V129" s="282">
        <f>IF(L129="",0,IF(OR(P129="Mut+ext",VLOOKUP(L129,Paramétrage!$C$6:$E$28,2,0)=0),0,IF(O129="","saisir capacité",M129*U129*VLOOKUP(L129,Paramétrage!$C$6:$E$28,2,0))))</f>
        <v>0</v>
      </c>
      <c r="W129" s="108"/>
      <c r="X129" s="283">
        <f t="shared" si="67"/>
        <v>0</v>
      </c>
      <c r="Y129" s="284">
        <f>IF(L129="",0,IF(ISERROR(W129+V129*VLOOKUP(L129,Paramétrage!$C$6:$E$28,3,0))=TRUE,X129,W129+V129*VLOOKUP(L129,Paramétrage!$C$6:$E$28,3,0)))</f>
        <v>0</v>
      </c>
      <c r="Z129" s="555"/>
      <c r="AA129" s="556"/>
      <c r="AB129" s="557"/>
      <c r="AC129" s="442"/>
      <c r="AD129" s="109"/>
      <c r="AE129" s="47">
        <f>IF(F129="",0,IF(J129="",0,IF(SUMIF(F123:F130,F129,N123:N130)=0,0,IF(J129="Obligatoire",AF129/N129,IF(K129="",AF129/SUMIF(F123:F130,F129,N123:N130),AF129/(SUMIF(F123:F130,F129,N123:N130)/K129))))))</f>
        <v>0</v>
      </c>
      <c r="AF129" s="24">
        <f t="shared" si="68"/>
        <v>0</v>
      </c>
      <c r="AH129" s="50">
        <f>IF(SUMIF(F123:F130,F129,N123:N130)=0,0,$M$3*N129/SUMIF(F123:F130,F129,N123:N130))</f>
        <v>0</v>
      </c>
      <c r="AI129" s="12">
        <f t="shared" si="69"/>
        <v>0</v>
      </c>
      <c r="AJ129" s="26" t="str">
        <f t="shared" si="70"/>
        <v/>
      </c>
      <c r="AK129" s="27">
        <f>IF(L129="",0,IF(OR(P129="Mut+ext",VLOOKUP(L129,Paramétrage!$C$6:$E$28,2,0)=0),0,IF(O129="","saisir capacité",IF(P129="Mut+ext",0,M129*AJ129*VLOOKUP(L129,Paramétrage!$C$6:$E$28,2,0)))))</f>
        <v>0</v>
      </c>
      <c r="AL129" s="95"/>
      <c r="AM129" s="27">
        <f t="shared" si="71"/>
        <v>0</v>
      </c>
      <c r="AN129" s="27">
        <f>IF(L129="",0,IF(ISERROR(AL129+AK129*VLOOKUP(L129,Paramétrage!$C$6:$E$28,3,0))=TRUE,AM129,AL129+AK129*VLOOKUP(L129,Paramétrage!$C$6:$E$28,3,0)))</f>
        <v>0</v>
      </c>
      <c r="AO129" s="50">
        <f>IF(L129="",0,IF(OR(P129="oui",VLOOKUP(L129,Paramétrage!$C$6:$E$28,2,0)=0),0,IF(U129="",0,U129-AJ129)))</f>
        <v>0</v>
      </c>
      <c r="AP129" s="12">
        <f t="shared" si="72"/>
        <v>0</v>
      </c>
    </row>
    <row r="130" spans="1:42" ht="15" customHeight="1">
      <c r="A130" s="623"/>
      <c r="B130" s="616"/>
      <c r="C130" s="585"/>
      <c r="D130" s="587"/>
      <c r="E130" s="589"/>
      <c r="F130" s="446"/>
      <c r="G130" s="449"/>
      <c r="H130" s="103"/>
      <c r="I130" s="131"/>
      <c r="J130" s="130"/>
      <c r="K130" s="104"/>
      <c r="L130" s="105"/>
      <c r="M130" s="122"/>
      <c r="N130" s="119"/>
      <c r="O130" s="127"/>
      <c r="P130" s="111"/>
      <c r="Q130" s="556"/>
      <c r="R130" s="556"/>
      <c r="S130" s="556"/>
      <c r="T130" s="569"/>
      <c r="U130" s="281" t="str">
        <f>IF(OR(O130="",L130=Paramétrage!$C$10,L130=Paramétrage!$C$13,L130=Paramétrage!$C$16,L130=Paramétrage!$C$19,L130=Paramétrage!$C$23,L130=Paramétrage!$C$26,AND(L130&lt;&gt;Paramétrage!$C$9,P130="Mut+ext")),"",ROUNDUP(N130/O130,0))</f>
        <v/>
      </c>
      <c r="V130" s="282">
        <f>IF(L130="",0,IF(OR(P130="Mut+ext",VLOOKUP(L130,Paramétrage!$C$6:$E$28,2,0)=0),0,IF(O130="","saisir capacité",M130*U130*VLOOKUP(L130,Paramétrage!$C$6:$E$28,2,0))))</f>
        <v>0</v>
      </c>
      <c r="W130" s="108"/>
      <c r="X130" s="283">
        <f t="shared" si="67"/>
        <v>0</v>
      </c>
      <c r="Y130" s="284">
        <f>IF(L130="",0,IF(ISERROR(W130+V130*VLOOKUP(L130,Paramétrage!$C$6:$E$28,3,0))=TRUE,X130,W130+V130*VLOOKUP(L130,Paramétrage!$C$6:$E$28,3,0)))</f>
        <v>0</v>
      </c>
      <c r="Z130" s="555"/>
      <c r="AA130" s="556"/>
      <c r="AB130" s="557"/>
      <c r="AC130" s="442"/>
      <c r="AD130" s="109"/>
      <c r="AE130" s="47">
        <f>IF(F130="",0,IF(J130="",0,IF(SUMIF(F123:F130,F130,N123:N130)=0,0,IF(J130="Obligatoire",AF130/N130,IF(K130="",AF130/SUMIF(F123:F130,F130,N123:N130),AF130/(SUMIF(F123:F130,F130,N123:N130)/K130))))))</f>
        <v>0</v>
      </c>
      <c r="AF130" s="24">
        <f t="shared" si="68"/>
        <v>0</v>
      </c>
      <c r="AH130" s="50">
        <f>IF(SUMIF(F123:F130,F130,N123:N130)=0,0,$M$3*N130/SUMIF(F123:F130,F130,N123:N130))</f>
        <v>0</v>
      </c>
      <c r="AI130" s="12">
        <f t="shared" si="69"/>
        <v>0</v>
      </c>
      <c r="AJ130" s="26" t="str">
        <f t="shared" si="70"/>
        <v/>
      </c>
      <c r="AK130" s="27">
        <f>IF(L130="",0,IF(OR(P130="Mut+ext",VLOOKUP(L130,Paramétrage!$C$6:$E$28,2,0)=0),0,IF(O130="","saisir capacité",IF(P130="Mut+ext",0,M130*AJ130*VLOOKUP(L130,Paramétrage!$C$6:$E$28,2,0)))))</f>
        <v>0</v>
      </c>
      <c r="AL130" s="95"/>
      <c r="AM130" s="27">
        <f t="shared" si="71"/>
        <v>0</v>
      </c>
      <c r="AN130" s="27">
        <f>IF(L130="",0,IF(ISERROR(AL130+AK130*VLOOKUP(L130,Paramétrage!$C$6:$E$28,3,0))=TRUE,AM130,AL130+AK130*VLOOKUP(L130,Paramétrage!$C$6:$E$28,3,0)))</f>
        <v>0</v>
      </c>
      <c r="AO130" s="50">
        <f>IF(L130="",0,IF(OR(P130="oui",VLOOKUP(L130,Paramétrage!$C$6:$E$28,2,0)=0),0,IF(U130="",0,U130-AJ130)))</f>
        <v>0</v>
      </c>
      <c r="AP130" s="12">
        <f t="shared" si="72"/>
        <v>0</v>
      </c>
    </row>
    <row r="131" spans="1:42">
      <c r="A131" s="623"/>
      <c r="B131" s="616"/>
      <c r="C131" s="585"/>
      <c r="D131" s="285"/>
      <c r="E131" s="285"/>
      <c r="F131" s="286"/>
      <c r="G131" s="287"/>
      <c r="H131" s="288"/>
      <c r="I131" s="289"/>
      <c r="J131" s="288"/>
      <c r="K131" s="290"/>
      <c r="L131" s="291"/>
      <c r="M131" s="292">
        <f>AE131</f>
        <v>0</v>
      </c>
      <c r="N131" s="293">
        <f>SUM(N123:N130)</f>
        <v>0</v>
      </c>
      <c r="O131" s="293"/>
      <c r="P131" s="294"/>
      <c r="Q131" s="295"/>
      <c r="R131" s="295"/>
      <c r="S131" s="295"/>
      <c r="T131" s="296"/>
      <c r="U131" s="297"/>
      <c r="V131" s="298">
        <f>SUM(V123:V130)</f>
        <v>0</v>
      </c>
      <c r="W131" s="291">
        <f>SUM(W123:W130)</f>
        <v>0</v>
      </c>
      <c r="X131" s="299">
        <f t="shared" si="60"/>
        <v>0</v>
      </c>
      <c r="Y131" s="300">
        <f>SUM(Y123:Y130)</f>
        <v>0</v>
      </c>
      <c r="Z131" s="301"/>
      <c r="AA131" s="301"/>
      <c r="AB131" s="302"/>
      <c r="AC131" s="303"/>
      <c r="AD131" s="296"/>
      <c r="AE131" s="46">
        <f>SUM(AE123:AE130)</f>
        <v>0</v>
      </c>
      <c r="AF131" s="44">
        <f>SUM(AF123:AF130)</f>
        <v>0</v>
      </c>
    </row>
    <row r="132" spans="1:42" ht="15.75" customHeight="1">
      <c r="A132" s="623"/>
      <c r="B132" s="616"/>
      <c r="C132" s="585" t="s">
        <v>351</v>
      </c>
      <c r="D132" s="587" t="s">
        <v>254</v>
      </c>
      <c r="E132" s="590">
        <v>6</v>
      </c>
      <c r="F132" s="446" t="s">
        <v>352</v>
      </c>
      <c r="G132" s="112" t="s">
        <v>16</v>
      </c>
      <c r="H132" s="103" t="str">
        <f>+H10</f>
        <v>LLCER</v>
      </c>
      <c r="I132" s="409" t="s">
        <v>115</v>
      </c>
      <c r="J132" s="416"/>
      <c r="K132" s="406"/>
      <c r="L132" s="406"/>
      <c r="M132" s="122"/>
      <c r="N132" s="418">
        <f>+O10</f>
        <v>0</v>
      </c>
      <c r="O132" s="417"/>
      <c r="P132" s="408" t="s">
        <v>116</v>
      </c>
      <c r="Q132" s="556"/>
      <c r="R132" s="556"/>
      <c r="S132" s="556"/>
      <c r="T132" s="569"/>
      <c r="U132" s="281"/>
      <c r="V132" s="282"/>
      <c r="W132" s="304"/>
      <c r="X132" s="283"/>
      <c r="Y132" s="284"/>
      <c r="Z132" s="555"/>
      <c r="AA132" s="556"/>
      <c r="AB132" s="557"/>
      <c r="AC132" s="442"/>
      <c r="AD132" s="109"/>
      <c r="AE132" s="47">
        <f>IF(F132="",0,IF(J132="",0,IF(SUMIF(F132:F136,F132,N132:N136)=0,0,IF(K132="",AF132/SUMIF(F132:F136,F132,N132:N136),AF132/(SUMIF(F132:F136,F132,N132:N136)/K132)))))</f>
        <v>0</v>
      </c>
      <c r="AF132" s="43">
        <f>M132*N132</f>
        <v>0</v>
      </c>
    </row>
    <row r="133" spans="1:42">
      <c r="A133" s="623"/>
      <c r="B133" s="616"/>
      <c r="C133" s="585"/>
      <c r="D133" s="587"/>
      <c r="E133" s="588"/>
      <c r="F133" s="446"/>
      <c r="G133" s="102"/>
      <c r="H133" s="103"/>
      <c r="I133" s="409" t="s">
        <v>115</v>
      </c>
      <c r="J133" s="405"/>
      <c r="K133" s="406"/>
      <c r="L133" s="406"/>
      <c r="M133" s="122"/>
      <c r="N133" s="418"/>
      <c r="O133" s="417"/>
      <c r="P133" s="408" t="s">
        <v>116</v>
      </c>
      <c r="Q133" s="556"/>
      <c r="R133" s="556"/>
      <c r="S133" s="556"/>
      <c r="T133" s="569"/>
      <c r="U133" s="281"/>
      <c r="V133" s="282"/>
      <c r="W133" s="304"/>
      <c r="X133" s="283"/>
      <c r="Y133" s="284"/>
      <c r="Z133" s="555"/>
      <c r="AA133" s="556"/>
      <c r="AB133" s="557"/>
      <c r="AC133" s="442"/>
      <c r="AD133" s="109"/>
      <c r="AE133" s="47">
        <f>IF(F133="",0,IF(J133="",0,IF(SUMIF(F133:F137,F133,N133:N137)=0,0,IF(K133="",AF133/SUMIF(F133:F137,F133,N133:N137),AF133/(SUMIF(F133:F137,F133,N133:N137)/K133)))))</f>
        <v>0</v>
      </c>
      <c r="AF133" s="24">
        <f>M133*N133</f>
        <v>0</v>
      </c>
    </row>
    <row r="134" spans="1:42">
      <c r="A134" s="623"/>
      <c r="B134" s="616"/>
      <c r="C134" s="585"/>
      <c r="D134" s="587"/>
      <c r="E134" s="588"/>
      <c r="F134" s="446"/>
      <c r="G134" s="102"/>
      <c r="H134" s="103"/>
      <c r="I134" s="409" t="s">
        <v>115</v>
      </c>
      <c r="J134" s="405"/>
      <c r="K134" s="406"/>
      <c r="L134" s="406"/>
      <c r="M134" s="122"/>
      <c r="N134" s="418"/>
      <c r="O134" s="417"/>
      <c r="P134" s="408" t="s">
        <v>116</v>
      </c>
      <c r="Q134" s="556"/>
      <c r="R134" s="556"/>
      <c r="S134" s="556"/>
      <c r="T134" s="569"/>
      <c r="U134" s="281"/>
      <c r="V134" s="282"/>
      <c r="W134" s="304"/>
      <c r="X134" s="283"/>
      <c r="Y134" s="284"/>
      <c r="Z134" s="555"/>
      <c r="AA134" s="556"/>
      <c r="AB134" s="557"/>
      <c r="AC134" s="442"/>
      <c r="AD134" s="110"/>
      <c r="AE134" s="47">
        <f>IF(F134="",0,IF(J134="",0,IF(SUMIF(F134:F138,F134,N134:N138)=0,0,IF(K134="",AF134/SUMIF(F134:F138,F134,N134:N138),AF134/(SUMIF(F134:F138,F134,N134:N138)/K134)))))</f>
        <v>0</v>
      </c>
      <c r="AF134" s="24">
        <f>M134*N134</f>
        <v>0</v>
      </c>
    </row>
    <row r="135" spans="1:42">
      <c r="A135" s="623"/>
      <c r="B135" s="616"/>
      <c r="C135" s="585"/>
      <c r="D135" s="587"/>
      <c r="E135" s="588"/>
      <c r="F135" s="448"/>
      <c r="G135" s="102"/>
      <c r="H135" s="103"/>
      <c r="I135" s="409" t="s">
        <v>115</v>
      </c>
      <c r="J135" s="405"/>
      <c r="K135" s="406"/>
      <c r="L135" s="406"/>
      <c r="M135" s="122"/>
      <c r="N135" s="418"/>
      <c r="O135" s="417"/>
      <c r="P135" s="408" t="s">
        <v>116</v>
      </c>
      <c r="Q135" s="556"/>
      <c r="R135" s="556"/>
      <c r="S135" s="556"/>
      <c r="T135" s="569"/>
      <c r="U135" s="281"/>
      <c r="V135" s="282"/>
      <c r="W135" s="304"/>
      <c r="X135" s="283"/>
      <c r="Y135" s="284"/>
      <c r="Z135" s="555"/>
      <c r="AA135" s="556"/>
      <c r="AB135" s="557"/>
      <c r="AC135" s="442"/>
      <c r="AD135" s="109"/>
      <c r="AE135" s="47">
        <f>IF(F135="",0,IF(J135="",0,IF(SUMIF(F135:F139,F135,N135:N139)=0,0,IF(K135="",AF135/SUMIF(F135:F139,F135,N135:N139),AF135/(SUMIF(F135:F139,F135,N135:N139)/K135)))))</f>
        <v>0</v>
      </c>
      <c r="AF135" s="24">
        <f>M135*N135</f>
        <v>0</v>
      </c>
    </row>
    <row r="136" spans="1:42">
      <c r="A136" s="623"/>
      <c r="B136" s="616"/>
      <c r="C136" s="585"/>
      <c r="D136" s="587"/>
      <c r="E136" s="589"/>
      <c r="F136" s="448"/>
      <c r="G136" s="102"/>
      <c r="H136" s="103"/>
      <c r="I136" s="409" t="s">
        <v>115</v>
      </c>
      <c r="J136" s="405"/>
      <c r="K136" s="406"/>
      <c r="L136" s="406"/>
      <c r="M136" s="122"/>
      <c r="N136" s="418"/>
      <c r="O136" s="417"/>
      <c r="P136" s="408" t="s">
        <v>116</v>
      </c>
      <c r="Q136" s="556"/>
      <c r="R136" s="556"/>
      <c r="S136" s="556"/>
      <c r="T136" s="569"/>
      <c r="U136" s="281"/>
      <c r="V136" s="282"/>
      <c r="W136" s="304"/>
      <c r="X136" s="283"/>
      <c r="Y136" s="284"/>
      <c r="Z136" s="555"/>
      <c r="AA136" s="556"/>
      <c r="AB136" s="557"/>
      <c r="AC136" s="442"/>
      <c r="AD136" s="109"/>
      <c r="AE136" s="47">
        <f>IF(F136="",0,IF(J136="",0,IF(SUMIF(F136:F140,F136,N136:N140)=0,0,IF(K136="",AF136/SUMIF(F136:F140,F136,N136:N140),AF136/(SUMIF(F136:F140,F136,N136:N140)/K136)))))</f>
        <v>0</v>
      </c>
      <c r="AF136" s="24">
        <f>M136*N136</f>
        <v>0</v>
      </c>
    </row>
    <row r="137" spans="1:42">
      <c r="A137" s="623"/>
      <c r="B137" s="616"/>
      <c r="C137" s="585"/>
      <c r="D137" s="285"/>
      <c r="E137" s="285"/>
      <c r="F137" s="286"/>
      <c r="G137" s="287"/>
      <c r="H137" s="288"/>
      <c r="I137" s="289"/>
      <c r="J137" s="288"/>
      <c r="K137" s="290"/>
      <c r="L137" s="291"/>
      <c r="M137" s="292">
        <f>IF(SUM(N132:N136)=0,0,SUMPRODUCT(M132:M136,N132:N136)/SUM(N132:N136))</f>
        <v>0</v>
      </c>
      <c r="N137" s="293"/>
      <c r="O137" s="293"/>
      <c r="P137" s="294"/>
      <c r="Q137" s="295"/>
      <c r="R137" s="295"/>
      <c r="S137" s="295"/>
      <c r="T137" s="296"/>
      <c r="U137" s="297"/>
      <c r="V137" s="298">
        <f>SUM(V132:V136)</f>
        <v>0</v>
      </c>
      <c r="W137" s="291">
        <f>SUM(W132:W136)</f>
        <v>0</v>
      </c>
      <c r="X137" s="299">
        <f t="shared" ref="X137" si="73">V137+W137</f>
        <v>0</v>
      </c>
      <c r="Y137" s="300">
        <f>SUM(Y132:Y136)</f>
        <v>0</v>
      </c>
      <c r="Z137" s="301"/>
      <c r="AA137" s="301"/>
      <c r="AB137" s="302"/>
      <c r="AC137" s="303"/>
      <c r="AD137" s="296"/>
      <c r="AE137" s="46">
        <f>SUM(AE132:AE136)</f>
        <v>0</v>
      </c>
      <c r="AF137" s="44">
        <f>SUM(AF132:AF136)</f>
        <v>0</v>
      </c>
    </row>
    <row r="138" spans="1:42">
      <c r="A138" s="623"/>
      <c r="B138" s="616"/>
      <c r="C138" s="585" t="s">
        <v>357</v>
      </c>
      <c r="D138" s="585" t="s">
        <v>126</v>
      </c>
      <c r="E138" s="614">
        <v>3</v>
      </c>
      <c r="F138" s="447" t="s">
        <v>358</v>
      </c>
      <c r="G138" s="112" t="s">
        <v>23</v>
      </c>
      <c r="H138" s="103" t="s">
        <v>128</v>
      </c>
      <c r="I138" s="131"/>
      <c r="J138" s="130" t="s">
        <v>98</v>
      </c>
      <c r="K138" s="104"/>
      <c r="L138" s="105" t="s">
        <v>129</v>
      </c>
      <c r="M138" s="122">
        <v>25</v>
      </c>
      <c r="N138" s="119">
        <f>N4</f>
        <v>0</v>
      </c>
      <c r="O138" s="127">
        <v>24</v>
      </c>
      <c r="P138" s="111" t="s">
        <v>116</v>
      </c>
      <c r="Q138" s="556" t="s">
        <v>130</v>
      </c>
      <c r="R138" s="556"/>
      <c r="S138" s="556"/>
      <c r="T138" s="569"/>
      <c r="U138" s="281">
        <f>IF(OR(O138="",L138=Paramétrage!$C$10,L138=Paramétrage!$C$13,L138=Paramétrage!$C$16,L138=Paramétrage!$C$19,L138=Paramétrage!$C$23,L138=Paramétrage!$C$26,AND(L138&lt;&gt;Paramétrage!$C$9,P138="Mut+ext")),"",ROUNDUP(N138/O138,0))</f>
        <v>0</v>
      </c>
      <c r="V138" s="282">
        <f>IF(L138="",0,IF(OR(P138="Mut+ext",VLOOKUP(L138,Paramétrage!$C$6:$E$28,2,0)=0),0,IF(O138="","saisir capacité",M138*U138*VLOOKUP(L138,Paramétrage!$C$6:$E$28,2,0))))</f>
        <v>0</v>
      </c>
      <c r="W138" s="108"/>
      <c r="X138" s="283">
        <f t="shared" ref="X138:X145" si="74">IF(ISERROR(V138+W138)=TRUE,V138,V138+W138)</f>
        <v>0</v>
      </c>
      <c r="Y138" s="284">
        <f>IF(L138="",0,IF(ISERROR(W138+V138*VLOOKUP(L138,Paramétrage!$C$6:$E$28,3,0))=TRUE,X138,W138+V138*VLOOKUP(L138,Paramétrage!$C$6:$E$28,3,0)))</f>
        <v>0</v>
      </c>
      <c r="Z138" s="555"/>
      <c r="AA138" s="556"/>
      <c r="AB138" s="557"/>
      <c r="AC138" s="442"/>
      <c r="AD138" s="110"/>
      <c r="AE138" s="47">
        <f>IF(F138="",0,IF(J138="",0,IF(SUMIF(F138:F145,F138,N138:N145)=0,0,IF(J138="Obligatoire",AF138/N138,IF(K138="",AF138/SUMIF(F138:F145,F138,N138:N145),AF138/(SUMIF(F138:F145,F138,N138:N145)/K138))))))</f>
        <v>0</v>
      </c>
      <c r="AF138" s="24">
        <f t="shared" ref="AF138:AF145" si="75">M138*N138</f>
        <v>0</v>
      </c>
    </row>
    <row r="139" spans="1:42" ht="15.75" hidden="1" customHeight="1">
      <c r="A139" s="623"/>
      <c r="B139" s="616"/>
      <c r="C139" s="585"/>
      <c r="D139" s="585"/>
      <c r="E139" s="614"/>
      <c r="F139" s="446"/>
      <c r="G139" s="112"/>
      <c r="H139" s="103"/>
      <c r="I139" s="131"/>
      <c r="J139" s="130"/>
      <c r="K139" s="104"/>
      <c r="L139" s="105"/>
      <c r="M139" s="122"/>
      <c r="N139" s="119"/>
      <c r="O139" s="127"/>
      <c r="P139" s="111"/>
      <c r="Q139" s="556"/>
      <c r="R139" s="556"/>
      <c r="S139" s="556"/>
      <c r="T139" s="569"/>
      <c r="U139" s="281" t="str">
        <f>IF(OR(O139="",L139=Paramétrage!$C$10,L139=Paramétrage!$C$13,L139=Paramétrage!$C$16,L139=Paramétrage!$C$19,L139=Paramétrage!$C$23,L139=Paramétrage!$C$26,AND(L139&lt;&gt;Paramétrage!$C$9,P139="Mut+ext")),"",ROUNDUP(N139/O139,0))</f>
        <v/>
      </c>
      <c r="V139" s="282">
        <f>IF(L139="",0,IF(OR(P139="Mut+ext",VLOOKUP(L139,Paramétrage!$C$6:$E$28,2,0)=0),0,IF(O139="","saisir capacité",M139*U139*VLOOKUP(L139,Paramétrage!$C$6:$E$28,2,0))))</f>
        <v>0</v>
      </c>
      <c r="W139" s="108"/>
      <c r="X139" s="283">
        <f t="shared" si="74"/>
        <v>0</v>
      </c>
      <c r="Y139" s="284">
        <f>IF(L139="",0,IF(ISERROR(W139+V139*VLOOKUP(L139,Paramétrage!$C$6:$E$28,3,0))=TRUE,X139,W139+V139*VLOOKUP(L139,Paramétrage!$C$6:$E$28,3,0)))</f>
        <v>0</v>
      </c>
      <c r="Z139" s="555"/>
      <c r="AA139" s="556"/>
      <c r="AB139" s="557"/>
      <c r="AC139" s="442"/>
      <c r="AD139" s="109"/>
      <c r="AE139" s="47">
        <f>IF(F139="",0,IF(J139="",0,IF(SUMIF(F138:F145,F139,N138:N145)=0,0,IF(J139="Obligatoire",AF139/N139,IF(K139="",AF139/SUMIF(F138:F145,F139,N138:N145),AF139/(SUMIF(F138:F145,F139,N138:N145)/K139))))))</f>
        <v>0</v>
      </c>
      <c r="AF139" s="24">
        <f t="shared" si="75"/>
        <v>0</v>
      </c>
    </row>
    <row r="140" spans="1:42" ht="15.75" hidden="1" customHeight="1">
      <c r="A140" s="623"/>
      <c r="B140" s="616"/>
      <c r="C140" s="585"/>
      <c r="D140" s="585"/>
      <c r="E140" s="614"/>
      <c r="F140" s="446"/>
      <c r="G140" s="112"/>
      <c r="H140" s="103"/>
      <c r="I140" s="131"/>
      <c r="J140" s="130"/>
      <c r="K140" s="104"/>
      <c r="L140" s="105"/>
      <c r="M140" s="122"/>
      <c r="N140" s="119"/>
      <c r="O140" s="127"/>
      <c r="P140" s="111"/>
      <c r="Q140" s="556"/>
      <c r="R140" s="556"/>
      <c r="S140" s="556"/>
      <c r="T140" s="569"/>
      <c r="U140" s="281" t="str">
        <f>IF(OR(O140="",L140=Paramétrage!$C$10,L140=Paramétrage!$C$13,L140=Paramétrage!$C$16,L140=Paramétrage!$C$19,L140=Paramétrage!$C$23,L140=Paramétrage!$C$26,AND(L140&lt;&gt;Paramétrage!$C$9,P140="Mut+ext")),"",ROUNDUP(N140/O140,0))</f>
        <v/>
      </c>
      <c r="V140" s="282">
        <f>IF(L140="",0,IF(OR(P140="Mut+ext",VLOOKUP(L140,Paramétrage!$C$6:$E$28,2,0)=0),0,IF(O140="","saisir capacité",M140*U140*VLOOKUP(L140,Paramétrage!$C$6:$E$28,2,0))))</f>
        <v>0</v>
      </c>
      <c r="W140" s="108"/>
      <c r="X140" s="283">
        <f t="shared" si="74"/>
        <v>0</v>
      </c>
      <c r="Y140" s="284">
        <f>IF(L140="",0,IF(ISERROR(W140+V140*VLOOKUP(L140,Paramétrage!$C$6:$E$28,3,0))=TRUE,X140,W140+V140*VLOOKUP(L140,Paramétrage!$C$6:$E$28,3,0)))</f>
        <v>0</v>
      </c>
      <c r="Z140" s="555"/>
      <c r="AA140" s="556"/>
      <c r="AB140" s="557"/>
      <c r="AC140" s="442"/>
      <c r="AD140" s="109"/>
      <c r="AE140" s="47">
        <f>IF(F140="",0,IF(J140="",0,IF(SUMIF(F138:F145,F140,N138:N145)=0,0,IF(J140="Obligatoire",AF140/N140,IF(K140="",AF140/SUMIF(F138:F145,F140,N138:N145),AF140/(SUMIF(F138:F145,F140,N138:N145)/K140))))))</f>
        <v>0</v>
      </c>
      <c r="AF140" s="24">
        <f t="shared" si="75"/>
        <v>0</v>
      </c>
    </row>
    <row r="141" spans="1:42" ht="15.75" hidden="1" customHeight="1">
      <c r="A141" s="623"/>
      <c r="B141" s="616"/>
      <c r="C141" s="585"/>
      <c r="D141" s="585"/>
      <c r="E141" s="614"/>
      <c r="F141" s="448"/>
      <c r="G141" s="112"/>
      <c r="H141" s="103"/>
      <c r="I141" s="131"/>
      <c r="J141" s="130"/>
      <c r="K141" s="104"/>
      <c r="L141" s="105"/>
      <c r="M141" s="122"/>
      <c r="N141" s="119"/>
      <c r="O141" s="127"/>
      <c r="P141" s="111"/>
      <c r="Q141" s="556"/>
      <c r="R141" s="556"/>
      <c r="S141" s="556"/>
      <c r="T141" s="569"/>
      <c r="U141" s="281" t="str">
        <f>IF(OR(O141="",L141=Paramétrage!$C$10,L141=Paramétrage!$C$13,L141=Paramétrage!$C$16,L141=Paramétrage!$C$19,L141=Paramétrage!$C$23,L141=Paramétrage!$C$26,AND(L141&lt;&gt;Paramétrage!$C$9,P141="Mut+ext")),"",ROUNDUP(N141/O141,0))</f>
        <v/>
      </c>
      <c r="V141" s="282">
        <f>IF(L141="",0,IF(OR(P141="Mut+ext",VLOOKUP(L141,Paramétrage!$C$6:$E$28,2,0)=0),0,IF(O141="","saisir capacité",M141*U141*VLOOKUP(L141,Paramétrage!$C$6:$E$28,2,0))))</f>
        <v>0</v>
      </c>
      <c r="W141" s="108"/>
      <c r="X141" s="283">
        <f t="shared" si="74"/>
        <v>0</v>
      </c>
      <c r="Y141" s="284">
        <f>IF(L141="",0,IF(ISERROR(W141+V141*VLOOKUP(L141,Paramétrage!$C$6:$E$28,3,0))=TRUE,X141,W141+V141*VLOOKUP(L141,Paramétrage!$C$6:$E$28,3,0)))</f>
        <v>0</v>
      </c>
      <c r="Z141" s="555"/>
      <c r="AA141" s="556"/>
      <c r="AB141" s="557"/>
      <c r="AC141" s="442"/>
      <c r="AD141" s="109"/>
      <c r="AE141" s="47">
        <f>IF(F141="",0,IF(J141="",0,IF(SUMIF(F138:F145,F141,N138:N145)=0,0,IF(J141="Obligatoire",AF141/N141,IF(K141="",AF141/SUMIF(F138:F145,F141,N138:N145),AF141/(SUMIF(F138:F145,F141,N138:N145)/K141))))))</f>
        <v>0</v>
      </c>
      <c r="AF141" s="24">
        <f t="shared" si="75"/>
        <v>0</v>
      </c>
    </row>
    <row r="142" spans="1:42" ht="15.75" hidden="1" customHeight="1">
      <c r="A142" s="623"/>
      <c r="B142" s="616"/>
      <c r="C142" s="585"/>
      <c r="D142" s="585"/>
      <c r="E142" s="614"/>
      <c r="F142" s="446"/>
      <c r="G142" s="112"/>
      <c r="H142" s="103"/>
      <c r="I142" s="131"/>
      <c r="J142" s="130"/>
      <c r="K142" s="104"/>
      <c r="L142" s="105"/>
      <c r="M142" s="122"/>
      <c r="N142" s="119"/>
      <c r="O142" s="127"/>
      <c r="P142" s="111"/>
      <c r="Q142" s="556"/>
      <c r="R142" s="556"/>
      <c r="S142" s="556"/>
      <c r="T142" s="569"/>
      <c r="U142" s="281" t="str">
        <f>IF(OR(O142="",L142=Paramétrage!$C$10,L142=Paramétrage!$C$13,L142=Paramétrage!$C$16,L142=Paramétrage!$C$19,L142=Paramétrage!$C$23,L142=Paramétrage!$C$26,AND(L142&lt;&gt;Paramétrage!$C$9,P142="Mut+ext")),"",ROUNDUP(N142/O142,0))</f>
        <v/>
      </c>
      <c r="V142" s="282">
        <f>IF(L142="",0,IF(OR(P142="Mut+ext",VLOOKUP(L142,Paramétrage!$C$6:$E$28,2,0)=0),0,IF(O142="","saisir capacité",M142*U142*VLOOKUP(L142,Paramétrage!$C$6:$E$28,2,0))))</f>
        <v>0</v>
      </c>
      <c r="W142" s="108"/>
      <c r="X142" s="283">
        <f t="shared" si="74"/>
        <v>0</v>
      </c>
      <c r="Y142" s="284">
        <f>IF(L142="",0,IF(ISERROR(W142+V142*VLOOKUP(L142,Paramétrage!$C$6:$E$28,3,0))=TRUE,X142,W142+V142*VLOOKUP(L142,Paramétrage!$C$6:$E$28,3,0)))</f>
        <v>0</v>
      </c>
      <c r="Z142" s="555"/>
      <c r="AA142" s="556"/>
      <c r="AB142" s="557"/>
      <c r="AC142" s="442"/>
      <c r="AD142" s="109"/>
      <c r="AE142" s="47">
        <f>IF(F142="",0,IF(J142="",0,IF(SUMIF(F138:F145,F142,N138:N145)=0,0,IF(J142="Obligatoire",AF142/N142,IF(K142="",AF142/SUMIF(F138:F145,F142,N138:N145),AF142/(SUMIF(F138:F145,F142,N138:N145)/K142))))))</f>
        <v>0</v>
      </c>
      <c r="AF142" s="24">
        <f t="shared" si="75"/>
        <v>0</v>
      </c>
    </row>
    <row r="143" spans="1:42" ht="15.75" hidden="1" customHeight="1">
      <c r="A143" s="623"/>
      <c r="B143" s="616"/>
      <c r="C143" s="585"/>
      <c r="D143" s="585"/>
      <c r="E143" s="614"/>
      <c r="F143" s="446"/>
      <c r="G143" s="112"/>
      <c r="H143" s="103"/>
      <c r="I143" s="131"/>
      <c r="J143" s="130"/>
      <c r="K143" s="104"/>
      <c r="L143" s="105"/>
      <c r="M143" s="122"/>
      <c r="N143" s="119"/>
      <c r="O143" s="127"/>
      <c r="P143" s="111"/>
      <c r="Q143" s="556"/>
      <c r="R143" s="556"/>
      <c r="S143" s="556"/>
      <c r="T143" s="569"/>
      <c r="U143" s="281" t="str">
        <f>IF(OR(O143="",L143=Paramétrage!$C$10,L143=Paramétrage!$C$13,L143=Paramétrage!$C$16,L143=Paramétrage!$C$19,L143=Paramétrage!$C$23,L143=Paramétrage!$C$26,AND(L143&lt;&gt;Paramétrage!$C$9,P143="Mut+ext")),"",ROUNDUP(N143/O143,0))</f>
        <v/>
      </c>
      <c r="V143" s="282">
        <f>IF(L143="",0,IF(OR(P143="Mut+ext",VLOOKUP(L143,Paramétrage!$C$6:$E$28,2,0)=0),0,IF(O143="","saisir capacité",M143*U143*VLOOKUP(L143,Paramétrage!$C$6:$E$28,2,0))))</f>
        <v>0</v>
      </c>
      <c r="W143" s="108"/>
      <c r="X143" s="283">
        <f t="shared" si="74"/>
        <v>0</v>
      </c>
      <c r="Y143" s="284">
        <f>IF(L143="",0,IF(ISERROR(W143+V143*VLOOKUP(L143,Paramétrage!$C$6:$E$28,3,0))=TRUE,X143,W143+V143*VLOOKUP(L143,Paramétrage!$C$6:$E$28,3,0)))</f>
        <v>0</v>
      </c>
      <c r="Z143" s="555"/>
      <c r="AA143" s="556"/>
      <c r="AB143" s="557"/>
      <c r="AC143" s="442"/>
      <c r="AD143" s="109"/>
      <c r="AE143" s="47">
        <f>IF(F143="",0,IF(J143="",0,IF(SUMIF(F138:F145,F143,N138:N145)=0,0,IF(J143="Obligatoire",AF143/N143,IF(K143="",AF143/SUMIF(F138:F145,F143,N138:N145),AF143/(SUMIF(F138:F145,F143,N138:N145)/K143))))))</f>
        <v>0</v>
      </c>
      <c r="AF143" s="24">
        <f t="shared" si="75"/>
        <v>0</v>
      </c>
    </row>
    <row r="144" spans="1:42" ht="15.75" hidden="1" customHeight="1">
      <c r="A144" s="623"/>
      <c r="B144" s="616"/>
      <c r="C144" s="585"/>
      <c r="D144" s="585"/>
      <c r="E144" s="614"/>
      <c r="F144" s="446"/>
      <c r="G144" s="112"/>
      <c r="H144" s="103"/>
      <c r="I144" s="131"/>
      <c r="J144" s="130"/>
      <c r="K144" s="104"/>
      <c r="L144" s="105"/>
      <c r="M144" s="122"/>
      <c r="N144" s="119"/>
      <c r="O144" s="127"/>
      <c r="P144" s="111"/>
      <c r="Q144" s="556"/>
      <c r="R144" s="556"/>
      <c r="S144" s="556"/>
      <c r="T144" s="569"/>
      <c r="U144" s="281" t="str">
        <f>IF(OR(O144="",L144=Paramétrage!$C$10,L144=Paramétrage!$C$13,L144=Paramétrage!$C$16,L144=Paramétrage!$C$19,L144=Paramétrage!$C$23,L144=Paramétrage!$C$26,AND(L144&lt;&gt;Paramétrage!$C$9,P144="Mut+ext")),"",ROUNDUP(N144/O144,0))</f>
        <v/>
      </c>
      <c r="V144" s="282">
        <f>IF(L144="",0,IF(OR(P144="Mut+ext",VLOOKUP(L144,Paramétrage!$C$6:$E$28,2,0)=0),0,IF(O144="","saisir capacité",M144*U144*VLOOKUP(L144,Paramétrage!$C$6:$E$28,2,0))))</f>
        <v>0</v>
      </c>
      <c r="W144" s="108"/>
      <c r="X144" s="283">
        <f t="shared" si="74"/>
        <v>0</v>
      </c>
      <c r="Y144" s="284">
        <f>IF(L144="",0,IF(ISERROR(W144+V144*VLOOKUP(L144,Paramétrage!$C$6:$E$28,3,0))=TRUE,X144,W144+V144*VLOOKUP(L144,Paramétrage!$C$6:$E$28,3,0)))</f>
        <v>0</v>
      </c>
      <c r="Z144" s="555"/>
      <c r="AA144" s="556"/>
      <c r="AB144" s="557"/>
      <c r="AC144" s="442"/>
      <c r="AD144" s="109"/>
      <c r="AE144" s="47">
        <f>IF(F144="",0,IF(J144="",0,IF(SUMIF(F138:F145,F144,N138:N145)=0,0,IF(J144="Obligatoire",AF144/N144,IF(K144="",AF144/SUMIF(F138:F145,F144,N138:N145),AF144/(SUMIF(F138:F145,F144,N138:N145)/K144))))))</f>
        <v>0</v>
      </c>
      <c r="AF144" s="24">
        <f t="shared" si="75"/>
        <v>0</v>
      </c>
    </row>
    <row r="145" spans="1:32" ht="15.75" hidden="1" customHeight="1">
      <c r="A145" s="623"/>
      <c r="B145" s="616"/>
      <c r="C145" s="585"/>
      <c r="D145" s="585"/>
      <c r="E145" s="615"/>
      <c r="F145" s="446"/>
      <c r="G145" s="112"/>
      <c r="H145" s="103"/>
      <c r="I145" s="131"/>
      <c r="J145" s="130"/>
      <c r="K145" s="104"/>
      <c r="L145" s="105"/>
      <c r="M145" s="122"/>
      <c r="N145" s="119"/>
      <c r="O145" s="127"/>
      <c r="P145" s="111"/>
      <c r="Q145" s="556"/>
      <c r="R145" s="556"/>
      <c r="S145" s="556"/>
      <c r="T145" s="569"/>
      <c r="U145" s="281" t="str">
        <f>IF(OR(O145="",L145=Paramétrage!$C$10,L145=Paramétrage!$C$13,L145=Paramétrage!$C$16,L145=Paramétrage!$C$19,L145=Paramétrage!$C$23,L145=Paramétrage!$C$26,AND(L145&lt;&gt;Paramétrage!$C$9,P145="Mut+ext")),"",ROUNDUP(N145/O145,0))</f>
        <v/>
      </c>
      <c r="V145" s="282">
        <f>IF(L145="",0,IF(OR(P145="Mut+ext",VLOOKUP(L145,Paramétrage!$C$6:$E$28,2,0)=0),0,IF(O145="","saisir capacité",M145*U145*VLOOKUP(L145,Paramétrage!$C$6:$E$28,2,0))))</f>
        <v>0</v>
      </c>
      <c r="W145" s="108"/>
      <c r="X145" s="283">
        <f t="shared" si="74"/>
        <v>0</v>
      </c>
      <c r="Y145" s="284">
        <f>IF(L145="",0,IF(ISERROR(W145+V145*VLOOKUP(L145,Paramétrage!$C$6:$E$28,3,0))=TRUE,X145,W145+V145*VLOOKUP(L145,Paramétrage!$C$6:$E$28,3,0)))</f>
        <v>0</v>
      </c>
      <c r="Z145" s="555"/>
      <c r="AA145" s="556"/>
      <c r="AB145" s="557"/>
      <c r="AC145" s="442"/>
      <c r="AD145" s="109"/>
      <c r="AE145" s="47">
        <f>IF(F145="",0,IF(J145="",0,IF(SUMIF(F138:F145,F145,N138:N145)=0,0,IF(J145="Obligatoire",AF145/N145,IF(K145="",AF145/SUMIF(F138:F145,F145,N138:N145),AF145/(SUMIF(F138:F145,F145,N138:N145)/K145))))))</f>
        <v>0</v>
      </c>
      <c r="AF145" s="24">
        <f t="shared" si="75"/>
        <v>0</v>
      </c>
    </row>
    <row r="146" spans="1:32">
      <c r="A146" s="623"/>
      <c r="B146" s="616"/>
      <c r="C146" s="585"/>
      <c r="D146" s="285"/>
      <c r="E146" s="285"/>
      <c r="F146" s="286"/>
      <c r="G146" s="287"/>
      <c r="H146" s="288"/>
      <c r="I146" s="289"/>
      <c r="J146" s="288"/>
      <c r="K146" s="290"/>
      <c r="L146" s="291"/>
      <c r="M146" s="292">
        <f>AE146</f>
        <v>0</v>
      </c>
      <c r="N146" s="293"/>
      <c r="O146" s="293"/>
      <c r="P146" s="294"/>
      <c r="Q146" s="295"/>
      <c r="R146" s="295"/>
      <c r="S146" s="295"/>
      <c r="T146" s="296"/>
      <c r="U146" s="297"/>
      <c r="V146" s="298">
        <f>SUM(V138:V145)</f>
        <v>0</v>
      </c>
      <c r="W146" s="291">
        <f>SUM(W138:W145)</f>
        <v>0</v>
      </c>
      <c r="X146" s="299">
        <f t="shared" ref="X146" si="76">V146+W146</f>
        <v>0</v>
      </c>
      <c r="Y146" s="300">
        <f>SUM(Y138:Y145)</f>
        <v>0</v>
      </c>
      <c r="Z146" s="301"/>
      <c r="AA146" s="301"/>
      <c r="AB146" s="302"/>
      <c r="AC146" s="303"/>
      <c r="AD146" s="296"/>
      <c r="AE146" s="46">
        <f>SUM(AE138:AE145)</f>
        <v>0</v>
      </c>
      <c r="AF146" s="44">
        <f>SUM(AF138:AF145)</f>
        <v>0</v>
      </c>
    </row>
    <row r="147" spans="1:32" ht="15.75" customHeight="1">
      <c r="A147" s="623"/>
      <c r="B147" s="616"/>
      <c r="C147" s="585" t="s">
        <v>359</v>
      </c>
      <c r="D147" s="585" t="s">
        <v>265</v>
      </c>
      <c r="E147" s="614">
        <v>3</v>
      </c>
      <c r="F147" s="447" t="s">
        <v>360</v>
      </c>
      <c r="G147" s="112" t="s">
        <v>17</v>
      </c>
      <c r="H147" s="103" t="s">
        <v>386</v>
      </c>
      <c r="I147" s="131"/>
      <c r="J147" s="130" t="s">
        <v>98</v>
      </c>
      <c r="K147" s="104"/>
      <c r="L147" s="105" t="s">
        <v>387</v>
      </c>
      <c r="M147" s="122">
        <v>150</v>
      </c>
      <c r="N147" s="119"/>
      <c r="O147" s="127"/>
      <c r="P147" s="111"/>
      <c r="Q147" s="556"/>
      <c r="R147" s="556"/>
      <c r="S147" s="556"/>
      <c r="T147" s="569"/>
      <c r="U147" s="281" t="str">
        <f>IF(OR(O147="",L147=Paramétrage!$C$10,L147=Paramétrage!$C$13,L147=Paramétrage!$C$16,L147=Paramétrage!$C$19,L147=Paramétrage!$C$23,L147=Paramétrage!$C$26,AND(L147&lt;&gt;Paramétrage!$C$9,P147="Mut+ext")),"",ROUNDUP(N147/O147,0))</f>
        <v/>
      </c>
      <c r="V147" s="282">
        <f>IF(L147="",0,IF(OR(P147="Mut+ext",VLOOKUP(L147,Paramétrage!$C$6:$E$28,2,0)=0),0,IF(O147="","saisir capacité",M147*U147*VLOOKUP(L147,Paramétrage!$C$6:$E$28,2,0))))</f>
        <v>0</v>
      </c>
      <c r="W147" s="108"/>
      <c r="X147" s="283">
        <f t="shared" ref="X147:X154" si="77">IF(ISERROR(V147+W147)=TRUE,V147,V147+W147)</f>
        <v>0</v>
      </c>
      <c r="Y147" s="284">
        <f>IF(L147="",0,IF(ISERROR(W147+V147*VLOOKUP(L147,Paramétrage!$C$6:$E$28,3,0))=TRUE,X147,W147+V147*VLOOKUP(L147,Paramétrage!$C$6:$E$28,3,0)))</f>
        <v>0</v>
      </c>
      <c r="Z147" s="555" t="s">
        <v>362</v>
      </c>
      <c r="AA147" s="556"/>
      <c r="AB147" s="557"/>
      <c r="AC147" s="442"/>
      <c r="AD147" s="110"/>
      <c r="AE147" s="47">
        <f>IF(F147="",0,IF(J147="",0,IF(SUMIF(F147:F154,F147,N147:N154)=0,0,IF(J147="Obligatoire",AF147/N147,IF(K147="",AF147/SUMIF(F147:F154,F147,N147:N154),AF147/(SUMIF(F147:F154,F147,N147:N154)/K147))))))</f>
        <v>0</v>
      </c>
      <c r="AF147" s="24">
        <f t="shared" ref="AF147:AF154" si="78">M147*N147</f>
        <v>0</v>
      </c>
    </row>
    <row r="148" spans="1:32">
      <c r="A148" s="623"/>
      <c r="B148" s="616"/>
      <c r="C148" s="585"/>
      <c r="D148" s="585"/>
      <c r="E148" s="614"/>
      <c r="F148" s="446" t="s">
        <v>363</v>
      </c>
      <c r="G148" s="102" t="s">
        <v>17</v>
      </c>
      <c r="H148" s="103" t="s">
        <v>388</v>
      </c>
      <c r="I148" s="131"/>
      <c r="J148" s="130" t="s">
        <v>98</v>
      </c>
      <c r="K148" s="104"/>
      <c r="L148" s="105" t="s">
        <v>389</v>
      </c>
      <c r="M148" s="122">
        <v>1.5</v>
      </c>
      <c r="N148" s="119"/>
      <c r="O148" s="127">
        <v>300</v>
      </c>
      <c r="P148" s="111"/>
      <c r="Q148" s="556"/>
      <c r="R148" s="556"/>
      <c r="S148" s="556"/>
      <c r="T148" s="569"/>
      <c r="U148" s="281">
        <f>IF(OR(O148="",L148=Paramétrage!$C$10,L148=Paramétrage!$C$13,L148=Paramétrage!$C$16,L148=Paramétrage!$C$19,L148=Paramétrage!$C$23,L148=Paramétrage!$C$26,AND(L148&lt;&gt;Paramétrage!$C$9,P148="Mut+ext")),"",ROUNDUP(N148/O148,0))</f>
        <v>0</v>
      </c>
      <c r="V148" s="282">
        <f>IF(L148="",0,IF(OR(P148="Mut+ext",VLOOKUP(L148,Paramétrage!$C$6:$E$28,2,0)=0),0,IF(O148="","saisir capacité",M148*U148*VLOOKUP(L148,Paramétrage!$C$6:$E$28,2,0))))</f>
        <v>0</v>
      </c>
      <c r="W148" s="108"/>
      <c r="X148" s="283">
        <f t="shared" si="77"/>
        <v>0</v>
      </c>
      <c r="Y148" s="284">
        <f>IF(L148="",0,IF(ISERROR(W148+V148*VLOOKUP(L148,Paramétrage!$C$6:$E$28,3,0))=TRUE,X148,W148+V148*VLOOKUP(L148,Paramétrage!$C$6:$E$28,3,0)))</f>
        <v>0</v>
      </c>
      <c r="Z148" s="555"/>
      <c r="AA148" s="556"/>
      <c r="AB148" s="557"/>
      <c r="AC148" s="442"/>
      <c r="AD148" s="109"/>
      <c r="AE148" s="47">
        <f>IF(F148="",0,IF(J148="",0,IF(SUMIF(F147:F154,F148,N147:N154)=0,0,IF(J148="Obligatoire",AF148/N148,IF(K148="",AF148/SUMIF(F147:F154,F148,N147:N154),AF148/(SUMIF(F147:F154,F148,N147:N154)/K148))))))</f>
        <v>0</v>
      </c>
      <c r="AF148" s="24">
        <f t="shared" si="78"/>
        <v>0</v>
      </c>
    </row>
    <row r="149" spans="1:32">
      <c r="A149" s="623"/>
      <c r="B149" s="616"/>
      <c r="C149" s="585"/>
      <c r="D149" s="585"/>
      <c r="E149" s="614"/>
      <c r="F149" s="446"/>
      <c r="G149" s="102"/>
      <c r="H149" s="103"/>
      <c r="I149" s="131"/>
      <c r="J149" s="130"/>
      <c r="K149" s="104"/>
      <c r="L149" s="105"/>
      <c r="M149" s="122"/>
      <c r="N149" s="119"/>
      <c r="O149" s="127"/>
      <c r="P149" s="111"/>
      <c r="Q149" s="556"/>
      <c r="R149" s="556"/>
      <c r="S149" s="556"/>
      <c r="T149" s="569"/>
      <c r="U149" s="281" t="str">
        <f>IF(OR(O149="",L149=Paramétrage!$C$10,L149=Paramétrage!$C$13,L149=Paramétrage!$C$16,L149=Paramétrage!$C$19,L149=Paramétrage!$C$23,L149=Paramétrage!$C$26,AND(L149&lt;&gt;Paramétrage!$C$9,P149="Mut+ext")),"",ROUNDUP(N149/O149,0))</f>
        <v/>
      </c>
      <c r="V149" s="282">
        <f>IF(L149="",0,IF(OR(P149="Mut+ext",VLOOKUP(L149,Paramétrage!$C$6:$E$28,2,0)=0),0,IF(O149="","saisir capacité",M149*U149*VLOOKUP(L149,Paramétrage!$C$6:$E$28,2,0))))</f>
        <v>0</v>
      </c>
      <c r="W149" s="108"/>
      <c r="X149" s="283">
        <f t="shared" si="77"/>
        <v>0</v>
      </c>
      <c r="Y149" s="284">
        <f>IF(L149="",0,IF(ISERROR(W149+V149*VLOOKUP(L149,Paramétrage!$C$6:$E$28,3,0))=TRUE,X149,W149+V149*VLOOKUP(L149,Paramétrage!$C$6:$E$28,3,0)))</f>
        <v>0</v>
      </c>
      <c r="Z149" s="555"/>
      <c r="AA149" s="556"/>
      <c r="AB149" s="557"/>
      <c r="AC149" s="442"/>
      <c r="AD149" s="109"/>
      <c r="AE149" s="47">
        <f>IF(F149="",0,IF(J149="",0,IF(SUMIF(F147:F154,F149,N147:N154)=0,0,IF(J149="Obligatoire",AF149/N149,IF(K149="",AF149/SUMIF(F147:F154,F149,N147:N154),AF149/(SUMIF(F147:F154,F149,N147:N154)/K149))))))</f>
        <v>0</v>
      </c>
      <c r="AF149" s="24">
        <f t="shared" si="78"/>
        <v>0</v>
      </c>
    </row>
    <row r="150" spans="1:32">
      <c r="A150" s="623"/>
      <c r="B150" s="616"/>
      <c r="C150" s="585"/>
      <c r="D150" s="585"/>
      <c r="E150" s="614"/>
      <c r="F150" s="448"/>
      <c r="G150" s="102"/>
      <c r="H150" s="103"/>
      <c r="I150" s="131"/>
      <c r="J150" s="130"/>
      <c r="K150" s="104"/>
      <c r="L150" s="105"/>
      <c r="M150" s="122"/>
      <c r="N150" s="119"/>
      <c r="O150" s="127"/>
      <c r="P150" s="111"/>
      <c r="Q150" s="556"/>
      <c r="R150" s="556"/>
      <c r="S150" s="556"/>
      <c r="T150" s="569"/>
      <c r="U150" s="281" t="str">
        <f>IF(OR(O150="",L150=Paramétrage!$C$10,L150=Paramétrage!$C$13,L150=Paramétrage!$C$16,L150=Paramétrage!$C$19,L150=Paramétrage!$C$23,L150=Paramétrage!$C$26,AND(L150&lt;&gt;Paramétrage!$C$9,P150="Mut+ext")),"",ROUNDUP(N150/O150,0))</f>
        <v/>
      </c>
      <c r="V150" s="282">
        <f>IF(L150="",0,IF(OR(P150="Mut+ext",VLOOKUP(L150,Paramétrage!$C$6:$E$28,2,0)=0),0,IF(O150="","saisir capacité",M150*U150*VLOOKUP(L150,Paramétrage!$C$6:$E$28,2,0))))</f>
        <v>0</v>
      </c>
      <c r="W150" s="108"/>
      <c r="X150" s="283">
        <f t="shared" si="77"/>
        <v>0</v>
      </c>
      <c r="Y150" s="284">
        <f>IF(L150="",0,IF(ISERROR(W150+V150*VLOOKUP(L150,Paramétrage!$C$6:$E$28,3,0))=TRUE,X150,W150+V150*VLOOKUP(L150,Paramétrage!$C$6:$E$28,3,0)))</f>
        <v>0</v>
      </c>
      <c r="Z150" s="555"/>
      <c r="AA150" s="556"/>
      <c r="AB150" s="557"/>
      <c r="AC150" s="442"/>
      <c r="AD150" s="109"/>
      <c r="AE150" s="47">
        <f>IF(F150="",0,IF(J150="",0,IF(SUMIF(F147:F154,F150,N147:N154)=0,0,IF(J150="Obligatoire",AF150/N150,IF(K150="",AF150/SUMIF(F147:F154,F150,N147:N154),AF150/(SUMIF(F147:F154,F150,N147:N154)/K150))))))</f>
        <v>0</v>
      </c>
      <c r="AF150" s="24">
        <f t="shared" si="78"/>
        <v>0</v>
      </c>
    </row>
    <row r="151" spans="1:32" ht="15.75" hidden="1" customHeight="1">
      <c r="A151" s="623"/>
      <c r="B151" s="616"/>
      <c r="C151" s="585"/>
      <c r="D151" s="585"/>
      <c r="E151" s="614"/>
      <c r="F151" s="446"/>
      <c r="G151" s="449"/>
      <c r="H151" s="103"/>
      <c r="I151" s="131"/>
      <c r="J151" s="130"/>
      <c r="K151" s="104"/>
      <c r="L151" s="105"/>
      <c r="M151" s="122"/>
      <c r="N151" s="119"/>
      <c r="O151" s="127"/>
      <c r="P151" s="111"/>
      <c r="Q151" s="556"/>
      <c r="R151" s="556"/>
      <c r="S151" s="556"/>
      <c r="T151" s="569"/>
      <c r="U151" s="281" t="str">
        <f>IF(OR(O151="",L151=Paramétrage!$C$10,L151=Paramétrage!$C$13,L151=Paramétrage!$C$16,L151=Paramétrage!$C$19,L151=Paramétrage!$C$23,L151=Paramétrage!$C$26,AND(L151&lt;&gt;Paramétrage!$C$9,P151="Mut+ext")),"",ROUNDUP(N151/O151,0))</f>
        <v/>
      </c>
      <c r="V151" s="282">
        <f>IF(L151="",0,IF(OR(P151="Mut+ext",VLOOKUP(L151,Paramétrage!$C$6:$E$28,2,0)=0),0,IF(O151="","saisir capacité",M151*U151*VLOOKUP(L151,Paramétrage!$C$6:$E$28,2,0))))</f>
        <v>0</v>
      </c>
      <c r="W151" s="108"/>
      <c r="X151" s="283">
        <f t="shared" si="77"/>
        <v>0</v>
      </c>
      <c r="Y151" s="284">
        <f>IF(L151="",0,IF(ISERROR(W151+V151*VLOOKUP(L151,Paramétrage!$C$6:$E$28,3,0))=TRUE,X151,W151+V151*VLOOKUP(L151,Paramétrage!$C$6:$E$28,3,0)))</f>
        <v>0</v>
      </c>
      <c r="Z151" s="555"/>
      <c r="AA151" s="556"/>
      <c r="AB151" s="557"/>
      <c r="AC151" s="442"/>
      <c r="AD151" s="109"/>
      <c r="AE151" s="47">
        <f>IF(F151="",0,IF(J151="",0,IF(SUMIF(F147:F154,F151,N147:N154)=0,0,IF(J151="Obligatoire",AF151/N151,IF(K151="",AF151/SUMIF(F147:F154,F151,N147:N154),AF151/(SUMIF(F147:F154,F151,N147:N154)/K151))))))</f>
        <v>0</v>
      </c>
      <c r="AF151" s="24">
        <f t="shared" si="78"/>
        <v>0</v>
      </c>
    </row>
    <row r="152" spans="1:32" ht="15.75" hidden="1" customHeight="1">
      <c r="A152" s="623"/>
      <c r="B152" s="616"/>
      <c r="C152" s="585"/>
      <c r="D152" s="585"/>
      <c r="E152" s="614"/>
      <c r="F152" s="446"/>
      <c r="G152" s="449"/>
      <c r="H152" s="103"/>
      <c r="I152" s="131"/>
      <c r="J152" s="130"/>
      <c r="K152" s="104"/>
      <c r="L152" s="105"/>
      <c r="M152" s="122"/>
      <c r="N152" s="119"/>
      <c r="O152" s="127"/>
      <c r="P152" s="111"/>
      <c r="Q152" s="556"/>
      <c r="R152" s="556"/>
      <c r="S152" s="556"/>
      <c r="T152" s="569"/>
      <c r="U152" s="281" t="str">
        <f>IF(OR(O152="",L152=Paramétrage!$C$10,L152=Paramétrage!$C$13,L152=Paramétrage!$C$16,L152=Paramétrage!$C$19,L152=Paramétrage!$C$23,L152=Paramétrage!$C$26,AND(L152&lt;&gt;Paramétrage!$C$9,P152="Mut+ext")),"",ROUNDUP(N152/O152,0))</f>
        <v/>
      </c>
      <c r="V152" s="282">
        <f>IF(L152="",0,IF(OR(P152="Mut+ext",VLOOKUP(L152,Paramétrage!$C$6:$E$28,2,0)=0),0,IF(O152="","saisir capacité",M152*U152*VLOOKUP(L152,Paramétrage!$C$6:$E$28,2,0))))</f>
        <v>0</v>
      </c>
      <c r="W152" s="108"/>
      <c r="X152" s="283">
        <f t="shared" si="77"/>
        <v>0</v>
      </c>
      <c r="Y152" s="284">
        <f>IF(L152="",0,IF(ISERROR(W152+V152*VLOOKUP(L152,Paramétrage!$C$6:$E$28,3,0))=TRUE,X152,W152+V152*VLOOKUP(L152,Paramétrage!$C$6:$E$28,3,0)))</f>
        <v>0</v>
      </c>
      <c r="Z152" s="555"/>
      <c r="AA152" s="556"/>
      <c r="AB152" s="557"/>
      <c r="AC152" s="442"/>
      <c r="AD152" s="109"/>
      <c r="AE152" s="47">
        <f>IF(F152="",0,IF(J152="",0,IF(SUMIF(F147:F154,F152,N147:N154)=0,0,IF(J152="Obligatoire",AF152/N152,IF(K152="",AF152/SUMIF(F147:F154,F152,N147:N154),AF152/(SUMIF(F147:F154,F152,N147:N154)/K152))))))</f>
        <v>0</v>
      </c>
      <c r="AF152" s="24">
        <f t="shared" si="78"/>
        <v>0</v>
      </c>
    </row>
    <row r="153" spans="1:32" ht="15.75" hidden="1" customHeight="1">
      <c r="A153" s="623"/>
      <c r="B153" s="616"/>
      <c r="C153" s="585"/>
      <c r="D153" s="585"/>
      <c r="E153" s="614"/>
      <c r="F153" s="446"/>
      <c r="G153" s="449"/>
      <c r="H153" s="103"/>
      <c r="I153" s="131"/>
      <c r="J153" s="130"/>
      <c r="K153" s="104"/>
      <c r="L153" s="105"/>
      <c r="M153" s="122"/>
      <c r="N153" s="119"/>
      <c r="O153" s="127"/>
      <c r="P153" s="111"/>
      <c r="Q153" s="556"/>
      <c r="R153" s="556"/>
      <c r="S153" s="556"/>
      <c r="T153" s="569"/>
      <c r="U153" s="281" t="str">
        <f>IF(OR(O153="",L153=Paramétrage!$C$10,L153=Paramétrage!$C$13,L153=Paramétrage!$C$16,L153=Paramétrage!$C$19,L153=Paramétrage!$C$23,L153=Paramétrage!$C$26,AND(L153&lt;&gt;Paramétrage!$C$9,P153="Mut+ext")),"",ROUNDUP(N153/O153,0))</f>
        <v/>
      </c>
      <c r="V153" s="282">
        <f>IF(L153="",0,IF(OR(P153="Mut+ext",VLOOKUP(L153,Paramétrage!$C$6:$E$28,2,0)=0),0,IF(O153="","saisir capacité",M153*U153*VLOOKUP(L153,Paramétrage!$C$6:$E$28,2,0))))</f>
        <v>0</v>
      </c>
      <c r="W153" s="108"/>
      <c r="X153" s="283">
        <f t="shared" si="77"/>
        <v>0</v>
      </c>
      <c r="Y153" s="284">
        <f>IF(L153="",0,IF(ISERROR(W153+V153*VLOOKUP(L153,Paramétrage!$C$6:$E$28,3,0))=TRUE,X153,W153+V153*VLOOKUP(L153,Paramétrage!$C$6:$E$28,3,0)))</f>
        <v>0</v>
      </c>
      <c r="Z153" s="555"/>
      <c r="AA153" s="556"/>
      <c r="AB153" s="557"/>
      <c r="AC153" s="442"/>
      <c r="AD153" s="109"/>
      <c r="AE153" s="47">
        <f>IF(F153="",0,IF(J153="",0,IF(SUMIF(F147:F154,F153,N147:N154)=0,0,IF(J153="Obligatoire",AF153/N153,IF(K153="",AF153/SUMIF(F147:F154,F153,N147:N154),AF153/(SUMIF(F147:F154,F153,N147:N154)/K153))))))</f>
        <v>0</v>
      </c>
      <c r="AF153" s="24">
        <f t="shared" si="78"/>
        <v>0</v>
      </c>
    </row>
    <row r="154" spans="1:32" ht="15.75" hidden="1" customHeight="1">
      <c r="A154" s="623"/>
      <c r="B154" s="616"/>
      <c r="C154" s="585"/>
      <c r="D154" s="585"/>
      <c r="E154" s="615"/>
      <c r="F154" s="446"/>
      <c r="G154" s="449"/>
      <c r="H154" s="103"/>
      <c r="I154" s="131"/>
      <c r="J154" s="130"/>
      <c r="K154" s="104"/>
      <c r="L154" s="105"/>
      <c r="M154" s="122"/>
      <c r="N154" s="119"/>
      <c r="O154" s="127"/>
      <c r="P154" s="111"/>
      <c r="Q154" s="556"/>
      <c r="R154" s="556"/>
      <c r="S154" s="556"/>
      <c r="T154" s="569"/>
      <c r="U154" s="281" t="str">
        <f>IF(OR(O154="",L154=Paramétrage!$C$10,L154=Paramétrage!$C$13,L154=Paramétrage!$C$16,L154=Paramétrage!$C$19,L154=Paramétrage!$C$23,L154=Paramétrage!$C$26,AND(L154&lt;&gt;Paramétrage!$C$9,P154="Mut+ext")),"",ROUNDUP(N154/O154,0))</f>
        <v/>
      </c>
      <c r="V154" s="282">
        <f>IF(L154="",0,IF(OR(P154="Mut+ext",VLOOKUP(L154,Paramétrage!$C$6:$E$28,2,0)=0),0,IF(O154="","saisir capacité",M154*U154*VLOOKUP(L154,Paramétrage!$C$6:$E$28,2,0))))</f>
        <v>0</v>
      </c>
      <c r="W154" s="108"/>
      <c r="X154" s="283">
        <f t="shared" si="77"/>
        <v>0</v>
      </c>
      <c r="Y154" s="284">
        <f>IF(L154="",0,IF(ISERROR(W154+V154*VLOOKUP(L154,Paramétrage!$C$6:$E$28,3,0))=TRUE,X154,W154+V154*VLOOKUP(L154,Paramétrage!$C$6:$E$28,3,0)))</f>
        <v>0</v>
      </c>
      <c r="Z154" s="555"/>
      <c r="AA154" s="556"/>
      <c r="AB154" s="557"/>
      <c r="AC154" s="442"/>
      <c r="AD154" s="109"/>
      <c r="AE154" s="47">
        <f>IF(F154="",0,IF(J154="",0,IF(SUMIF(F147:F154,F154,N147:N154)=0,0,IF(J154="Obligatoire",AF154/N154,IF(K154="",AF154/SUMIF(F147:F154,F154,N147:N154),AF154/(SUMIF(F147:F154,F154,N147:N154)/K154))))))</f>
        <v>0</v>
      </c>
      <c r="AF154" s="24">
        <f t="shared" si="78"/>
        <v>0</v>
      </c>
    </row>
    <row r="155" spans="1:32" ht="16.149999999999999" thickBot="1">
      <c r="A155" s="623"/>
      <c r="B155" s="617"/>
      <c r="C155" s="585"/>
      <c r="D155" s="285"/>
      <c r="E155" s="285"/>
      <c r="F155" s="286"/>
      <c r="G155" s="287"/>
      <c r="H155" s="288"/>
      <c r="I155" s="289"/>
      <c r="J155" s="288"/>
      <c r="K155" s="290"/>
      <c r="L155" s="291"/>
      <c r="M155" s="292">
        <f>AE155</f>
        <v>0</v>
      </c>
      <c r="N155" s="293"/>
      <c r="O155" s="293"/>
      <c r="P155" s="362"/>
      <c r="Q155" s="295"/>
      <c r="R155" s="295"/>
      <c r="S155" s="295"/>
      <c r="T155" s="296"/>
      <c r="U155" s="297"/>
      <c r="V155" s="298">
        <f>SUM(V147:V154)</f>
        <v>0</v>
      </c>
      <c r="W155" s="291">
        <f>SUM(W147:W154)</f>
        <v>0</v>
      </c>
      <c r="X155" s="299">
        <f t="shared" ref="X155" si="79">V155+W155</f>
        <v>0</v>
      </c>
      <c r="Y155" s="300">
        <f>SUM(Y147:Y154)</f>
        <v>0</v>
      </c>
      <c r="Z155" s="301"/>
      <c r="AA155" s="301"/>
      <c r="AB155" s="302"/>
      <c r="AC155" s="303"/>
      <c r="AD155" s="296"/>
      <c r="AE155" s="46">
        <f>SUM(AE147:AE154)</f>
        <v>0</v>
      </c>
      <c r="AF155" s="45">
        <f>SUM(AF147:AF154)</f>
        <v>0</v>
      </c>
    </row>
    <row r="156" spans="1:32" ht="16.149999999999999" thickBot="1">
      <c r="A156" s="623"/>
      <c r="B156" s="267" t="s">
        <v>365</v>
      </c>
      <c r="C156" s="268"/>
      <c r="D156" s="269"/>
      <c r="E156" s="270">
        <f>E87+E96+E105+E114+E123+E138+E147</f>
        <v>30</v>
      </c>
      <c r="F156" s="271"/>
      <c r="G156" s="268"/>
      <c r="H156" s="268"/>
      <c r="I156" s="268"/>
      <c r="J156" s="268"/>
      <c r="K156" s="268"/>
      <c r="L156" s="269"/>
      <c r="M156" s="272">
        <f>IF(M137=0,M155+M146+M131+M122+M113+M104+M95,M155+M146+(M137+M131+M122)/2+M113+M104+M95)</f>
        <v>0</v>
      </c>
      <c r="N156" s="273"/>
      <c r="O156" s="274"/>
      <c r="P156" s="273"/>
      <c r="Q156" s="273"/>
      <c r="R156" s="273"/>
      <c r="S156" s="273"/>
      <c r="T156" s="276"/>
      <c r="U156" s="277"/>
      <c r="V156" s="270">
        <f>V95+V104+V113+V122+V131+V137+V146+V155</f>
        <v>0</v>
      </c>
      <c r="W156" s="270">
        <f t="shared" ref="W156:Y156" si="80">W95+W104+W113+W122+W131+W137+W146+W155</f>
        <v>0</v>
      </c>
      <c r="X156" s="270">
        <f t="shared" si="80"/>
        <v>0</v>
      </c>
      <c r="Y156" s="278">
        <f t="shared" si="80"/>
        <v>0</v>
      </c>
      <c r="Z156" s="276"/>
      <c r="AA156" s="276"/>
      <c r="AB156" s="279"/>
      <c r="AC156" s="279"/>
      <c r="AD156" s="280"/>
      <c r="AE156" s="48">
        <f>SUM(AE87:AE155)/2</f>
        <v>0</v>
      </c>
      <c r="AF156" s="30">
        <f>SUM(AF102:AF146)</f>
        <v>0</v>
      </c>
    </row>
    <row r="157" spans="1:32" ht="16.149999999999999" thickBot="1">
      <c r="A157" s="32" t="s">
        <v>10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3"/>
      <c r="M157" s="129">
        <f>M156+M86</f>
        <v>50</v>
      </c>
      <c r="N157" s="35"/>
      <c r="O157" s="36"/>
      <c r="P157" s="35"/>
      <c r="Q157" s="35"/>
      <c r="R157" s="35"/>
      <c r="S157" s="35"/>
      <c r="T157" s="118"/>
      <c r="U157" s="63"/>
      <c r="V157" s="126">
        <f>V156+V86</f>
        <v>150</v>
      </c>
      <c r="W157" s="38">
        <f>W156+W86</f>
        <v>0</v>
      </c>
      <c r="X157" s="39">
        <f>X156+X86</f>
        <v>150</v>
      </c>
      <c r="Y157" s="40">
        <f>Y156+Y86</f>
        <v>162.5</v>
      </c>
      <c r="AE157" s="49">
        <f>AE156+AE86</f>
        <v>50</v>
      </c>
      <c r="AF157" s="41">
        <f>SUM(AF87:AF155)</f>
        <v>0</v>
      </c>
    </row>
    <row r="158" spans="1:32" ht="18" customHeight="1">
      <c r="R158" s="42"/>
    </row>
  </sheetData>
  <sheetProtection algorithmName="SHA-512" hashValue="CvG+qqtgRb32eZJVDoh8h3srgz49V/rHDUesQXJjKrhuK70W8y81SCeHvJ+oBklXd3XaR64q41R5SvSLslMuVg==" saltValue="tq2ghAIiQHs02PyvkvIsIA==" spinCount="100000" sheet="1" formatCells="0" formatRows="0" autoFilter="0"/>
  <mergeCells count="368">
    <mergeCell ref="C147:C155"/>
    <mergeCell ref="D147:D154"/>
    <mergeCell ref="E147:E154"/>
    <mergeCell ref="Q147:T147"/>
    <mergeCell ref="Z147:AB147"/>
    <mergeCell ref="Q148:T148"/>
    <mergeCell ref="Z148:AB148"/>
    <mergeCell ref="Q149:T149"/>
    <mergeCell ref="Z149:AB149"/>
    <mergeCell ref="Q150:T150"/>
    <mergeCell ref="Q154:T154"/>
    <mergeCell ref="Z154:AB154"/>
    <mergeCell ref="Z150:AB150"/>
    <mergeCell ref="Q151:T151"/>
    <mergeCell ref="Z151:AB151"/>
    <mergeCell ref="Q152:T152"/>
    <mergeCell ref="Z152:AB152"/>
    <mergeCell ref="Q153:T153"/>
    <mergeCell ref="Z153:AB153"/>
    <mergeCell ref="Q144:T144"/>
    <mergeCell ref="Z144:AB144"/>
    <mergeCell ref="Q145:T145"/>
    <mergeCell ref="Z145:AB145"/>
    <mergeCell ref="Q140:T140"/>
    <mergeCell ref="Z140:AB140"/>
    <mergeCell ref="C138:C146"/>
    <mergeCell ref="D138:D145"/>
    <mergeCell ref="E138:E145"/>
    <mergeCell ref="Q138:T138"/>
    <mergeCell ref="Z138:AB138"/>
    <mergeCell ref="Q139:T139"/>
    <mergeCell ref="Z139:AB139"/>
    <mergeCell ref="Q141:T141"/>
    <mergeCell ref="Z141:AB141"/>
    <mergeCell ref="Q142:T142"/>
    <mergeCell ref="Z142:AB142"/>
    <mergeCell ref="Q143:T143"/>
    <mergeCell ref="Z143:AB143"/>
    <mergeCell ref="C132:C137"/>
    <mergeCell ref="D132:D136"/>
    <mergeCell ref="E132:E136"/>
    <mergeCell ref="Q132:T132"/>
    <mergeCell ref="Z132:AB132"/>
    <mergeCell ref="Q133:T133"/>
    <mergeCell ref="Z133:AB133"/>
    <mergeCell ref="Q134:T134"/>
    <mergeCell ref="Z134:AB134"/>
    <mergeCell ref="Q135:T135"/>
    <mergeCell ref="Z135:AB135"/>
    <mergeCell ref="Q136:T136"/>
    <mergeCell ref="Z136:AB136"/>
    <mergeCell ref="E123:E130"/>
    <mergeCell ref="Q123:T123"/>
    <mergeCell ref="Z123:AB123"/>
    <mergeCell ref="Q124:T124"/>
    <mergeCell ref="Q128:T128"/>
    <mergeCell ref="Z128:AB128"/>
    <mergeCell ref="Q129:T129"/>
    <mergeCell ref="Z129:AB129"/>
    <mergeCell ref="Q130:T130"/>
    <mergeCell ref="Z130:AB130"/>
    <mergeCell ref="Z124:AB124"/>
    <mergeCell ref="Q125:T125"/>
    <mergeCell ref="Z125:AB125"/>
    <mergeCell ref="Q126:T126"/>
    <mergeCell ref="Z126:AB126"/>
    <mergeCell ref="Q127:T127"/>
    <mergeCell ref="Z127:AB127"/>
    <mergeCell ref="Q109:T109"/>
    <mergeCell ref="Z109:AB109"/>
    <mergeCell ref="Q117:T117"/>
    <mergeCell ref="Z117:AB117"/>
    <mergeCell ref="Q118:T118"/>
    <mergeCell ref="Z118:AB118"/>
    <mergeCell ref="Q119:T119"/>
    <mergeCell ref="Z119:AB119"/>
    <mergeCell ref="B114:B155"/>
    <mergeCell ref="C114:C122"/>
    <mergeCell ref="D114:D121"/>
    <mergeCell ref="E114:E121"/>
    <mergeCell ref="Q114:T114"/>
    <mergeCell ref="Z114:AB114"/>
    <mergeCell ref="Q115:T115"/>
    <mergeCell ref="Z115:AB115"/>
    <mergeCell ref="Q116:T116"/>
    <mergeCell ref="Z116:AB116"/>
    <mergeCell ref="Q120:T120"/>
    <mergeCell ref="Z120:AB120"/>
    <mergeCell ref="Q121:T121"/>
    <mergeCell ref="Z121:AB121"/>
    <mergeCell ref="C123:C131"/>
    <mergeCell ref="D123:D130"/>
    <mergeCell ref="Q102:T102"/>
    <mergeCell ref="Z102:AB102"/>
    <mergeCell ref="Q103:T103"/>
    <mergeCell ref="Z103:AB103"/>
    <mergeCell ref="C105:C113"/>
    <mergeCell ref="D105:D112"/>
    <mergeCell ref="E105:E112"/>
    <mergeCell ref="Q105:T105"/>
    <mergeCell ref="Z105:AB105"/>
    <mergeCell ref="Q106:T106"/>
    <mergeCell ref="C96:C104"/>
    <mergeCell ref="D96:D103"/>
    <mergeCell ref="E96:E103"/>
    <mergeCell ref="Q110:T110"/>
    <mergeCell ref="Z110:AB110"/>
    <mergeCell ref="Q111:T111"/>
    <mergeCell ref="Z111:AB111"/>
    <mergeCell ref="Q112:T112"/>
    <mergeCell ref="Z112:AB112"/>
    <mergeCell ref="Z106:AB106"/>
    <mergeCell ref="Q107:T107"/>
    <mergeCell ref="Z107:AB107"/>
    <mergeCell ref="Q108:T108"/>
    <mergeCell ref="Z108:AB108"/>
    <mergeCell ref="Q90:T90"/>
    <mergeCell ref="Z90:AB90"/>
    <mergeCell ref="Z98:AB98"/>
    <mergeCell ref="Q99:T99"/>
    <mergeCell ref="Z99:AB99"/>
    <mergeCell ref="Q100:T100"/>
    <mergeCell ref="Z100:AB100"/>
    <mergeCell ref="Q101:T101"/>
    <mergeCell ref="Z101:AB101"/>
    <mergeCell ref="Q94:T94"/>
    <mergeCell ref="Z94:AB94"/>
    <mergeCell ref="Q96:T96"/>
    <mergeCell ref="Z96:AB96"/>
    <mergeCell ref="Q97:T97"/>
    <mergeCell ref="Z97:AB97"/>
    <mergeCell ref="Q98:T98"/>
    <mergeCell ref="Q83:T83"/>
    <mergeCell ref="Z83:AB83"/>
    <mergeCell ref="Q84:T84"/>
    <mergeCell ref="Z84:AB84"/>
    <mergeCell ref="A87:A156"/>
    <mergeCell ref="B87:B113"/>
    <mergeCell ref="C87:C95"/>
    <mergeCell ref="D87:D94"/>
    <mergeCell ref="E87:E94"/>
    <mergeCell ref="Q87:T87"/>
    <mergeCell ref="C77:C85"/>
    <mergeCell ref="D77:D84"/>
    <mergeCell ref="E77:E84"/>
    <mergeCell ref="Q91:T91"/>
    <mergeCell ref="Z91:AB91"/>
    <mergeCell ref="Q92:T92"/>
    <mergeCell ref="Z92:AB92"/>
    <mergeCell ref="Q93:T93"/>
    <mergeCell ref="Z93:AB93"/>
    <mergeCell ref="Z87:AB87"/>
    <mergeCell ref="Q88:T88"/>
    <mergeCell ref="Z88:AB88"/>
    <mergeCell ref="Q89:T89"/>
    <mergeCell ref="Z89:AB89"/>
    <mergeCell ref="Z79:AB79"/>
    <mergeCell ref="Q80:T80"/>
    <mergeCell ref="Z80:AB80"/>
    <mergeCell ref="Q81:T81"/>
    <mergeCell ref="Z81:AB81"/>
    <mergeCell ref="Q82:T82"/>
    <mergeCell ref="Z82:AB82"/>
    <mergeCell ref="Q75:T75"/>
    <mergeCell ref="Z75:AB75"/>
    <mergeCell ref="Q77:T77"/>
    <mergeCell ref="Z77:AB77"/>
    <mergeCell ref="Q78:T78"/>
    <mergeCell ref="Z78:AB78"/>
    <mergeCell ref="Q79:T79"/>
    <mergeCell ref="Z71:AB71"/>
    <mergeCell ref="Q72:T72"/>
    <mergeCell ref="Z72:AB72"/>
    <mergeCell ref="Q73:T73"/>
    <mergeCell ref="Z73:AB73"/>
    <mergeCell ref="Q74:T74"/>
    <mergeCell ref="Z74:AB74"/>
    <mergeCell ref="C68:C76"/>
    <mergeCell ref="D68:D75"/>
    <mergeCell ref="E68:E75"/>
    <mergeCell ref="Q68:T68"/>
    <mergeCell ref="Z68:AB68"/>
    <mergeCell ref="Q69:T69"/>
    <mergeCell ref="Z69:AB69"/>
    <mergeCell ref="Q70:T70"/>
    <mergeCell ref="Z70:AB70"/>
    <mergeCell ref="Q71:T71"/>
    <mergeCell ref="C62:C67"/>
    <mergeCell ref="D62:D66"/>
    <mergeCell ref="E62:E66"/>
    <mergeCell ref="Q62:T62"/>
    <mergeCell ref="Z62:AB62"/>
    <mergeCell ref="Q63:T63"/>
    <mergeCell ref="Z55:AB55"/>
    <mergeCell ref="Q56:T56"/>
    <mergeCell ref="Z56:AB56"/>
    <mergeCell ref="Q57:T57"/>
    <mergeCell ref="Z57:AB57"/>
    <mergeCell ref="Q58:T58"/>
    <mergeCell ref="Z58:AB58"/>
    <mergeCell ref="Z63:AB63"/>
    <mergeCell ref="Q64:T64"/>
    <mergeCell ref="Z64:AB64"/>
    <mergeCell ref="Q65:T65"/>
    <mergeCell ref="Z65:AB65"/>
    <mergeCell ref="Q66:T66"/>
    <mergeCell ref="Z66:AB66"/>
    <mergeCell ref="Q59:T59"/>
    <mergeCell ref="Z59:AB59"/>
    <mergeCell ref="Q60:T60"/>
    <mergeCell ref="Z60:AB60"/>
    <mergeCell ref="Z47:AB47"/>
    <mergeCell ref="Q51:T51"/>
    <mergeCell ref="Z51:AB51"/>
    <mergeCell ref="C53:C61"/>
    <mergeCell ref="D53:D60"/>
    <mergeCell ref="E53:E60"/>
    <mergeCell ref="Q53:T53"/>
    <mergeCell ref="Z53:AB53"/>
    <mergeCell ref="Q54:T54"/>
    <mergeCell ref="Z54:AB54"/>
    <mergeCell ref="Q55:T55"/>
    <mergeCell ref="Q41:T41"/>
    <mergeCell ref="Z41:AB41"/>
    <mergeCell ref="Q42:T42"/>
    <mergeCell ref="Z42:AB42"/>
    <mergeCell ref="B44:B85"/>
    <mergeCell ref="C44:C52"/>
    <mergeCell ref="D44:D51"/>
    <mergeCell ref="E44:E51"/>
    <mergeCell ref="Q44:T44"/>
    <mergeCell ref="Z44:AB44"/>
    <mergeCell ref="C35:C43"/>
    <mergeCell ref="D35:D42"/>
    <mergeCell ref="E35:E42"/>
    <mergeCell ref="Q48:T48"/>
    <mergeCell ref="Z48:AB48"/>
    <mergeCell ref="Q49:T49"/>
    <mergeCell ref="Z49:AB49"/>
    <mergeCell ref="Q50:T50"/>
    <mergeCell ref="Z50:AB50"/>
    <mergeCell ref="Q45:T45"/>
    <mergeCell ref="Z45:AB45"/>
    <mergeCell ref="Q46:T46"/>
    <mergeCell ref="Z46:AB46"/>
    <mergeCell ref="Q47:T47"/>
    <mergeCell ref="Z37:AB37"/>
    <mergeCell ref="Q38:T38"/>
    <mergeCell ref="Z38:AB38"/>
    <mergeCell ref="Q39:T39"/>
    <mergeCell ref="Z39:AB39"/>
    <mergeCell ref="Q40:T40"/>
    <mergeCell ref="Z40:AB40"/>
    <mergeCell ref="Q33:T33"/>
    <mergeCell ref="Z33:AB33"/>
    <mergeCell ref="Q35:T35"/>
    <mergeCell ref="Z35:AB35"/>
    <mergeCell ref="Q36:T36"/>
    <mergeCell ref="Z36:AB36"/>
    <mergeCell ref="Q37:T37"/>
    <mergeCell ref="Z29:AB29"/>
    <mergeCell ref="Q30:T30"/>
    <mergeCell ref="Z30:AB30"/>
    <mergeCell ref="Q31:T31"/>
    <mergeCell ref="Z31:AB31"/>
    <mergeCell ref="Q32:T32"/>
    <mergeCell ref="Z32:AB32"/>
    <mergeCell ref="C26:C34"/>
    <mergeCell ref="D26:D33"/>
    <mergeCell ref="E26:E33"/>
    <mergeCell ref="Q26:T26"/>
    <mergeCell ref="Z26:AB26"/>
    <mergeCell ref="Q27:T27"/>
    <mergeCell ref="Z27:AB27"/>
    <mergeCell ref="Q28:T28"/>
    <mergeCell ref="Z28:AB28"/>
    <mergeCell ref="Q29:T29"/>
    <mergeCell ref="Q22:T22"/>
    <mergeCell ref="Z22:AB22"/>
    <mergeCell ref="Q23:T23"/>
    <mergeCell ref="Z23:AB23"/>
    <mergeCell ref="Q24:T24"/>
    <mergeCell ref="Z24:AB24"/>
    <mergeCell ref="Z18:AB18"/>
    <mergeCell ref="Q19:T19"/>
    <mergeCell ref="Z19:AB19"/>
    <mergeCell ref="Q20:T20"/>
    <mergeCell ref="Z20:AB20"/>
    <mergeCell ref="Q21:T21"/>
    <mergeCell ref="Z21:AB21"/>
    <mergeCell ref="AN15:AN16"/>
    <mergeCell ref="AO15:AP15"/>
    <mergeCell ref="A17:A86"/>
    <mergeCell ref="B17:B43"/>
    <mergeCell ref="C17:C25"/>
    <mergeCell ref="D17:D24"/>
    <mergeCell ref="E17:E24"/>
    <mergeCell ref="Q17:T17"/>
    <mergeCell ref="Z17:AB17"/>
    <mergeCell ref="Q18:T18"/>
    <mergeCell ref="AH15:AH16"/>
    <mergeCell ref="AI15:AI16"/>
    <mergeCell ref="AJ15:AJ16"/>
    <mergeCell ref="AK15:AK16"/>
    <mergeCell ref="AL15:AL16"/>
    <mergeCell ref="AM15:AM16"/>
    <mergeCell ref="U15:U16"/>
    <mergeCell ref="Z15:AB16"/>
    <mergeCell ref="AC15:AC16"/>
    <mergeCell ref="AD15:AD16"/>
    <mergeCell ref="AE15:AE16"/>
    <mergeCell ref="AF15:AF16"/>
    <mergeCell ref="K15:K16"/>
    <mergeCell ref="L15:L16"/>
    <mergeCell ref="N15:N16"/>
    <mergeCell ref="O15:O16"/>
    <mergeCell ref="P15:P16"/>
    <mergeCell ref="Q15:T16"/>
    <mergeCell ref="S11:T11"/>
    <mergeCell ref="S12:T12"/>
    <mergeCell ref="S13:T13"/>
    <mergeCell ref="B15:D15"/>
    <mergeCell ref="E15:E16"/>
    <mergeCell ref="F15:F16"/>
    <mergeCell ref="G15:G16"/>
    <mergeCell ref="H15:H16"/>
    <mergeCell ref="I15:I16"/>
    <mergeCell ref="J15:J16"/>
    <mergeCell ref="E9:G9"/>
    <mergeCell ref="H9:I9"/>
    <mergeCell ref="J9:M9"/>
    <mergeCell ref="S9:T9"/>
    <mergeCell ref="S10:T10"/>
    <mergeCell ref="X5:Y5"/>
    <mergeCell ref="E6:G6"/>
    <mergeCell ref="H6:I6"/>
    <mergeCell ref="J6:M6"/>
    <mergeCell ref="N6:O6"/>
    <mergeCell ref="S6:T6"/>
    <mergeCell ref="X6:Y6"/>
    <mergeCell ref="P4:P7"/>
    <mergeCell ref="E7:G7"/>
    <mergeCell ref="H7:I7"/>
    <mergeCell ref="N7:O7"/>
    <mergeCell ref="E10:G10"/>
    <mergeCell ref="H10:I10"/>
    <mergeCell ref="J10:M10"/>
    <mergeCell ref="X4:Y4"/>
    <mergeCell ref="E2:G3"/>
    <mergeCell ref="H2:I3"/>
    <mergeCell ref="J2:M3"/>
    <mergeCell ref="N2:O3"/>
    <mergeCell ref="Z2:Z3"/>
    <mergeCell ref="AA2:AA3"/>
    <mergeCell ref="S3:T3"/>
    <mergeCell ref="A5:B8"/>
    <mergeCell ref="E5:G5"/>
    <mergeCell ref="H5:I5"/>
    <mergeCell ref="J5:M5"/>
    <mergeCell ref="N5:O5"/>
    <mergeCell ref="S5:T5"/>
    <mergeCell ref="S7:T7"/>
    <mergeCell ref="E4:G4"/>
    <mergeCell ref="H4:I4"/>
    <mergeCell ref="J4:M4"/>
    <mergeCell ref="N4:O4"/>
    <mergeCell ref="S4:T4"/>
    <mergeCell ref="S8:T8"/>
  </mergeCells>
  <conditionalFormatting sqref="R8">
    <cfRule type="cellIs" dxfId="380" priority="391" operator="equal">
      <formula>"non"</formula>
    </cfRule>
    <cfRule type="cellIs" dxfId="379" priority="392" operator="equal">
      <formula>"oui"</formula>
    </cfRule>
  </conditionalFormatting>
  <conditionalFormatting sqref="P123:P130">
    <cfRule type="cellIs" dxfId="378" priority="150" operator="equal">
      <formula>"Mut+ext"</formula>
    </cfRule>
  </conditionalFormatting>
  <conditionalFormatting sqref="P85">
    <cfRule type="cellIs" dxfId="377" priority="59" operator="equal">
      <formula>"Mut+ext"</formula>
    </cfRule>
  </conditionalFormatting>
  <conditionalFormatting sqref="AC86:AD86 T156">
    <cfRule type="expression" dxfId="376" priority="387">
      <formula>$L86=#REF!</formula>
    </cfRule>
    <cfRule type="expression" dxfId="375" priority="388">
      <formula>$L86=#REF!</formula>
    </cfRule>
    <cfRule type="expression" dxfId="374" priority="389">
      <formula>$L86=#REF!</formula>
    </cfRule>
    <cfRule type="expression" dxfId="373" priority="390">
      <formula>$L86=#REF!</formula>
    </cfRule>
  </conditionalFormatting>
  <conditionalFormatting sqref="AC156">
    <cfRule type="expression" dxfId="372" priority="383">
      <formula>$L156=#REF!</formula>
    </cfRule>
    <cfRule type="expression" dxfId="371" priority="384">
      <formula>$L156=#REF!</formula>
    </cfRule>
    <cfRule type="expression" dxfId="370" priority="385">
      <formula>$L156=#REF!</formula>
    </cfRule>
    <cfRule type="expression" dxfId="369" priority="386">
      <formula>$L156=#REF!</formula>
    </cfRule>
  </conditionalFormatting>
  <conditionalFormatting sqref="AC122 AC113 AC104 AC95 AC34 AC25">
    <cfRule type="expression" dxfId="368" priority="379">
      <formula>$L25=#REF!</formula>
    </cfRule>
    <cfRule type="expression" dxfId="367" priority="380">
      <formula>$L25=#REF!</formula>
    </cfRule>
    <cfRule type="expression" dxfId="366" priority="381">
      <formula>$L25=#REF!</formula>
    </cfRule>
    <cfRule type="expression" dxfId="365" priority="382">
      <formula>$L25=#REF!</formula>
    </cfRule>
  </conditionalFormatting>
  <conditionalFormatting sqref="AC61">
    <cfRule type="expression" dxfId="364" priority="375">
      <formula>$L61=#REF!</formula>
    </cfRule>
    <cfRule type="expression" dxfId="363" priority="376">
      <formula>$L61=#REF!</formula>
    </cfRule>
    <cfRule type="expression" dxfId="362" priority="377">
      <formula>$L61=#REF!</formula>
    </cfRule>
    <cfRule type="expression" dxfId="361" priority="378">
      <formula>$L61=#REF!</formula>
    </cfRule>
  </conditionalFormatting>
  <conditionalFormatting sqref="AC52">
    <cfRule type="expression" dxfId="360" priority="371">
      <formula>$L52=#REF!</formula>
    </cfRule>
    <cfRule type="expression" dxfId="359" priority="372">
      <formula>$L52=#REF!</formula>
    </cfRule>
    <cfRule type="expression" dxfId="358" priority="373">
      <formula>$L52=#REF!</formula>
    </cfRule>
    <cfRule type="expression" dxfId="357" priority="374">
      <formula>$L52=#REF!</formula>
    </cfRule>
  </conditionalFormatting>
  <conditionalFormatting sqref="AD156">
    <cfRule type="expression" dxfId="356" priority="367">
      <formula>$L156=#REF!</formula>
    </cfRule>
    <cfRule type="expression" dxfId="355" priority="368">
      <formula>$L156=#REF!</formula>
    </cfRule>
    <cfRule type="expression" dxfId="354" priority="369">
      <formula>$L156=#REF!</formula>
    </cfRule>
    <cfRule type="expression" dxfId="353" priority="370">
      <formula>$L156=#REF!</formula>
    </cfRule>
  </conditionalFormatting>
  <conditionalFormatting sqref="AD122">
    <cfRule type="expression" dxfId="352" priority="363">
      <formula>$L122=#REF!</formula>
    </cfRule>
    <cfRule type="expression" dxfId="351" priority="364">
      <formula>$L122=#REF!</formula>
    </cfRule>
    <cfRule type="expression" dxfId="350" priority="365">
      <formula>$L122=#REF!</formula>
    </cfRule>
    <cfRule type="expression" dxfId="349" priority="366">
      <formula>$L122=#REF!</formula>
    </cfRule>
  </conditionalFormatting>
  <conditionalFormatting sqref="AD113">
    <cfRule type="expression" dxfId="348" priority="359">
      <formula>$L113=#REF!</formula>
    </cfRule>
    <cfRule type="expression" dxfId="347" priority="360">
      <formula>$L113=#REF!</formula>
    </cfRule>
    <cfRule type="expression" dxfId="346" priority="361">
      <formula>$L113=#REF!</formula>
    </cfRule>
    <cfRule type="expression" dxfId="345" priority="362">
      <formula>$L113=#REF!</formula>
    </cfRule>
  </conditionalFormatting>
  <conditionalFormatting sqref="AD104">
    <cfRule type="expression" dxfId="344" priority="355">
      <formula>$L104=#REF!</formula>
    </cfRule>
    <cfRule type="expression" dxfId="343" priority="356">
      <formula>$L104=#REF!</formula>
    </cfRule>
    <cfRule type="expression" dxfId="342" priority="357">
      <formula>$L104=#REF!</formula>
    </cfRule>
    <cfRule type="expression" dxfId="341" priority="358">
      <formula>$L104=#REF!</formula>
    </cfRule>
  </conditionalFormatting>
  <conditionalFormatting sqref="AD95">
    <cfRule type="expression" dxfId="340" priority="351">
      <formula>$L95=#REF!</formula>
    </cfRule>
    <cfRule type="expression" dxfId="339" priority="352">
      <formula>$L95=#REF!</formula>
    </cfRule>
    <cfRule type="expression" dxfId="338" priority="353">
      <formula>$L95=#REF!</formula>
    </cfRule>
    <cfRule type="expression" dxfId="337" priority="354">
      <formula>$L95=#REF!</formula>
    </cfRule>
  </conditionalFormatting>
  <conditionalFormatting sqref="AD61">
    <cfRule type="expression" dxfId="336" priority="347">
      <formula>$L61=#REF!</formula>
    </cfRule>
    <cfRule type="expression" dxfId="335" priority="348">
      <formula>$L61=#REF!</formula>
    </cfRule>
    <cfRule type="expression" dxfId="334" priority="349">
      <formula>$L61=#REF!</formula>
    </cfRule>
    <cfRule type="expression" dxfId="333" priority="350">
      <formula>$L61=#REF!</formula>
    </cfRule>
  </conditionalFormatting>
  <conditionalFormatting sqref="AD52">
    <cfRule type="expression" dxfId="332" priority="343">
      <formula>$L52=#REF!</formula>
    </cfRule>
    <cfRule type="expression" dxfId="331" priority="344">
      <formula>$L52=#REF!</formula>
    </cfRule>
    <cfRule type="expression" dxfId="330" priority="345">
      <formula>$L52=#REF!</formula>
    </cfRule>
    <cfRule type="expression" dxfId="329" priority="346">
      <formula>$L52=#REF!</formula>
    </cfRule>
  </conditionalFormatting>
  <conditionalFormatting sqref="AD34">
    <cfRule type="expression" dxfId="328" priority="339">
      <formula>$L34=#REF!</formula>
    </cfRule>
    <cfRule type="expression" dxfId="327" priority="340">
      <formula>$L34=#REF!</formula>
    </cfRule>
    <cfRule type="expression" dxfId="326" priority="341">
      <formula>$L34=#REF!</formula>
    </cfRule>
    <cfRule type="expression" dxfId="325" priority="342">
      <formula>$L34=#REF!</formula>
    </cfRule>
  </conditionalFormatting>
  <conditionalFormatting sqref="AD25">
    <cfRule type="expression" dxfId="324" priority="335">
      <formula>$L25=#REF!</formula>
    </cfRule>
    <cfRule type="expression" dxfId="323" priority="336">
      <formula>$L25=#REF!</formula>
    </cfRule>
    <cfRule type="expression" dxfId="322" priority="337">
      <formula>$L25=#REF!</formula>
    </cfRule>
    <cfRule type="expression" dxfId="321" priority="338">
      <formula>$L25=#REF!</formula>
    </cfRule>
  </conditionalFormatting>
  <conditionalFormatting sqref="U156">
    <cfRule type="expression" dxfId="320" priority="331">
      <formula>$L156=#REF!</formula>
    </cfRule>
    <cfRule type="expression" dxfId="319" priority="332">
      <formula>$L156=#REF!</formula>
    </cfRule>
    <cfRule type="expression" dxfId="318" priority="333">
      <formula>$L156=#REF!</formula>
    </cfRule>
    <cfRule type="expression" dxfId="317" priority="334">
      <formula>$L156=#REF!</formula>
    </cfRule>
  </conditionalFormatting>
  <conditionalFormatting sqref="AC62:AC66">
    <cfRule type="expression" dxfId="316" priority="327">
      <formula>$L62=#REF!</formula>
    </cfRule>
    <cfRule type="expression" dxfId="315" priority="328">
      <formula>$L62=#REF!</formula>
    </cfRule>
    <cfRule type="expression" dxfId="314" priority="329">
      <formula>$L62=#REF!</formula>
    </cfRule>
    <cfRule type="expression" dxfId="313" priority="330">
      <formula>$L62=#REF!</formula>
    </cfRule>
  </conditionalFormatting>
  <conditionalFormatting sqref="AD62:AD66">
    <cfRule type="expression" dxfId="312" priority="323">
      <formula>$L62=#REF!</formula>
    </cfRule>
    <cfRule type="expression" dxfId="311" priority="324">
      <formula>$L62=#REF!</formula>
    </cfRule>
    <cfRule type="expression" dxfId="310" priority="325">
      <formula>$L62=#REF!</formula>
    </cfRule>
    <cfRule type="expression" dxfId="309" priority="326">
      <formula>$L62=#REF!</formula>
    </cfRule>
  </conditionalFormatting>
  <conditionalFormatting sqref="P25 P34 P52 P61 P86 P95 P104 P113 P122 P156:P157">
    <cfRule type="cellIs" dxfId="308" priority="322" operator="equal">
      <formula>"Mut+ext"</formula>
    </cfRule>
  </conditionalFormatting>
  <conditionalFormatting sqref="AD18:AD24">
    <cfRule type="expression" dxfId="307" priority="318">
      <formula>$L18=#REF!</formula>
    </cfRule>
    <cfRule type="expression" dxfId="306" priority="319">
      <formula>$L18=#REF!</formula>
    </cfRule>
    <cfRule type="expression" dxfId="305" priority="320">
      <formula>$L18=#REF!</formula>
    </cfRule>
    <cfRule type="expression" dxfId="304" priority="321">
      <formula>$L18=#REF!</formula>
    </cfRule>
  </conditionalFormatting>
  <conditionalFormatting sqref="AC18">
    <cfRule type="expression" dxfId="303" priority="314">
      <formula>$L18=#REF!</formula>
    </cfRule>
    <cfRule type="expression" dxfId="302" priority="315">
      <formula>$L18=#REF!</formula>
    </cfRule>
    <cfRule type="expression" dxfId="301" priority="316">
      <formula>$L18=#REF!</formula>
    </cfRule>
    <cfRule type="expression" dxfId="300" priority="317">
      <formula>$L18=#REF!</formula>
    </cfRule>
  </conditionalFormatting>
  <conditionalFormatting sqref="AC19">
    <cfRule type="expression" dxfId="299" priority="310">
      <formula>$L19=#REF!</formula>
    </cfRule>
    <cfRule type="expression" dxfId="298" priority="311">
      <formula>$L19=#REF!</formula>
    </cfRule>
    <cfRule type="expression" dxfId="297" priority="312">
      <formula>$L19=#REF!</formula>
    </cfRule>
    <cfRule type="expression" dxfId="296" priority="313">
      <formula>$L19=#REF!</formula>
    </cfRule>
  </conditionalFormatting>
  <conditionalFormatting sqref="AC20">
    <cfRule type="expression" dxfId="295" priority="306">
      <formula>$L20=#REF!</formula>
    </cfRule>
    <cfRule type="expression" dxfId="294" priority="307">
      <formula>$L20=#REF!</formula>
    </cfRule>
    <cfRule type="expression" dxfId="293" priority="308">
      <formula>$L20=#REF!</formula>
    </cfRule>
    <cfRule type="expression" dxfId="292" priority="309">
      <formula>$L20=#REF!</formula>
    </cfRule>
  </conditionalFormatting>
  <conditionalFormatting sqref="AC21">
    <cfRule type="expression" dxfId="291" priority="302">
      <formula>$L21=#REF!</formula>
    </cfRule>
    <cfRule type="expression" dxfId="290" priority="303">
      <formula>$L21=#REF!</formula>
    </cfRule>
    <cfRule type="expression" dxfId="289" priority="304">
      <formula>$L21=#REF!</formula>
    </cfRule>
    <cfRule type="expression" dxfId="288" priority="305">
      <formula>$L21=#REF!</formula>
    </cfRule>
  </conditionalFormatting>
  <conditionalFormatting sqref="AC23:AC24">
    <cfRule type="expression" dxfId="287" priority="298">
      <formula>$L23=#REF!</formula>
    </cfRule>
    <cfRule type="expression" dxfId="286" priority="299">
      <formula>$L23=#REF!</formula>
    </cfRule>
    <cfRule type="expression" dxfId="285" priority="300">
      <formula>$L23=#REF!</formula>
    </cfRule>
    <cfRule type="expression" dxfId="284" priority="301">
      <formula>$L23=#REF!</formula>
    </cfRule>
  </conditionalFormatting>
  <conditionalFormatting sqref="AC22">
    <cfRule type="expression" dxfId="283" priority="294">
      <formula>$L22=#REF!</formula>
    </cfRule>
    <cfRule type="expression" dxfId="282" priority="295">
      <formula>$L22=#REF!</formula>
    </cfRule>
    <cfRule type="expression" dxfId="281" priority="296">
      <formula>$L22=#REF!</formula>
    </cfRule>
    <cfRule type="expression" dxfId="280" priority="297">
      <formula>$L22=#REF!</formula>
    </cfRule>
  </conditionalFormatting>
  <conditionalFormatting sqref="P18:P24">
    <cfRule type="cellIs" dxfId="279" priority="293" operator="equal">
      <formula>"Mut+ext"</formula>
    </cfRule>
  </conditionalFormatting>
  <conditionalFormatting sqref="Z18:Z24">
    <cfRule type="expression" dxfId="278" priority="289">
      <formula>$L18=#REF!</formula>
    </cfRule>
    <cfRule type="expression" dxfId="277" priority="290">
      <formula>$L18=#REF!</formula>
    </cfRule>
    <cfRule type="expression" dxfId="276" priority="291">
      <formula>$L18=#REF!</formula>
    </cfRule>
    <cfRule type="expression" dxfId="275" priority="292">
      <formula>$L18=#REF!</formula>
    </cfRule>
  </conditionalFormatting>
  <conditionalFormatting sqref="AD26:AD33">
    <cfRule type="expression" dxfId="274" priority="285">
      <formula>$L26=#REF!</formula>
    </cfRule>
    <cfRule type="expression" dxfId="273" priority="286">
      <formula>$L26=#REF!</formula>
    </cfRule>
    <cfRule type="expression" dxfId="272" priority="287">
      <formula>$L26=#REF!</formula>
    </cfRule>
    <cfRule type="expression" dxfId="271" priority="288">
      <formula>$L26=#REF!</formula>
    </cfRule>
  </conditionalFormatting>
  <conditionalFormatting sqref="AC26:AC33">
    <cfRule type="expression" dxfId="270" priority="281">
      <formula>$L26=#REF!</formula>
    </cfRule>
    <cfRule type="expression" dxfId="269" priority="282">
      <formula>$L26=#REF!</formula>
    </cfRule>
    <cfRule type="expression" dxfId="268" priority="283">
      <formula>$L26=#REF!</formula>
    </cfRule>
    <cfRule type="expression" dxfId="267" priority="284">
      <formula>$L26=#REF!</formula>
    </cfRule>
  </conditionalFormatting>
  <conditionalFormatting sqref="P26:P33">
    <cfRule type="cellIs" dxfId="266" priority="280" operator="equal">
      <formula>"Mut+ext"</formula>
    </cfRule>
  </conditionalFormatting>
  <conditionalFormatting sqref="Z26:Z33">
    <cfRule type="expression" dxfId="265" priority="276">
      <formula>$L26=#REF!</formula>
    </cfRule>
    <cfRule type="expression" dxfId="264" priority="277">
      <formula>$L26=#REF!</formula>
    </cfRule>
    <cfRule type="expression" dxfId="263" priority="278">
      <formula>$L26=#REF!</formula>
    </cfRule>
    <cfRule type="expression" dxfId="262" priority="279">
      <formula>$L26=#REF!</formula>
    </cfRule>
  </conditionalFormatting>
  <conditionalFormatting sqref="AD35:AD42">
    <cfRule type="expression" dxfId="261" priority="272">
      <formula>$L35=#REF!</formula>
    </cfRule>
    <cfRule type="expression" dxfId="260" priority="273">
      <formula>$L35=#REF!</formula>
    </cfRule>
    <cfRule type="expression" dxfId="259" priority="274">
      <formula>$L35=#REF!</formula>
    </cfRule>
    <cfRule type="expression" dxfId="258" priority="275">
      <formula>$L35=#REF!</formula>
    </cfRule>
  </conditionalFormatting>
  <conditionalFormatting sqref="AC35:AC42">
    <cfRule type="expression" dxfId="257" priority="268">
      <formula>$L35=#REF!</formula>
    </cfRule>
    <cfRule type="expression" dxfId="256" priority="269">
      <formula>$L35=#REF!</formula>
    </cfRule>
    <cfRule type="expression" dxfId="255" priority="270">
      <formula>$L35=#REF!</formula>
    </cfRule>
    <cfRule type="expression" dxfId="254" priority="271">
      <formula>$L35=#REF!</formula>
    </cfRule>
  </conditionalFormatting>
  <conditionalFormatting sqref="P35:P42">
    <cfRule type="cellIs" dxfId="253" priority="267" operator="equal">
      <formula>"Mut+ext"</formula>
    </cfRule>
  </conditionalFormatting>
  <conditionalFormatting sqref="Z35:Z42">
    <cfRule type="expression" dxfId="252" priority="263">
      <formula>$L35=#REF!</formula>
    </cfRule>
    <cfRule type="expression" dxfId="251" priority="264">
      <formula>$L35=#REF!</formula>
    </cfRule>
    <cfRule type="expression" dxfId="250" priority="265">
      <formula>$L35=#REF!</formula>
    </cfRule>
    <cfRule type="expression" dxfId="249" priority="266">
      <formula>$L35=#REF!</formula>
    </cfRule>
  </conditionalFormatting>
  <conditionalFormatting sqref="AD44:AD51">
    <cfRule type="expression" dxfId="248" priority="259">
      <formula>$L44=#REF!</formula>
    </cfRule>
    <cfRule type="expression" dxfId="247" priority="260">
      <formula>$L44=#REF!</formula>
    </cfRule>
    <cfRule type="expression" dxfId="246" priority="261">
      <formula>$L44=#REF!</formula>
    </cfRule>
    <cfRule type="expression" dxfId="245" priority="262">
      <formula>$L44=#REF!</formula>
    </cfRule>
  </conditionalFormatting>
  <conditionalFormatting sqref="AC44:AC51">
    <cfRule type="expression" dxfId="244" priority="255">
      <formula>$L44=#REF!</formula>
    </cfRule>
    <cfRule type="expression" dxfId="243" priority="256">
      <formula>$L44=#REF!</formula>
    </cfRule>
    <cfRule type="expression" dxfId="242" priority="257">
      <formula>$L44=#REF!</formula>
    </cfRule>
    <cfRule type="expression" dxfId="241" priority="258">
      <formula>$L44=#REF!</formula>
    </cfRule>
  </conditionalFormatting>
  <conditionalFormatting sqref="P44:P51">
    <cfRule type="cellIs" dxfId="240" priority="254" operator="equal">
      <formula>"Mut+ext"</formula>
    </cfRule>
  </conditionalFormatting>
  <conditionalFormatting sqref="Z44:Z51">
    <cfRule type="expression" dxfId="239" priority="250">
      <formula>$L44=#REF!</formula>
    </cfRule>
    <cfRule type="expression" dxfId="238" priority="251">
      <formula>$L44=#REF!</formula>
    </cfRule>
    <cfRule type="expression" dxfId="237" priority="252">
      <formula>$L44=#REF!</formula>
    </cfRule>
    <cfRule type="expression" dxfId="236" priority="253">
      <formula>$L44=#REF!</formula>
    </cfRule>
  </conditionalFormatting>
  <conditionalFormatting sqref="AD53:AD60">
    <cfRule type="expression" dxfId="235" priority="246">
      <formula>$L53=#REF!</formula>
    </cfRule>
    <cfRule type="expression" dxfId="234" priority="247">
      <formula>$L53=#REF!</formula>
    </cfRule>
    <cfRule type="expression" dxfId="233" priority="248">
      <formula>$L53=#REF!</formula>
    </cfRule>
    <cfRule type="expression" dxfId="232" priority="249">
      <formula>$L53=#REF!</formula>
    </cfRule>
  </conditionalFormatting>
  <conditionalFormatting sqref="AC53:AC60">
    <cfRule type="expression" dxfId="231" priority="242">
      <formula>$L53=#REF!</formula>
    </cfRule>
    <cfRule type="expression" dxfId="230" priority="243">
      <formula>$L53=#REF!</formula>
    </cfRule>
    <cfRule type="expression" dxfId="229" priority="244">
      <formula>$L53=#REF!</formula>
    </cfRule>
    <cfRule type="expression" dxfId="228" priority="245">
      <formula>$L53=#REF!</formula>
    </cfRule>
  </conditionalFormatting>
  <conditionalFormatting sqref="P53:P60">
    <cfRule type="cellIs" dxfId="227" priority="241" operator="equal">
      <formula>"Mut+ext"</formula>
    </cfRule>
  </conditionalFormatting>
  <conditionalFormatting sqref="Z53:Z60">
    <cfRule type="expression" dxfId="226" priority="237">
      <formula>$L53=#REF!</formula>
    </cfRule>
    <cfRule type="expression" dxfId="225" priority="238">
      <formula>$L53=#REF!</formula>
    </cfRule>
    <cfRule type="expression" dxfId="224" priority="239">
      <formula>$L53=#REF!</formula>
    </cfRule>
    <cfRule type="expression" dxfId="223" priority="240">
      <formula>$L53=#REF!</formula>
    </cfRule>
  </conditionalFormatting>
  <conditionalFormatting sqref="AD68:AD75">
    <cfRule type="expression" dxfId="222" priority="233">
      <formula>$L68=#REF!</formula>
    </cfRule>
    <cfRule type="expression" dxfId="221" priority="234">
      <formula>$L68=#REF!</formula>
    </cfRule>
    <cfRule type="expression" dxfId="220" priority="235">
      <formula>$L68=#REF!</formula>
    </cfRule>
    <cfRule type="expression" dxfId="219" priority="236">
      <formula>$L68=#REF!</formula>
    </cfRule>
  </conditionalFormatting>
  <conditionalFormatting sqref="AC68:AC75">
    <cfRule type="expression" dxfId="218" priority="229">
      <formula>$L68=#REF!</formula>
    </cfRule>
    <cfRule type="expression" dxfId="217" priority="230">
      <formula>$L68=#REF!</formula>
    </cfRule>
    <cfRule type="expression" dxfId="216" priority="231">
      <formula>$L68=#REF!</formula>
    </cfRule>
    <cfRule type="expression" dxfId="215" priority="232">
      <formula>$L68=#REF!</formula>
    </cfRule>
  </conditionalFormatting>
  <conditionalFormatting sqref="P68:P75">
    <cfRule type="cellIs" dxfId="214" priority="228" operator="equal">
      <formula>"Mut+ext"</formula>
    </cfRule>
  </conditionalFormatting>
  <conditionalFormatting sqref="Z68:Z75">
    <cfRule type="expression" dxfId="213" priority="224">
      <formula>$L68=#REF!</formula>
    </cfRule>
    <cfRule type="expression" dxfId="212" priority="225">
      <formula>$L68=#REF!</formula>
    </cfRule>
    <cfRule type="expression" dxfId="211" priority="226">
      <formula>$L68=#REF!</formula>
    </cfRule>
    <cfRule type="expression" dxfId="210" priority="227">
      <formula>$L68=#REF!</formula>
    </cfRule>
  </conditionalFormatting>
  <conditionalFormatting sqref="AD77:AD84">
    <cfRule type="expression" dxfId="209" priority="220">
      <formula>$L77=#REF!</formula>
    </cfRule>
    <cfRule type="expression" dxfId="208" priority="221">
      <formula>$L77=#REF!</formula>
    </cfRule>
    <cfRule type="expression" dxfId="207" priority="222">
      <formula>$L77=#REF!</formula>
    </cfRule>
    <cfRule type="expression" dxfId="206" priority="223">
      <formula>$L77=#REF!</formula>
    </cfRule>
  </conditionalFormatting>
  <conditionalFormatting sqref="AC77:AC84">
    <cfRule type="expression" dxfId="205" priority="216">
      <formula>$L77=#REF!</formula>
    </cfRule>
    <cfRule type="expression" dxfId="204" priority="217">
      <formula>$L77=#REF!</formula>
    </cfRule>
    <cfRule type="expression" dxfId="203" priority="218">
      <formula>$L77=#REF!</formula>
    </cfRule>
    <cfRule type="expression" dxfId="202" priority="219">
      <formula>$L77=#REF!</formula>
    </cfRule>
  </conditionalFormatting>
  <conditionalFormatting sqref="P77:P84">
    <cfRule type="cellIs" dxfId="201" priority="215" operator="equal">
      <formula>"Mut+ext"</formula>
    </cfRule>
  </conditionalFormatting>
  <conditionalFormatting sqref="Z77:Z84">
    <cfRule type="expression" dxfId="200" priority="211">
      <formula>$L77=#REF!</formula>
    </cfRule>
    <cfRule type="expression" dxfId="199" priority="212">
      <formula>$L77=#REF!</formula>
    </cfRule>
    <cfRule type="expression" dxfId="198" priority="213">
      <formula>$L77=#REF!</formula>
    </cfRule>
    <cfRule type="expression" dxfId="197" priority="214">
      <formula>$L77=#REF!</formula>
    </cfRule>
  </conditionalFormatting>
  <conditionalFormatting sqref="AD87:AD94">
    <cfRule type="expression" dxfId="196" priority="207">
      <formula>$L87=#REF!</formula>
    </cfRule>
    <cfRule type="expression" dxfId="195" priority="208">
      <formula>$L87=#REF!</formula>
    </cfRule>
    <cfRule type="expression" dxfId="194" priority="209">
      <formula>$L87=#REF!</formula>
    </cfRule>
    <cfRule type="expression" dxfId="193" priority="210">
      <formula>$L87=#REF!</formula>
    </cfRule>
  </conditionalFormatting>
  <conditionalFormatting sqref="AC87:AC94">
    <cfRule type="expression" dxfId="192" priority="203">
      <formula>$L87=#REF!</formula>
    </cfRule>
    <cfRule type="expression" dxfId="191" priority="204">
      <formula>$L87=#REF!</formula>
    </cfRule>
    <cfRule type="expression" dxfId="190" priority="205">
      <formula>$L87=#REF!</formula>
    </cfRule>
    <cfRule type="expression" dxfId="189" priority="206">
      <formula>$L87=#REF!</formula>
    </cfRule>
  </conditionalFormatting>
  <conditionalFormatting sqref="P87:P94">
    <cfRule type="cellIs" dxfId="188" priority="202" operator="equal">
      <formula>"Mut+ext"</formula>
    </cfRule>
  </conditionalFormatting>
  <conditionalFormatting sqref="Z87:Z94">
    <cfRule type="expression" dxfId="187" priority="198">
      <formula>$L87=#REF!</formula>
    </cfRule>
    <cfRule type="expression" dxfId="186" priority="199">
      <formula>$L87=#REF!</formula>
    </cfRule>
    <cfRule type="expression" dxfId="185" priority="200">
      <formula>$L87=#REF!</formula>
    </cfRule>
    <cfRule type="expression" dxfId="184" priority="201">
      <formula>$L87=#REF!</formula>
    </cfRule>
  </conditionalFormatting>
  <conditionalFormatting sqref="AD96:AD103">
    <cfRule type="expression" dxfId="183" priority="194">
      <formula>$L96=#REF!</formula>
    </cfRule>
    <cfRule type="expression" dxfId="182" priority="195">
      <formula>$L96=#REF!</formula>
    </cfRule>
    <cfRule type="expression" dxfId="181" priority="196">
      <formula>$L96=#REF!</formula>
    </cfRule>
    <cfRule type="expression" dxfId="180" priority="197">
      <formula>$L96=#REF!</formula>
    </cfRule>
  </conditionalFormatting>
  <conditionalFormatting sqref="AC96:AC103">
    <cfRule type="expression" dxfId="179" priority="190">
      <formula>$L96=#REF!</formula>
    </cfRule>
    <cfRule type="expression" dxfId="178" priority="191">
      <formula>$L96=#REF!</formula>
    </cfRule>
    <cfRule type="expression" dxfId="177" priority="192">
      <formula>$L96=#REF!</formula>
    </cfRule>
    <cfRule type="expression" dxfId="176" priority="193">
      <formula>$L96=#REF!</formula>
    </cfRule>
  </conditionalFormatting>
  <conditionalFormatting sqref="P96:P103">
    <cfRule type="cellIs" dxfId="175" priority="189" operator="equal">
      <formula>"Mut+ext"</formula>
    </cfRule>
  </conditionalFormatting>
  <conditionalFormatting sqref="Z96:Z103">
    <cfRule type="expression" dxfId="174" priority="185">
      <formula>$L96=#REF!</formula>
    </cfRule>
    <cfRule type="expression" dxfId="173" priority="186">
      <formula>$L96=#REF!</formula>
    </cfRule>
    <cfRule type="expression" dxfId="172" priority="187">
      <formula>$L96=#REF!</formula>
    </cfRule>
    <cfRule type="expression" dxfId="171" priority="188">
      <formula>$L96=#REF!</formula>
    </cfRule>
  </conditionalFormatting>
  <conditionalFormatting sqref="AD105:AD112">
    <cfRule type="expression" dxfId="170" priority="181">
      <formula>$L105=#REF!</formula>
    </cfRule>
    <cfRule type="expression" dxfId="169" priority="182">
      <formula>$L105=#REF!</formula>
    </cfRule>
    <cfRule type="expression" dxfId="168" priority="183">
      <formula>$L105=#REF!</formula>
    </cfRule>
    <cfRule type="expression" dxfId="167" priority="184">
      <formula>$L105=#REF!</formula>
    </cfRule>
  </conditionalFormatting>
  <conditionalFormatting sqref="AC105:AC112">
    <cfRule type="expression" dxfId="166" priority="177">
      <formula>$L105=#REF!</formula>
    </cfRule>
    <cfRule type="expression" dxfId="165" priority="178">
      <formula>$L105=#REF!</formula>
    </cfRule>
    <cfRule type="expression" dxfId="164" priority="179">
      <formula>$L105=#REF!</formula>
    </cfRule>
    <cfRule type="expression" dxfId="163" priority="180">
      <formula>$L105=#REF!</formula>
    </cfRule>
  </conditionalFormatting>
  <conditionalFormatting sqref="P105:P112">
    <cfRule type="cellIs" dxfId="162" priority="176" operator="equal">
      <formula>"Mut+ext"</formula>
    </cfRule>
  </conditionalFormatting>
  <conditionalFormatting sqref="Z105:Z112">
    <cfRule type="expression" dxfId="161" priority="172">
      <formula>$L105=#REF!</formula>
    </cfRule>
    <cfRule type="expression" dxfId="160" priority="173">
      <formula>$L105=#REF!</formula>
    </cfRule>
    <cfRule type="expression" dxfId="159" priority="174">
      <formula>$L105=#REF!</formula>
    </cfRule>
    <cfRule type="expression" dxfId="158" priority="175">
      <formula>$L105=#REF!</formula>
    </cfRule>
  </conditionalFormatting>
  <conditionalFormatting sqref="AD114:AD121">
    <cfRule type="expression" dxfId="157" priority="168">
      <formula>$L114=#REF!</formula>
    </cfRule>
    <cfRule type="expression" dxfId="156" priority="169">
      <formula>$L114=#REF!</formula>
    </cfRule>
    <cfRule type="expression" dxfId="155" priority="170">
      <formula>$L114=#REF!</formula>
    </cfRule>
    <cfRule type="expression" dxfId="154" priority="171">
      <formula>$L114=#REF!</formula>
    </cfRule>
  </conditionalFormatting>
  <conditionalFormatting sqref="AC114:AC121">
    <cfRule type="expression" dxfId="153" priority="164">
      <formula>$L114=#REF!</formula>
    </cfRule>
    <cfRule type="expression" dxfId="152" priority="165">
      <formula>$L114=#REF!</formula>
    </cfRule>
    <cfRule type="expression" dxfId="151" priority="166">
      <formula>$L114=#REF!</formula>
    </cfRule>
    <cfRule type="expression" dxfId="150" priority="167">
      <formula>$L114=#REF!</formula>
    </cfRule>
  </conditionalFormatting>
  <conditionalFormatting sqref="P114:P121">
    <cfRule type="cellIs" dxfId="149" priority="163" operator="equal">
      <formula>"Mut+ext"</formula>
    </cfRule>
  </conditionalFormatting>
  <conditionalFormatting sqref="Z114:Z121">
    <cfRule type="expression" dxfId="148" priority="159">
      <formula>$L114=#REF!</formula>
    </cfRule>
    <cfRule type="expression" dxfId="147" priority="160">
      <formula>$L114=#REF!</formula>
    </cfRule>
    <cfRule type="expression" dxfId="146" priority="161">
      <formula>$L114=#REF!</formula>
    </cfRule>
    <cfRule type="expression" dxfId="145" priority="162">
      <formula>$L114=#REF!</formula>
    </cfRule>
  </conditionalFormatting>
  <conditionalFormatting sqref="AD123:AD130">
    <cfRule type="expression" dxfId="144" priority="155">
      <formula>$L123=#REF!</formula>
    </cfRule>
    <cfRule type="expression" dxfId="143" priority="156">
      <formula>$L123=#REF!</formula>
    </cfRule>
    <cfRule type="expression" dxfId="142" priority="157">
      <formula>$L123=#REF!</formula>
    </cfRule>
    <cfRule type="expression" dxfId="141" priority="158">
      <formula>$L123=#REF!</formula>
    </cfRule>
  </conditionalFormatting>
  <conditionalFormatting sqref="AC123:AC130">
    <cfRule type="expression" dxfId="140" priority="151">
      <formula>$L123=#REF!</formula>
    </cfRule>
    <cfRule type="expression" dxfId="139" priority="152">
      <formula>$L123=#REF!</formula>
    </cfRule>
    <cfRule type="expression" dxfId="138" priority="153">
      <formula>$L123=#REF!</formula>
    </cfRule>
    <cfRule type="expression" dxfId="137" priority="154">
      <formula>$L123=#REF!</formula>
    </cfRule>
  </conditionalFormatting>
  <conditionalFormatting sqref="Z123:Z130">
    <cfRule type="expression" dxfId="136" priority="146">
      <formula>$L123=#REF!</formula>
    </cfRule>
    <cfRule type="expression" dxfId="135" priority="147">
      <formula>$L123=#REF!</formula>
    </cfRule>
    <cfRule type="expression" dxfId="134" priority="148">
      <formula>$L123=#REF!</formula>
    </cfRule>
    <cfRule type="expression" dxfId="133" priority="149">
      <formula>$L123=#REF!</formula>
    </cfRule>
  </conditionalFormatting>
  <conditionalFormatting sqref="AD138:AD145">
    <cfRule type="expression" dxfId="132" priority="142">
      <formula>$L138=#REF!</formula>
    </cfRule>
    <cfRule type="expression" dxfId="131" priority="143">
      <formula>$L138=#REF!</formula>
    </cfRule>
    <cfRule type="expression" dxfId="130" priority="144">
      <formula>$L138=#REF!</formula>
    </cfRule>
    <cfRule type="expression" dxfId="129" priority="145">
      <formula>$L138=#REF!</formula>
    </cfRule>
  </conditionalFormatting>
  <conditionalFormatting sqref="AC138:AC145">
    <cfRule type="expression" dxfId="128" priority="138">
      <formula>$L138=#REF!</formula>
    </cfRule>
    <cfRule type="expression" dxfId="127" priority="139">
      <formula>$L138=#REF!</formula>
    </cfRule>
    <cfRule type="expression" dxfId="126" priority="140">
      <formula>$L138=#REF!</formula>
    </cfRule>
    <cfRule type="expression" dxfId="125" priority="141">
      <formula>$L138=#REF!</formula>
    </cfRule>
  </conditionalFormatting>
  <conditionalFormatting sqref="P138:P145">
    <cfRule type="cellIs" dxfId="124" priority="137" operator="equal">
      <formula>"Mut+ext"</formula>
    </cfRule>
  </conditionalFormatting>
  <conditionalFormatting sqref="Z138:Z145">
    <cfRule type="expression" dxfId="123" priority="133">
      <formula>$L138=#REF!</formula>
    </cfRule>
    <cfRule type="expression" dxfId="122" priority="134">
      <formula>$L138=#REF!</formula>
    </cfRule>
    <cfRule type="expression" dxfId="121" priority="135">
      <formula>$L138=#REF!</formula>
    </cfRule>
    <cfRule type="expression" dxfId="120" priority="136">
      <formula>$L138=#REF!</formula>
    </cfRule>
  </conditionalFormatting>
  <conditionalFormatting sqref="AD147:AD154">
    <cfRule type="expression" dxfId="119" priority="129">
      <formula>$L147=#REF!</formula>
    </cfRule>
    <cfRule type="expression" dxfId="118" priority="130">
      <formula>$L147=#REF!</formula>
    </cfRule>
    <cfRule type="expression" dxfId="117" priority="131">
      <formula>$L147=#REF!</formula>
    </cfRule>
    <cfRule type="expression" dxfId="116" priority="132">
      <formula>$L147=#REF!</formula>
    </cfRule>
  </conditionalFormatting>
  <conditionalFormatting sqref="AC147:AC154">
    <cfRule type="expression" dxfId="115" priority="125">
      <formula>$L147=#REF!</formula>
    </cfRule>
    <cfRule type="expression" dxfId="114" priority="126">
      <formula>$L147=#REF!</formula>
    </cfRule>
    <cfRule type="expression" dxfId="113" priority="127">
      <formula>$L147=#REF!</formula>
    </cfRule>
    <cfRule type="expression" dxfId="112" priority="128">
      <formula>$L147=#REF!</formula>
    </cfRule>
  </conditionalFormatting>
  <conditionalFormatting sqref="P147:P154">
    <cfRule type="cellIs" dxfId="111" priority="124" operator="equal">
      <formula>"Mut+ext"</formula>
    </cfRule>
  </conditionalFormatting>
  <conditionalFormatting sqref="Z147:Z154">
    <cfRule type="expression" dxfId="110" priority="120">
      <formula>$L147=#REF!</formula>
    </cfRule>
    <cfRule type="expression" dxfId="109" priority="121">
      <formula>$L147=#REF!</formula>
    </cfRule>
    <cfRule type="expression" dxfId="108" priority="122">
      <formula>$L147=#REF!</formula>
    </cfRule>
    <cfRule type="expression" dxfId="107" priority="123">
      <formula>$L147=#REF!</formula>
    </cfRule>
  </conditionalFormatting>
  <conditionalFormatting sqref="AD132:AD136">
    <cfRule type="expression" dxfId="106" priority="116">
      <formula>$L132=#REF!</formula>
    </cfRule>
    <cfRule type="expression" dxfId="105" priority="117">
      <formula>$L132=#REF!</formula>
    </cfRule>
    <cfRule type="expression" dxfId="104" priority="118">
      <formula>$L132=#REF!</formula>
    </cfRule>
    <cfRule type="expression" dxfId="103" priority="119">
      <formula>$L132=#REF!</formula>
    </cfRule>
  </conditionalFormatting>
  <conditionalFormatting sqref="AC132:AC136">
    <cfRule type="expression" dxfId="102" priority="112">
      <formula>$L132=#REF!</formula>
    </cfRule>
    <cfRule type="expression" dxfId="101" priority="113">
      <formula>$L132=#REF!</formula>
    </cfRule>
    <cfRule type="expression" dxfId="100" priority="114">
      <formula>$L132=#REF!</formula>
    </cfRule>
    <cfRule type="expression" dxfId="99" priority="115">
      <formula>$L132=#REF!</formula>
    </cfRule>
  </conditionalFormatting>
  <conditionalFormatting sqref="Z132:Z136">
    <cfRule type="expression" dxfId="98" priority="108">
      <formula>$L132=#REF!</formula>
    </cfRule>
    <cfRule type="expression" dxfId="97" priority="109">
      <formula>$L132=#REF!</formula>
    </cfRule>
    <cfRule type="expression" dxfId="96" priority="110">
      <formula>$L132=#REF!</formula>
    </cfRule>
    <cfRule type="expression" dxfId="95" priority="111">
      <formula>$L132=#REF!</formula>
    </cfRule>
  </conditionalFormatting>
  <conditionalFormatting sqref="AD17">
    <cfRule type="expression" dxfId="94" priority="104">
      <formula>$L17=#REF!</formula>
    </cfRule>
    <cfRule type="expression" dxfId="93" priority="105">
      <formula>$L17=#REF!</formula>
    </cfRule>
    <cfRule type="expression" dxfId="92" priority="106">
      <formula>$L17=#REF!</formula>
    </cfRule>
    <cfRule type="expression" dxfId="91" priority="107">
      <formula>$L17=#REF!</formula>
    </cfRule>
  </conditionalFormatting>
  <conditionalFormatting sqref="Z17">
    <cfRule type="expression" dxfId="90" priority="100">
      <formula>$L17=#REF!</formula>
    </cfRule>
    <cfRule type="expression" dxfId="89" priority="101">
      <formula>$L17=#REF!</formula>
    </cfRule>
    <cfRule type="expression" dxfId="88" priority="102">
      <formula>$L17=#REF!</formula>
    </cfRule>
    <cfRule type="expression" dxfId="87" priority="103">
      <formula>$L17=#REF!</formula>
    </cfRule>
  </conditionalFormatting>
  <conditionalFormatting sqref="AC17">
    <cfRule type="expression" dxfId="86" priority="96">
      <formula>$L17=#REF!</formula>
    </cfRule>
    <cfRule type="expression" dxfId="85" priority="97">
      <formula>$L17=#REF!</formula>
    </cfRule>
    <cfRule type="expression" dxfId="84" priority="98">
      <formula>$L17=#REF!</formula>
    </cfRule>
    <cfRule type="expression" dxfId="83" priority="99">
      <formula>$L17=#REF!</formula>
    </cfRule>
  </conditionalFormatting>
  <conditionalFormatting sqref="P17">
    <cfRule type="cellIs" dxfId="82" priority="95" operator="equal">
      <formula>"Mut+ext"</formula>
    </cfRule>
  </conditionalFormatting>
  <conditionalFormatting sqref="AC43">
    <cfRule type="expression" dxfId="81" priority="91">
      <formula>$L43=#REF!</formula>
    </cfRule>
    <cfRule type="expression" dxfId="80" priority="92">
      <formula>$L43=#REF!</formula>
    </cfRule>
    <cfRule type="expression" dxfId="79" priority="93">
      <formula>$L43=#REF!</formula>
    </cfRule>
    <cfRule type="expression" dxfId="78" priority="94">
      <formula>$L43=#REF!</formula>
    </cfRule>
  </conditionalFormatting>
  <conditionalFormatting sqref="AD43">
    <cfRule type="expression" dxfId="77" priority="87">
      <formula>$L43=#REF!</formula>
    </cfRule>
    <cfRule type="expression" dxfId="76" priority="88">
      <formula>$L43=#REF!</formula>
    </cfRule>
    <cfRule type="expression" dxfId="75" priority="89">
      <formula>$L43=#REF!</formula>
    </cfRule>
    <cfRule type="expression" dxfId="74" priority="90">
      <formula>$L43=#REF!</formula>
    </cfRule>
  </conditionalFormatting>
  <conditionalFormatting sqref="P43">
    <cfRule type="cellIs" dxfId="73" priority="86" operator="equal">
      <formula>"Mut+ext"</formula>
    </cfRule>
  </conditionalFormatting>
  <conditionalFormatting sqref="AC67">
    <cfRule type="expression" dxfId="72" priority="82">
      <formula>$L67=#REF!</formula>
    </cfRule>
    <cfRule type="expression" dxfId="71" priority="83">
      <formula>$L67=#REF!</formula>
    </cfRule>
    <cfRule type="expression" dxfId="70" priority="84">
      <formula>$L67=#REF!</formula>
    </cfRule>
    <cfRule type="expression" dxfId="69" priority="85">
      <formula>$L67=#REF!</formula>
    </cfRule>
  </conditionalFormatting>
  <conditionalFormatting sqref="AD67">
    <cfRule type="expression" dxfId="68" priority="78">
      <formula>$L67=#REF!</formula>
    </cfRule>
    <cfRule type="expression" dxfId="67" priority="79">
      <formula>$L67=#REF!</formula>
    </cfRule>
    <cfRule type="expression" dxfId="66" priority="80">
      <formula>$L67=#REF!</formula>
    </cfRule>
    <cfRule type="expression" dxfId="65" priority="81">
      <formula>$L67=#REF!</formula>
    </cfRule>
  </conditionalFormatting>
  <conditionalFormatting sqref="P67">
    <cfRule type="cellIs" dxfId="64" priority="77" operator="equal">
      <formula>"Mut+ext"</formula>
    </cfRule>
  </conditionalFormatting>
  <conditionalFormatting sqref="AC76">
    <cfRule type="expression" dxfId="63" priority="73">
      <formula>$L76=#REF!</formula>
    </cfRule>
    <cfRule type="expression" dxfId="62" priority="74">
      <formula>$L76=#REF!</formula>
    </cfRule>
    <cfRule type="expression" dxfId="61" priority="75">
      <formula>$L76=#REF!</formula>
    </cfRule>
    <cfRule type="expression" dxfId="60" priority="76">
      <formula>$L76=#REF!</formula>
    </cfRule>
  </conditionalFormatting>
  <conditionalFormatting sqref="AD76">
    <cfRule type="expression" dxfId="59" priority="69">
      <formula>$L76=#REF!</formula>
    </cfRule>
    <cfRule type="expression" dxfId="58" priority="70">
      <formula>$L76=#REF!</formula>
    </cfRule>
    <cfRule type="expression" dxfId="57" priority="71">
      <formula>$L76=#REF!</formula>
    </cfRule>
    <cfRule type="expression" dxfId="56" priority="72">
      <formula>$L76=#REF!</formula>
    </cfRule>
  </conditionalFormatting>
  <conditionalFormatting sqref="P76">
    <cfRule type="cellIs" dxfId="55" priority="68" operator="equal">
      <formula>"Mut+ext"</formula>
    </cfRule>
  </conditionalFormatting>
  <conditionalFormatting sqref="AC85">
    <cfRule type="expression" dxfId="54" priority="64">
      <formula>$L85=#REF!</formula>
    </cfRule>
    <cfRule type="expression" dxfId="53" priority="65">
      <formula>$L85=#REF!</formula>
    </cfRule>
    <cfRule type="expression" dxfId="52" priority="66">
      <formula>$L85=#REF!</formula>
    </cfRule>
    <cfRule type="expression" dxfId="51" priority="67">
      <formula>$L85=#REF!</formula>
    </cfRule>
  </conditionalFormatting>
  <conditionalFormatting sqref="AD85">
    <cfRule type="expression" dxfId="50" priority="60">
      <formula>$L85=#REF!</formula>
    </cfRule>
    <cfRule type="expression" dxfId="49" priority="61">
      <formula>$L85=#REF!</formula>
    </cfRule>
    <cfRule type="expression" dxfId="48" priority="62">
      <formula>$L85=#REF!</formula>
    </cfRule>
    <cfRule type="expression" dxfId="47" priority="63">
      <formula>$L85=#REF!</formula>
    </cfRule>
  </conditionalFormatting>
  <conditionalFormatting sqref="AC131">
    <cfRule type="expression" dxfId="46" priority="55">
      <formula>$L131=#REF!</formula>
    </cfRule>
    <cfRule type="expression" dxfId="45" priority="56">
      <formula>$L131=#REF!</formula>
    </cfRule>
    <cfRule type="expression" dxfId="44" priority="57">
      <formula>$L131=#REF!</formula>
    </cfRule>
    <cfRule type="expression" dxfId="43" priority="58">
      <formula>$L131=#REF!</formula>
    </cfRule>
  </conditionalFormatting>
  <conditionalFormatting sqref="AD131">
    <cfRule type="expression" dxfId="42" priority="51">
      <formula>$L131=#REF!</formula>
    </cfRule>
    <cfRule type="expression" dxfId="41" priority="52">
      <formula>$L131=#REF!</formula>
    </cfRule>
    <cfRule type="expression" dxfId="40" priority="53">
      <formula>$L131=#REF!</formula>
    </cfRule>
    <cfRule type="expression" dxfId="39" priority="54">
      <formula>$L131=#REF!</formula>
    </cfRule>
  </conditionalFormatting>
  <conditionalFormatting sqref="P131">
    <cfRule type="cellIs" dxfId="38" priority="50" operator="equal">
      <formula>"Mut+ext"</formula>
    </cfRule>
  </conditionalFormatting>
  <conditionalFormatting sqref="AC137">
    <cfRule type="expression" dxfId="37" priority="46">
      <formula>$L137=#REF!</formula>
    </cfRule>
    <cfRule type="expression" dxfId="36" priority="47">
      <formula>$L137=#REF!</formula>
    </cfRule>
    <cfRule type="expression" dxfId="35" priority="48">
      <formula>$L137=#REF!</formula>
    </cfRule>
    <cfRule type="expression" dxfId="34" priority="49">
      <formula>$L137=#REF!</formula>
    </cfRule>
  </conditionalFormatting>
  <conditionalFormatting sqref="AD137">
    <cfRule type="expression" dxfId="33" priority="42">
      <formula>$L137=#REF!</formula>
    </cfRule>
    <cfRule type="expression" dxfId="32" priority="43">
      <formula>$L137=#REF!</formula>
    </cfRule>
    <cfRule type="expression" dxfId="31" priority="44">
      <formula>$L137=#REF!</formula>
    </cfRule>
    <cfRule type="expression" dxfId="30" priority="45">
      <formula>$L137=#REF!</formula>
    </cfRule>
  </conditionalFormatting>
  <conditionalFormatting sqref="P137">
    <cfRule type="cellIs" dxfId="29" priority="41" operator="equal">
      <formula>"Mut+ext"</formula>
    </cfRule>
  </conditionalFormatting>
  <conditionalFormatting sqref="AC146">
    <cfRule type="expression" dxfId="28" priority="37">
      <formula>$L146=#REF!</formula>
    </cfRule>
    <cfRule type="expression" dxfId="27" priority="38">
      <formula>$L146=#REF!</formula>
    </cfRule>
    <cfRule type="expression" dxfId="26" priority="39">
      <formula>$L146=#REF!</formula>
    </cfRule>
    <cfRule type="expression" dxfId="25" priority="40">
      <formula>$L146=#REF!</formula>
    </cfRule>
  </conditionalFormatting>
  <conditionalFormatting sqref="AD146">
    <cfRule type="expression" dxfId="24" priority="33">
      <formula>$L146=#REF!</formula>
    </cfRule>
    <cfRule type="expression" dxfId="23" priority="34">
      <formula>$L146=#REF!</formula>
    </cfRule>
    <cfRule type="expression" dxfId="22" priority="35">
      <formula>$L146=#REF!</formula>
    </cfRule>
    <cfRule type="expression" dxfId="21" priority="36">
      <formula>$L146=#REF!</formula>
    </cfRule>
  </conditionalFormatting>
  <conditionalFormatting sqref="P146">
    <cfRule type="cellIs" dxfId="20" priority="32" operator="equal">
      <formula>"Mut+ext"</formula>
    </cfRule>
  </conditionalFormatting>
  <conditionalFormatting sqref="AC155">
    <cfRule type="expression" dxfId="19" priority="28">
      <formula>$L155=#REF!</formula>
    </cfRule>
    <cfRule type="expression" dxfId="18" priority="29">
      <formula>$L155=#REF!</formula>
    </cfRule>
    <cfRule type="expression" dxfId="17" priority="30">
      <formula>$L155=#REF!</formula>
    </cfRule>
    <cfRule type="expression" dxfId="16" priority="31">
      <formula>$L155=#REF!</formula>
    </cfRule>
  </conditionalFormatting>
  <conditionalFormatting sqref="AD155">
    <cfRule type="expression" dxfId="15" priority="24">
      <formula>$L155=#REF!</formula>
    </cfRule>
    <cfRule type="expression" dxfId="14" priority="25">
      <formula>$L155=#REF!</formula>
    </cfRule>
    <cfRule type="expression" dxfId="13" priority="26">
      <formula>$L155=#REF!</formula>
    </cfRule>
    <cfRule type="expression" dxfId="12" priority="27">
      <formula>$L155=#REF!</formula>
    </cfRule>
  </conditionalFormatting>
  <conditionalFormatting sqref="P155">
    <cfRule type="cellIs" dxfId="11" priority="23" operator="equal">
      <formula>"Mut+ext"</formula>
    </cfRule>
  </conditionalFormatting>
  <conditionalFormatting sqref="J62:J66">
    <cfRule type="expression" dxfId="10" priority="8">
      <formula>$L62=#REF!</formula>
    </cfRule>
    <cfRule type="expression" dxfId="9" priority="9">
      <formula>$L62=#REF!</formula>
    </cfRule>
    <cfRule type="expression" dxfId="8" priority="10">
      <formula>$L62=#REF!</formula>
    </cfRule>
    <cfRule type="expression" dxfId="7" priority="11">
      <formula>$L62=#REF!</formula>
    </cfRule>
  </conditionalFormatting>
  <conditionalFormatting sqref="P62:P66">
    <cfRule type="cellIs" dxfId="6" priority="7" operator="equal">
      <formula>"Mut+ext"</formula>
    </cfRule>
  </conditionalFormatting>
  <conditionalFormatting sqref="J133:J136">
    <cfRule type="expression" dxfId="5" priority="3">
      <formula>$L133=#REF!</formula>
    </cfRule>
    <cfRule type="expression" dxfId="4" priority="4">
      <formula>$L133=#REF!</formula>
    </cfRule>
    <cfRule type="expression" dxfId="3" priority="5">
      <formula>$L133=#REF!</formula>
    </cfRule>
    <cfRule type="expression" dxfId="2" priority="6">
      <formula>$L133=#REF!</formula>
    </cfRule>
  </conditionalFormatting>
  <conditionalFormatting sqref="P132">
    <cfRule type="cellIs" dxfId="1" priority="2" operator="equal">
      <formula>"Mut+ext"</formula>
    </cfRule>
  </conditionalFormatting>
  <conditionalFormatting sqref="P133:P136">
    <cfRule type="cellIs" dxfId="0" priority="1" operator="equal">
      <formula>"Mut+ext"</formula>
    </cfRule>
  </conditionalFormatting>
  <dataValidations count="6">
    <dataValidation type="list" allowBlank="1" showInputMessage="1" showErrorMessage="1" sqref="P9:P10" xr:uid="{00000000-0002-0000-0700-000000000000}">
      <formula1>"Oui,Non"</formula1>
    </dataValidation>
    <dataValidation type="list" allowBlank="1" showInputMessage="1" showErrorMessage="1" sqref="L76 L146 L67 L61 L131 L122 L25 L104 L85 L95 L34 L155 L113 L137" xr:uid="{00000000-0002-0000-0700-000001000000}">
      <formula1>$C$10:$C$20</formula1>
    </dataValidation>
    <dataValidation type="list" allowBlank="1" showInputMessage="1" showErrorMessage="1" sqref="P17:P24 P26:P33 P35:P42 P44:P51 P53:P60 P68:P75 P77:P84 P87:P94 P96:P103 P105:P112 P114:P121 P123:P130 P138:P145 P147:P154 P62:P66 P132:P136" xr:uid="{00000000-0002-0000-0700-000002000000}">
      <formula1>"Non,Mut,Mut+ext"</formula1>
    </dataValidation>
    <dataValidation type="list" allowBlank="1" showInputMessage="1" showErrorMessage="1" sqref="J137:J155 J44:J51 J17:J42 J53:J85 J87:J132" xr:uid="{00000000-0002-0000-0700-000003000000}">
      <formula1>"Obligatoire,Option"</formula1>
    </dataValidation>
    <dataValidation type="list" allowBlank="1" showInputMessage="1" showErrorMessage="1" sqref="K44:K51 K137:K155 K17:K42 K53:K61 K67:K85 K87:K131" xr:uid="{00000000-0002-0000-0700-000004000000}">
      <formula1>"1,2,3,4"</formula1>
    </dataValidation>
    <dataValidation type="list" allowBlank="1" showInputMessage="1" showErrorMessage="1" sqref="O151:O154" xr:uid="{00000000-0002-0000-0700-000005000000}">
      <formula1>"300,40,35,30,25,24"</formula1>
    </dataValidation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700-000006000000}">
          <x14:formula1>
            <xm:f>Paramétrage!$N$6:$N$12</xm:f>
          </x14:formula1>
          <xm:sqref>O17:O24 O26:O33 O35:O42 O44:O51 O53:O60 O147:O150 O68:O75 O77:O84 O86:O94 O96:O103 O105:O112 O114:O121 O123:O130 O62:O66 O138:O145 O132:O136</xm:sqref>
        </x14:dataValidation>
        <x14:dataValidation type="list" allowBlank="1" showInputMessage="1" showErrorMessage="1" xr:uid="{00000000-0002-0000-0700-000007000000}">
          <x14:formula1>
            <xm:f>Paramétrage!$K$6:$K$40</xm:f>
          </x14:formula1>
          <xm:sqref>I17:I24 I35:I42 I26:I33 I44:I51 I53:I60 I62:I66 I68:I75 I77:I84 I87:I94 I96:I103 I105:I112 I114:I121 I123:I130 I147:I154 I138:I145 I132:I136</xm:sqref>
        </x14:dataValidation>
        <x14:dataValidation type="list" allowBlank="1" showInputMessage="1" showErrorMessage="1" xr:uid="{00000000-0002-0000-0700-000008000000}">
          <x14:formula1>
            <xm:f>Paramétrage!$I$10</xm:f>
          </x14:formula1>
          <xm:sqref>G68:G75 G138:G145</xm:sqref>
        </x14:dataValidation>
        <x14:dataValidation type="list" allowBlank="1" showInputMessage="1" showErrorMessage="1" xr:uid="{00000000-0002-0000-0700-000009000000}">
          <x14:formula1>
            <xm:f>Paramétrage!$I$6</xm:f>
          </x14:formula1>
          <xm:sqref>G105:G108 G17:G24 G26:G33 G35:G42 G87:G94 G96:G103</xm:sqref>
        </x14:dataValidation>
        <x14:dataValidation type="list" allowBlank="1" showInputMessage="1" showErrorMessage="1" xr:uid="{00000000-0002-0000-0700-00000A000000}">
          <x14:formula1>
            <xm:f>Paramétrage!$I$7</xm:f>
          </x14:formula1>
          <xm:sqref>G147:G154 G77:G84</xm:sqref>
        </x14:dataValidation>
        <x14:dataValidation type="list" allowBlank="1" showInputMessage="1" showErrorMessage="1" xr:uid="{00000000-0002-0000-0700-00000B000000}">
          <x14:formula1>
            <xm:f>Paramétrage!$I$6:$I$16</xm:f>
          </x14:formula1>
          <xm:sqref>G114:G121 G53:G60 G44:G51 G109:G112 G62:G66 G123:G130 G132:G136</xm:sqref>
        </x14:dataValidation>
        <x14:dataValidation type="list" allowBlank="1" showInputMessage="1" showErrorMessage="1" xr:uid="{00000000-0002-0000-0700-00000C000000}">
          <x14:formula1>
            <xm:f>Paramétrage!$G$6:$G$16</xm:f>
          </x14:formula1>
          <xm:sqref>E9:E10 E4:E7</xm:sqref>
        </x14:dataValidation>
        <x14:dataValidation type="list" allowBlank="1" showInputMessage="1" showErrorMessage="1" xr:uid="{00000000-0002-0000-0700-00000D000000}">
          <x14:formula1>
            <xm:f>Paramétrage!$C$6:$C$28</xm:f>
          </x14:formula1>
          <xm:sqref>L35:L42 L26:L33 L138:L145 L87:L94 L77:L84 L17:L24 L44:L51 L68:L75 L123:L130 L114:L121 L96:L103 L147:L154 L53:L60 L105:L112 L62:L66 L132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3:N40"/>
  <sheetViews>
    <sheetView workbookViewId="0">
      <selection activeCell="B3" sqref="B3:C3"/>
    </sheetView>
  </sheetViews>
  <sheetFormatPr defaultColWidth="11.42578125" defaultRowHeight="13.15"/>
  <cols>
    <col min="1" max="1" width="11.42578125" style="1"/>
    <col min="2" max="2" width="34.85546875" style="1" bestFit="1" customWidth="1"/>
    <col min="3" max="3" width="9.140625" style="1" bestFit="1" customWidth="1"/>
    <col min="4" max="4" width="5.85546875" style="1" hidden="1" customWidth="1"/>
    <col min="5" max="5" width="0.85546875" style="1" hidden="1" customWidth="1"/>
    <col min="6" max="6" width="11.42578125" style="1"/>
    <col min="7" max="7" width="59.140625" style="1" bestFit="1" customWidth="1"/>
    <col min="8" max="8" width="11.42578125" style="1"/>
    <col min="9" max="9" width="25.42578125" style="1" bestFit="1" customWidth="1"/>
    <col min="10" max="10" width="11.42578125" style="1"/>
    <col min="11" max="11" width="5.85546875" style="1" customWidth="1"/>
    <col min="12" max="12" width="43.42578125" style="1" customWidth="1"/>
    <col min="13" max="13" width="11.42578125" style="1"/>
    <col min="14" max="14" width="0" style="1" hidden="1" customWidth="1"/>
    <col min="15" max="16384" width="11.42578125" style="1"/>
  </cols>
  <sheetData>
    <row r="3" spans="2:14">
      <c r="B3" s="661" t="s">
        <v>402</v>
      </c>
      <c r="C3" s="662"/>
      <c r="D3" s="152"/>
      <c r="E3" s="153"/>
      <c r="G3" s="453" t="s">
        <v>403</v>
      </c>
      <c r="I3" s="453" t="s">
        <v>404</v>
      </c>
      <c r="K3" s="660" t="s">
        <v>405</v>
      </c>
      <c r="L3" s="660"/>
      <c r="N3" s="4" t="s">
        <v>406</v>
      </c>
    </row>
    <row r="4" spans="2:14">
      <c r="B4" s="7"/>
      <c r="C4" s="8"/>
      <c r="D4" s="7"/>
      <c r="E4" s="9"/>
    </row>
    <row r="5" spans="2:14" ht="14.45">
      <c r="D5" s="1" t="s">
        <v>407</v>
      </c>
      <c r="E5" s="429" t="s">
        <v>408</v>
      </c>
    </row>
    <row r="6" spans="2:14" ht="14.45">
      <c r="B6" s="4" t="s">
        <v>32</v>
      </c>
      <c r="C6" s="3" t="s">
        <v>99</v>
      </c>
      <c r="D6" s="3">
        <v>1</v>
      </c>
      <c r="E6" s="3">
        <v>1.5</v>
      </c>
      <c r="G6" s="5" t="s">
        <v>43</v>
      </c>
      <c r="I6" s="4" t="s">
        <v>16</v>
      </c>
      <c r="K6" s="164" t="s">
        <v>115</v>
      </c>
      <c r="L6" s="4" t="s">
        <v>409</v>
      </c>
      <c r="N6" s="4">
        <v>300</v>
      </c>
    </row>
    <row r="7" spans="2:14" ht="14.45">
      <c r="B7" s="4" t="s">
        <v>33</v>
      </c>
      <c r="C7" s="16" t="s">
        <v>104</v>
      </c>
      <c r="D7" s="3">
        <v>1</v>
      </c>
      <c r="E7" s="3">
        <v>1</v>
      </c>
      <c r="G7" s="5" t="s">
        <v>56</v>
      </c>
      <c r="I7" s="4" t="s">
        <v>17</v>
      </c>
      <c r="K7" s="62" t="s">
        <v>410</v>
      </c>
      <c r="L7" s="61" t="s">
        <v>411</v>
      </c>
      <c r="N7" s="4">
        <v>40</v>
      </c>
    </row>
    <row r="8" spans="2:14" ht="14.45">
      <c r="B8" s="5" t="s">
        <v>34</v>
      </c>
      <c r="C8" s="16" t="s">
        <v>412</v>
      </c>
      <c r="D8" s="3">
        <v>1</v>
      </c>
      <c r="E8" s="3">
        <v>0.66</v>
      </c>
      <c r="G8" s="5" t="s">
        <v>413</v>
      </c>
      <c r="I8" s="4" t="s">
        <v>18</v>
      </c>
      <c r="K8" s="62" t="s">
        <v>175</v>
      </c>
      <c r="L8" s="61" t="s">
        <v>414</v>
      </c>
      <c r="N8" s="4">
        <v>35</v>
      </c>
    </row>
    <row r="9" spans="2:14" ht="14.45">
      <c r="B9" s="4" t="s">
        <v>415</v>
      </c>
      <c r="C9" s="16" t="s">
        <v>129</v>
      </c>
      <c r="D9" s="3">
        <v>0</v>
      </c>
      <c r="E9" s="3">
        <v>0</v>
      </c>
      <c r="G9" s="5" t="s">
        <v>416</v>
      </c>
      <c r="I9" s="5" t="s">
        <v>19</v>
      </c>
      <c r="K9" s="62" t="s">
        <v>373</v>
      </c>
      <c r="L9" s="61" t="s">
        <v>417</v>
      </c>
      <c r="N9" s="4">
        <v>30</v>
      </c>
    </row>
    <row r="10" spans="2:14" ht="14.45">
      <c r="B10" s="4" t="s">
        <v>418</v>
      </c>
      <c r="C10" s="16" t="s">
        <v>419</v>
      </c>
      <c r="D10" s="16">
        <v>0</v>
      </c>
      <c r="E10" s="3">
        <v>0</v>
      </c>
      <c r="G10" s="5" t="s">
        <v>420</v>
      </c>
      <c r="I10" s="4" t="s">
        <v>23</v>
      </c>
      <c r="K10" s="62" t="s">
        <v>97</v>
      </c>
      <c r="L10" s="61" t="s">
        <v>421</v>
      </c>
      <c r="N10" s="4">
        <v>25</v>
      </c>
    </row>
    <row r="11" spans="2:14" ht="14.45">
      <c r="B11" s="5" t="s">
        <v>422</v>
      </c>
      <c r="C11" s="16" t="s">
        <v>423</v>
      </c>
      <c r="D11" s="3">
        <v>1</v>
      </c>
      <c r="E11" s="3">
        <v>1</v>
      </c>
      <c r="G11" s="5" t="s">
        <v>424</v>
      </c>
      <c r="I11" s="4" t="s">
        <v>24</v>
      </c>
      <c r="K11" s="62" t="s">
        <v>425</v>
      </c>
      <c r="L11" s="61" t="s">
        <v>426</v>
      </c>
      <c r="N11" s="4">
        <v>24</v>
      </c>
    </row>
    <row r="12" spans="2:14" ht="14.45">
      <c r="B12" s="5" t="s">
        <v>427</v>
      </c>
      <c r="C12" s="16" t="s">
        <v>428</v>
      </c>
      <c r="D12" s="3">
        <v>1</v>
      </c>
      <c r="E12" s="3">
        <v>1.5</v>
      </c>
      <c r="G12" s="5" t="s">
        <v>52</v>
      </c>
      <c r="I12" s="4" t="s">
        <v>25</v>
      </c>
      <c r="K12" s="62" t="s">
        <v>429</v>
      </c>
      <c r="L12" s="61" t="s">
        <v>430</v>
      </c>
      <c r="N12" s="4">
        <v>12</v>
      </c>
    </row>
    <row r="13" spans="2:14" ht="14.45">
      <c r="B13" s="4" t="s">
        <v>431</v>
      </c>
      <c r="C13" s="16" t="s">
        <v>432</v>
      </c>
      <c r="D13" s="3">
        <v>0</v>
      </c>
      <c r="E13" s="3">
        <v>0</v>
      </c>
      <c r="G13" s="5" t="s">
        <v>433</v>
      </c>
      <c r="I13" s="4" t="s">
        <v>26</v>
      </c>
      <c r="K13" s="62" t="s">
        <v>434</v>
      </c>
      <c r="L13" s="61" t="s">
        <v>435</v>
      </c>
    </row>
    <row r="14" spans="2:14" ht="14.45">
      <c r="B14" s="5" t="s">
        <v>436</v>
      </c>
      <c r="C14" s="16" t="s">
        <v>437</v>
      </c>
      <c r="D14" s="3">
        <v>1</v>
      </c>
      <c r="E14" s="3">
        <v>1</v>
      </c>
      <c r="G14" s="5" t="s">
        <v>438</v>
      </c>
      <c r="I14" s="5" t="s">
        <v>27</v>
      </c>
      <c r="K14" s="62" t="s">
        <v>439</v>
      </c>
      <c r="L14" s="61" t="s">
        <v>440</v>
      </c>
    </row>
    <row r="15" spans="2:14" ht="14.45">
      <c r="B15" s="5" t="s">
        <v>441</v>
      </c>
      <c r="C15" s="16" t="s">
        <v>442</v>
      </c>
      <c r="D15" s="3">
        <v>1</v>
      </c>
      <c r="E15" s="3">
        <v>1.5</v>
      </c>
      <c r="G15" s="5" t="s">
        <v>443</v>
      </c>
      <c r="I15" s="4" t="s">
        <v>28</v>
      </c>
      <c r="K15" s="62" t="s">
        <v>444</v>
      </c>
      <c r="L15" s="61" t="s">
        <v>445</v>
      </c>
    </row>
    <row r="16" spans="2:14" ht="14.45">
      <c r="B16" s="4" t="s">
        <v>446</v>
      </c>
      <c r="C16" s="16" t="s">
        <v>387</v>
      </c>
      <c r="D16" s="3">
        <v>0</v>
      </c>
      <c r="E16" s="3">
        <v>0</v>
      </c>
      <c r="G16" s="5" t="s">
        <v>59</v>
      </c>
      <c r="I16" s="4" t="s">
        <v>64</v>
      </c>
      <c r="K16" s="58">
        <v>10</v>
      </c>
      <c r="L16" s="61" t="s">
        <v>447</v>
      </c>
    </row>
    <row r="17" spans="2:12" ht="14.45">
      <c r="B17" s="5" t="s">
        <v>448</v>
      </c>
      <c r="C17" s="16" t="s">
        <v>449</v>
      </c>
      <c r="D17" s="3">
        <v>1</v>
      </c>
      <c r="E17" s="3">
        <v>1</v>
      </c>
      <c r="G17" s="2"/>
      <c r="K17" s="58">
        <v>11</v>
      </c>
      <c r="L17" s="61" t="s">
        <v>450</v>
      </c>
    </row>
    <row r="18" spans="2:12" ht="14.45">
      <c r="B18" s="5" t="s">
        <v>451</v>
      </c>
      <c r="C18" s="16" t="s">
        <v>389</v>
      </c>
      <c r="D18" s="3">
        <v>1</v>
      </c>
      <c r="E18" s="3">
        <v>1.5</v>
      </c>
      <c r="K18" s="58">
        <v>12</v>
      </c>
      <c r="L18" s="61" t="s">
        <v>452</v>
      </c>
    </row>
    <row r="19" spans="2:12" ht="14.45">
      <c r="B19" s="4" t="s">
        <v>453</v>
      </c>
      <c r="C19" s="16" t="s">
        <v>454</v>
      </c>
      <c r="D19" s="3">
        <v>0</v>
      </c>
      <c r="E19" s="3">
        <v>0</v>
      </c>
      <c r="K19" s="58">
        <v>13</v>
      </c>
      <c r="L19" s="61" t="s">
        <v>455</v>
      </c>
    </row>
    <row r="20" spans="2:12" ht="14.45">
      <c r="B20" s="5" t="s">
        <v>456</v>
      </c>
      <c r="C20" s="16" t="s">
        <v>457</v>
      </c>
      <c r="D20" s="3">
        <v>1</v>
      </c>
      <c r="E20" s="3">
        <v>1</v>
      </c>
      <c r="K20" s="58">
        <v>14</v>
      </c>
      <c r="L20" s="61" t="s">
        <v>458</v>
      </c>
    </row>
    <row r="21" spans="2:12" ht="14.45">
      <c r="B21" s="5" t="s">
        <v>459</v>
      </c>
      <c r="C21" s="16" t="s">
        <v>460</v>
      </c>
      <c r="D21" s="3">
        <v>1</v>
      </c>
      <c r="E21" s="3">
        <v>1.5</v>
      </c>
      <c r="K21" s="58">
        <v>15</v>
      </c>
      <c r="L21" s="61" t="s">
        <v>461</v>
      </c>
    </row>
    <row r="22" spans="2:12" ht="14.45">
      <c r="B22" s="4" t="s">
        <v>462</v>
      </c>
      <c r="C22" s="16" t="s">
        <v>463</v>
      </c>
      <c r="D22" s="3">
        <v>0</v>
      </c>
      <c r="E22" s="3">
        <v>0</v>
      </c>
      <c r="K22" s="58">
        <v>16</v>
      </c>
      <c r="L22" s="61" t="s">
        <v>464</v>
      </c>
    </row>
    <row r="23" spans="2:12" ht="14.45">
      <c r="B23" s="4" t="s">
        <v>465</v>
      </c>
      <c r="C23" s="16" t="s">
        <v>466</v>
      </c>
      <c r="D23" s="3">
        <v>0</v>
      </c>
      <c r="E23" s="3">
        <v>0</v>
      </c>
      <c r="K23" s="58">
        <v>17</v>
      </c>
      <c r="L23" s="61" t="s">
        <v>467</v>
      </c>
    </row>
    <row r="24" spans="2:12" ht="14.45">
      <c r="B24" s="5" t="s">
        <v>468</v>
      </c>
      <c r="C24" s="16" t="s">
        <v>469</v>
      </c>
      <c r="D24" s="16">
        <v>1</v>
      </c>
      <c r="E24" s="3">
        <v>1</v>
      </c>
      <c r="K24" s="58">
        <v>18</v>
      </c>
      <c r="L24" s="61" t="s">
        <v>470</v>
      </c>
    </row>
    <row r="25" spans="2:12" ht="14.45">
      <c r="B25" s="5" t="s">
        <v>471</v>
      </c>
      <c r="C25" s="5" t="s">
        <v>472</v>
      </c>
      <c r="D25" s="4">
        <v>1</v>
      </c>
      <c r="E25" s="3">
        <v>1.5</v>
      </c>
      <c r="K25" s="58">
        <v>19</v>
      </c>
      <c r="L25" s="61" t="s">
        <v>473</v>
      </c>
    </row>
    <row r="26" spans="2:12" ht="14.45">
      <c r="B26" s="4" t="s">
        <v>474</v>
      </c>
      <c r="C26" s="5" t="s">
        <v>475</v>
      </c>
      <c r="D26" s="5">
        <v>0</v>
      </c>
      <c r="E26" s="3">
        <v>0</v>
      </c>
      <c r="K26" s="58">
        <v>20</v>
      </c>
      <c r="L26" s="61" t="s">
        <v>476</v>
      </c>
    </row>
    <row r="27" spans="2:12">
      <c r="B27" s="5" t="s">
        <v>477</v>
      </c>
      <c r="C27" s="5" t="s">
        <v>478</v>
      </c>
      <c r="D27" s="5">
        <v>1</v>
      </c>
      <c r="E27" s="4">
        <v>1</v>
      </c>
      <c r="K27" s="58">
        <v>21</v>
      </c>
      <c r="L27" s="61" t="s">
        <v>479</v>
      </c>
    </row>
    <row r="28" spans="2:12">
      <c r="B28" s="5" t="s">
        <v>480</v>
      </c>
      <c r="C28" s="5" t="s">
        <v>481</v>
      </c>
      <c r="D28" s="5">
        <v>1</v>
      </c>
      <c r="E28" s="4">
        <v>1.5</v>
      </c>
      <c r="K28" s="58">
        <v>22</v>
      </c>
      <c r="L28" s="61" t="s">
        <v>482</v>
      </c>
    </row>
    <row r="29" spans="2:12">
      <c r="K29" s="58">
        <v>23</v>
      </c>
      <c r="L29" s="61" t="s">
        <v>483</v>
      </c>
    </row>
    <row r="30" spans="2:12">
      <c r="K30" s="58">
        <v>24</v>
      </c>
      <c r="L30" s="61" t="s">
        <v>484</v>
      </c>
    </row>
    <row r="31" spans="2:12">
      <c r="K31" s="58">
        <v>25</v>
      </c>
      <c r="L31" s="61" t="s">
        <v>485</v>
      </c>
    </row>
    <row r="32" spans="2:12">
      <c r="K32" s="58">
        <v>26</v>
      </c>
      <c r="L32" s="61" t="s">
        <v>486</v>
      </c>
    </row>
    <row r="33" spans="11:12">
      <c r="K33" s="58">
        <v>27</v>
      </c>
      <c r="L33" s="61" t="s">
        <v>487</v>
      </c>
    </row>
    <row r="34" spans="11:12">
      <c r="K34" s="58">
        <v>70</v>
      </c>
      <c r="L34" s="61" t="s">
        <v>488</v>
      </c>
    </row>
    <row r="35" spans="11:12">
      <c r="K35" s="58">
        <v>71</v>
      </c>
      <c r="L35" s="61" t="s">
        <v>489</v>
      </c>
    </row>
    <row r="36" spans="11:12">
      <c r="K36" s="58">
        <v>72</v>
      </c>
      <c r="L36" s="61" t="s">
        <v>490</v>
      </c>
    </row>
    <row r="37" spans="11:12">
      <c r="K37" s="58">
        <v>73</v>
      </c>
      <c r="L37" s="61" t="s">
        <v>491</v>
      </c>
    </row>
    <row r="38" spans="11:12">
      <c r="K38" s="58">
        <v>74</v>
      </c>
      <c r="L38" s="61" t="s">
        <v>492</v>
      </c>
    </row>
    <row r="39" spans="11:12">
      <c r="K39" s="58">
        <v>76</v>
      </c>
      <c r="L39" s="61" t="s">
        <v>493</v>
      </c>
    </row>
    <row r="40" spans="11:12">
      <c r="K40" s="58">
        <v>77</v>
      </c>
      <c r="L40" s="61" t="s">
        <v>494</v>
      </c>
    </row>
  </sheetData>
  <sheetProtection algorithmName="SHA-512" hashValue="Rvqc1mCGiMHKz0FpA/nzPZ/iunG8UWiE2zMaYgM/xS6p7ECzi1o9CXUeXU5pj6EEHlX48sNAA9bspAAxGd0f+Q==" saltValue="lhsY7uRNHmTQlJUhL9ahDg==" spinCount="100000" sheet="1" objects="1" scenarios="1"/>
  <sortState xmlns:xlrd2="http://schemas.microsoft.com/office/spreadsheetml/2017/richdata2" ref="G6:G16">
    <sortCondition ref="G6"/>
  </sortState>
  <mergeCells count="2">
    <mergeCell ref="K3:L3"/>
    <mergeCell ref="B3:C3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F28B412-FD56-482B-9B49-F06BECA30BFB}">
            <xm:f>VLOOKUP('L1'!L93,$C$6:$D$28,2,0)=0</xm:f>
            <x14:dxf/>
          </x14:cfRule>
          <xm:sqref>M84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6D885B149C05479EA63B561AF395E2" ma:contentTypeVersion="9" ma:contentTypeDescription="Crée un document." ma:contentTypeScope="" ma:versionID="bda99d4bfe1f852b239fc377feaf9116">
  <xsd:schema xmlns:xsd="http://www.w3.org/2001/XMLSchema" xmlns:xs="http://www.w3.org/2001/XMLSchema" xmlns:p="http://schemas.microsoft.com/office/2006/metadata/properties" xmlns:ns2="4b842ce3-9c4f-4cbd-86c3-c9c2bbf04f75" xmlns:ns3="430c8f2d-833e-401a-8b32-9cc189896f76" targetNamespace="http://schemas.microsoft.com/office/2006/metadata/properties" ma:root="true" ma:fieldsID="011c40fc07c7ff5c32e74147b367f16e" ns2:_="" ns3:_="">
    <xsd:import namespace="4b842ce3-9c4f-4cbd-86c3-c9c2bbf04f75"/>
    <xsd:import namespace="430c8f2d-833e-401a-8b32-9cc189896f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842ce3-9c4f-4cbd-86c3-c9c2bbf04f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3ea49d64-a85b-4bdb-83f5-972de01d38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0c8f2d-833e-401a-8b32-9cc189896f7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91710bc-9af3-4a97-9060-a5c0a747e036}" ma:internalName="TaxCatchAll" ma:showField="CatchAllData" ma:web="430c8f2d-833e-401a-8b32-9cc189896f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0c8f2d-833e-401a-8b32-9cc189896f76" xsi:nil="true"/>
    <lcf76f155ced4ddcb4097134ff3c332f xmlns="4b842ce3-9c4f-4cbd-86c3-c9c2bbf04f7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5F2AAB-4E95-4BEE-B3B2-FD48C596F494}"/>
</file>

<file path=customXml/itemProps2.xml><?xml version="1.0" encoding="utf-8"?>
<ds:datastoreItem xmlns:ds="http://schemas.openxmlformats.org/officeDocument/2006/customXml" ds:itemID="{46A2885D-2688-4AF9-B79C-9229642E6DBD}"/>
</file>

<file path=customXml/itemProps3.xml><?xml version="1.0" encoding="utf-8"?>
<ds:datastoreItem xmlns:ds="http://schemas.openxmlformats.org/officeDocument/2006/customXml" ds:itemID="{5CD6D6B6-06D8-42D8-8D24-FDB865ACDE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R.R.A.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Agathe Valley</dc:creator>
  <cp:keywords/>
  <dc:description/>
  <cp:lastModifiedBy>Tanguy Leroy</cp:lastModifiedBy>
  <cp:revision/>
  <dcterms:created xsi:type="dcterms:W3CDTF">2001-05-25T13:39:11Z</dcterms:created>
  <dcterms:modified xsi:type="dcterms:W3CDTF">2023-02-01T10:17:03Z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0x010100336D885B149C05479EA63B561AF395E2</vt:lpwstr>
  </property>
  <property fmtid="{D5CDD505-2E9C-101B-9397-08002B2CF9AE}" pid="3" name="MediaServiceImageTags">
    <vt:lpwstr/>
  </property>
</Properties>
</file>