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5"/>
  <workbookPr codeName="ThisWorkbook" autoCompressPictures="0" defaultThemeVersion="124226"/>
  <mc:AlternateContent xmlns:mc="http://schemas.openxmlformats.org/markup-compatibility/2006">
    <mc:Choice Requires="x15">
      <x15ac:absPath xmlns:x15ac="http://schemas.microsoft.com/office/spreadsheetml/2010/11/ac" url="C:\Users\erthirau\Documents\LYON2\Lyon2_master_archéologie_maquette_2022\"/>
    </mc:Choice>
  </mc:AlternateContent>
  <xr:revisionPtr revIDLastSave="0" documentId="13_ncr:1_{678BC47C-AA59-4F92-BFD6-27AABDAEA6CB}" xr6:coauthVersionLast="36" xr6:coauthVersionMax="36" xr10:uidLastSave="{00000000-0000-0000-0000-000000000000}"/>
  <bookViews>
    <workbookView xWindow="0" yWindow="0" windowWidth="19200" windowHeight="8150" firstSheet="1" activeTab="2" xr2:uid="{00000000-000D-0000-FFFF-FFFF00000000}"/>
  </bookViews>
  <sheets>
    <sheet name="début" sheetId="41" state="hidden" r:id="rId1"/>
    <sheet name="Synthèse" sheetId="37" r:id="rId2"/>
    <sheet name="M1_P1" sheetId="44" r:id="rId3"/>
    <sheet name="M1_P2" sheetId="46" r:id="rId4"/>
    <sheet name="M2_P1" sheetId="45" r:id="rId5"/>
    <sheet name="M2_P2" sheetId="47" r:id="rId6"/>
    <sheet name="Paramétrage" sheetId="36" r:id="rId7"/>
    <sheet name="fin" sheetId="42" state="hidden" r:id="rId8"/>
  </sheets>
  <calcPr calcId="191029" iterateDelta="1E-4"/>
</workbook>
</file>

<file path=xl/calcChain.xml><?xml version="1.0" encoding="utf-8"?>
<calcChain xmlns="http://schemas.openxmlformats.org/spreadsheetml/2006/main">
  <c r="U116" i="47" l="1"/>
  <c r="E106" i="47"/>
  <c r="AE67" i="47"/>
  <c r="AD67" i="47" s="1"/>
  <c r="U67" i="47"/>
  <c r="X67" i="47" s="1"/>
  <c r="T67" i="47"/>
  <c r="AE66" i="47"/>
  <c r="AD66" i="47" s="1"/>
  <c r="U66" i="47"/>
  <c r="X66" i="47" s="1"/>
  <c r="T66" i="47"/>
  <c r="AE65" i="47"/>
  <c r="AD65" i="47" s="1"/>
  <c r="U65" i="47"/>
  <c r="X65" i="47" s="1"/>
  <c r="T65" i="47"/>
  <c r="AE64" i="47"/>
  <c r="AD64" i="47" s="1"/>
  <c r="U64" i="47"/>
  <c r="T64" i="47"/>
  <c r="V47" i="47"/>
  <c r="V38" i="47"/>
  <c r="V47" i="45"/>
  <c r="V38" i="45"/>
  <c r="E106" i="45"/>
  <c r="AE68" i="45"/>
  <c r="AD68" i="45" s="1"/>
  <c r="U68" i="45"/>
  <c r="X68" i="45" s="1"/>
  <c r="T68" i="45"/>
  <c r="AE67" i="45"/>
  <c r="AD67" i="45" s="1"/>
  <c r="U67" i="45"/>
  <c r="X67" i="45" s="1"/>
  <c r="T67" i="45"/>
  <c r="AE66" i="45"/>
  <c r="AD66" i="45" s="1"/>
  <c r="U66" i="45"/>
  <c r="W66" i="45" s="1"/>
  <c r="T66" i="45"/>
  <c r="AE65" i="45"/>
  <c r="AD65" i="45" s="1"/>
  <c r="U65" i="45"/>
  <c r="X65" i="45" s="1"/>
  <c r="T65" i="45"/>
  <c r="AE64" i="45"/>
  <c r="AD64" i="45" s="1"/>
  <c r="U64" i="45"/>
  <c r="X64" i="45" s="1"/>
  <c r="T64" i="45"/>
  <c r="AE153" i="46"/>
  <c r="AD153" i="46" s="1"/>
  <c r="T153" i="46"/>
  <c r="U153" i="46" s="1"/>
  <c r="X153" i="46" s="1"/>
  <c r="AE152" i="46"/>
  <c r="AD152" i="46" s="1"/>
  <c r="U152" i="46"/>
  <c r="W152" i="46" s="1"/>
  <c r="T152" i="46"/>
  <c r="AE151" i="46"/>
  <c r="AD151" i="46" s="1"/>
  <c r="U151" i="46"/>
  <c r="T151" i="46"/>
  <c r="AE68" i="46"/>
  <c r="AE69" i="46"/>
  <c r="AD69" i="46" s="1"/>
  <c r="AE70" i="46"/>
  <c r="AD70" i="46" s="1"/>
  <c r="AE71" i="46"/>
  <c r="AD71" i="46" s="1"/>
  <c r="AE72" i="46"/>
  <c r="AD72" i="46" s="1"/>
  <c r="AE73" i="46"/>
  <c r="AE74" i="46"/>
  <c r="AD74" i="46" s="1"/>
  <c r="AE75" i="46"/>
  <c r="AD75" i="46" s="1"/>
  <c r="AE76" i="46"/>
  <c r="AE77" i="46"/>
  <c r="AD77" i="46" s="1"/>
  <c r="AE78" i="46"/>
  <c r="AD78" i="46" s="1"/>
  <c r="AD68" i="46"/>
  <c r="AD73" i="46"/>
  <c r="AD76" i="46"/>
  <c r="U76" i="46"/>
  <c r="W76" i="46" s="1"/>
  <c r="T76" i="46"/>
  <c r="U75" i="46"/>
  <c r="X75" i="46" s="1"/>
  <c r="T75" i="46"/>
  <c r="U77" i="46"/>
  <c r="X77" i="46" s="1"/>
  <c r="T77" i="46"/>
  <c r="U74" i="46"/>
  <c r="X74" i="46" s="1"/>
  <c r="T74" i="46"/>
  <c r="AE37" i="46"/>
  <c r="AD37" i="46" s="1"/>
  <c r="U37" i="46"/>
  <c r="X37" i="46" s="1"/>
  <c r="T37" i="46"/>
  <c r="AE195" i="47"/>
  <c r="AD195" i="47"/>
  <c r="AE194" i="47"/>
  <c r="AD194" i="47"/>
  <c r="AE193" i="47"/>
  <c r="AD193" i="47"/>
  <c r="AE192" i="47"/>
  <c r="AD192" i="47"/>
  <c r="AE191" i="47"/>
  <c r="AD191" i="47"/>
  <c r="AE190" i="47"/>
  <c r="AD190" i="47"/>
  <c r="AE189" i="47"/>
  <c r="AD189" i="47"/>
  <c r="AE188" i="47"/>
  <c r="AD188" i="47"/>
  <c r="AD196" i="47" s="1"/>
  <c r="AE186" i="47"/>
  <c r="AD186" i="47"/>
  <c r="AE185" i="47"/>
  <c r="AD185" i="47"/>
  <c r="AE184" i="47"/>
  <c r="AD184" i="47"/>
  <c r="AE183" i="47"/>
  <c r="AD183" i="47"/>
  <c r="AE182" i="47"/>
  <c r="AD182" i="47"/>
  <c r="AE181" i="47"/>
  <c r="AD181" i="47"/>
  <c r="AE180" i="47"/>
  <c r="AD180" i="47"/>
  <c r="AE179" i="47"/>
  <c r="AD179" i="47"/>
  <c r="AD187" i="47" s="1"/>
  <c r="AE177" i="47"/>
  <c r="AD177" i="47"/>
  <c r="AE176" i="47"/>
  <c r="AD176" i="47"/>
  <c r="AE175" i="47"/>
  <c r="AD175" i="47"/>
  <c r="AE174" i="47"/>
  <c r="AD174" i="47"/>
  <c r="AE173" i="47"/>
  <c r="AD173" i="47"/>
  <c r="AE172" i="47"/>
  <c r="AD172" i="47"/>
  <c r="AE171" i="47"/>
  <c r="AD171" i="47"/>
  <c r="AE170" i="47"/>
  <c r="AD170" i="47"/>
  <c r="AD178" i="47" s="1"/>
  <c r="AE168" i="47"/>
  <c r="AD168" i="47"/>
  <c r="AE167" i="47"/>
  <c r="AD167" i="47"/>
  <c r="AE166" i="47"/>
  <c r="AD166" i="47"/>
  <c r="AE165" i="47"/>
  <c r="AD165" i="47"/>
  <c r="AE164" i="47"/>
  <c r="AD164" i="47"/>
  <c r="AE163" i="47"/>
  <c r="AD163" i="47"/>
  <c r="AE162" i="47"/>
  <c r="AD162" i="47"/>
  <c r="AE161" i="47"/>
  <c r="AD161" i="47"/>
  <c r="AD169" i="47" s="1"/>
  <c r="AE159" i="47"/>
  <c r="AD159" i="47"/>
  <c r="AE158" i="47"/>
  <c r="AD158" i="47"/>
  <c r="AE157" i="47"/>
  <c r="AD157" i="47"/>
  <c r="AE156" i="47"/>
  <c r="AD156" i="47"/>
  <c r="AE155" i="47"/>
  <c r="AD155" i="47"/>
  <c r="AE154" i="47"/>
  <c r="AD154" i="47"/>
  <c r="AE153" i="47"/>
  <c r="AD153" i="47"/>
  <c r="AE152" i="47"/>
  <c r="AD152" i="47"/>
  <c r="AD160" i="47" s="1"/>
  <c r="AE150" i="47"/>
  <c r="AD150" i="47"/>
  <c r="AE149" i="47"/>
  <c r="AD149" i="47"/>
  <c r="AE148" i="47"/>
  <c r="AD148" i="47"/>
  <c r="AE147" i="47"/>
  <c r="AD147" i="47"/>
  <c r="AE146" i="47"/>
  <c r="AD146" i="47"/>
  <c r="AE145" i="47"/>
  <c r="AD145" i="47"/>
  <c r="AE144" i="47"/>
  <c r="AD144" i="47"/>
  <c r="AE143" i="47"/>
  <c r="AD143" i="47"/>
  <c r="AD151" i="47" s="1"/>
  <c r="AE141" i="47"/>
  <c r="AD141" i="47"/>
  <c r="AE140" i="47"/>
  <c r="AD140" i="47"/>
  <c r="AE139" i="47"/>
  <c r="AD139" i="47"/>
  <c r="AE138" i="47"/>
  <c r="AD138" i="47"/>
  <c r="AE137" i="47"/>
  <c r="AD137" i="47"/>
  <c r="AE136" i="47"/>
  <c r="AD136" i="47"/>
  <c r="AE135" i="47"/>
  <c r="AD135" i="47"/>
  <c r="AE134" i="47"/>
  <c r="AD134" i="47"/>
  <c r="AD142" i="47" s="1"/>
  <c r="AE132" i="47"/>
  <c r="AD132" i="47"/>
  <c r="AE131" i="47"/>
  <c r="AD131" i="47"/>
  <c r="AE130" i="47"/>
  <c r="AD130" i="47"/>
  <c r="AE129" i="47"/>
  <c r="AD129" i="47"/>
  <c r="AE128" i="47"/>
  <c r="AD128" i="47"/>
  <c r="AE127" i="47"/>
  <c r="AD127" i="47"/>
  <c r="AE126" i="47"/>
  <c r="AD126" i="47"/>
  <c r="AE125" i="47"/>
  <c r="AD125" i="47"/>
  <c r="AD133" i="47" s="1"/>
  <c r="AE123" i="47"/>
  <c r="AD123" i="47"/>
  <c r="AE122" i="47"/>
  <c r="AD122" i="47"/>
  <c r="AE121" i="47"/>
  <c r="AD121" i="47"/>
  <c r="AE120" i="47"/>
  <c r="AD120" i="47"/>
  <c r="AE119" i="47"/>
  <c r="AD119" i="47"/>
  <c r="AE118" i="47"/>
  <c r="AD118" i="47"/>
  <c r="AE117" i="47"/>
  <c r="AD117" i="47"/>
  <c r="AE116" i="47"/>
  <c r="AE114" i="47"/>
  <c r="AD114" i="47"/>
  <c r="AE113" i="47"/>
  <c r="AD113" i="47"/>
  <c r="AE112" i="47"/>
  <c r="AD112" i="47"/>
  <c r="AE111" i="47"/>
  <c r="AD111" i="47"/>
  <c r="AE110" i="47"/>
  <c r="AD110" i="47"/>
  <c r="AE109" i="47"/>
  <c r="AD109" i="47"/>
  <c r="AE108" i="47"/>
  <c r="AD108" i="47"/>
  <c r="AE107" i="47"/>
  <c r="AD107" i="47"/>
  <c r="AE104" i="47"/>
  <c r="AD104" i="47"/>
  <c r="AE103" i="47"/>
  <c r="AD103" i="47"/>
  <c r="AE102" i="47"/>
  <c r="AD102" i="47"/>
  <c r="AE101" i="47"/>
  <c r="AD101" i="47"/>
  <c r="AE100" i="47"/>
  <c r="AD100" i="47"/>
  <c r="AE99" i="47"/>
  <c r="AD99" i="47"/>
  <c r="AE98" i="47"/>
  <c r="AD98" i="47"/>
  <c r="AE97" i="47"/>
  <c r="AD97" i="47"/>
  <c r="AE95" i="47"/>
  <c r="AD95" i="47"/>
  <c r="AE94" i="47"/>
  <c r="AD94" i="47"/>
  <c r="AE93" i="47"/>
  <c r="AD93" i="47"/>
  <c r="AE92" i="47"/>
  <c r="AD92" i="47"/>
  <c r="AE91" i="47"/>
  <c r="AD91" i="47"/>
  <c r="AE90" i="47"/>
  <c r="AD90" i="47"/>
  <c r="AE89" i="47"/>
  <c r="AD89" i="47"/>
  <c r="AE88" i="47"/>
  <c r="AD88" i="47"/>
  <c r="AE86" i="47"/>
  <c r="AD86" i="47"/>
  <c r="AE85" i="47"/>
  <c r="AD85" i="47"/>
  <c r="AE84" i="47"/>
  <c r="AD84" i="47"/>
  <c r="AE83" i="47"/>
  <c r="AD83" i="47"/>
  <c r="AE82" i="47"/>
  <c r="AD82" i="47"/>
  <c r="AE81" i="47"/>
  <c r="AD81" i="47"/>
  <c r="AE80" i="47"/>
  <c r="AD80" i="47"/>
  <c r="AE79" i="47"/>
  <c r="AD79" i="47"/>
  <c r="AE77" i="47"/>
  <c r="AD77" i="47"/>
  <c r="AE76" i="47"/>
  <c r="AD76" i="47"/>
  <c r="AE75" i="47"/>
  <c r="AD75" i="47"/>
  <c r="AE74" i="47"/>
  <c r="AD74" i="47"/>
  <c r="AE73" i="47"/>
  <c r="AD73" i="47"/>
  <c r="AE72" i="47"/>
  <c r="AD72" i="47" s="1"/>
  <c r="AE71" i="47"/>
  <c r="AD71" i="47"/>
  <c r="AE70" i="47"/>
  <c r="AD70" i="47"/>
  <c r="AE68" i="47"/>
  <c r="AD68" i="47" s="1"/>
  <c r="AE63" i="47"/>
  <c r="AD63" i="47" s="1"/>
  <c r="AE62" i="47"/>
  <c r="AD62" i="47" s="1"/>
  <c r="AE61" i="47"/>
  <c r="AD61" i="47" s="1"/>
  <c r="AE60" i="47"/>
  <c r="AD60" i="47" s="1"/>
  <c r="AE59" i="47"/>
  <c r="AD59" i="47" s="1"/>
  <c r="AE58" i="47"/>
  <c r="AD58" i="47" s="1"/>
  <c r="AE57" i="47"/>
  <c r="AE55" i="47"/>
  <c r="AD55" i="47"/>
  <c r="AE54" i="47"/>
  <c r="AD54" i="47"/>
  <c r="AE53" i="47"/>
  <c r="AD53" i="47"/>
  <c r="AE52" i="47"/>
  <c r="AD52" i="47"/>
  <c r="AE51" i="47"/>
  <c r="AD51" i="47"/>
  <c r="AE50" i="47"/>
  <c r="AD50" i="47"/>
  <c r="AE49" i="47"/>
  <c r="AD49" i="47"/>
  <c r="AE48" i="47"/>
  <c r="AE46" i="47"/>
  <c r="AD46" i="47"/>
  <c r="AE45" i="47"/>
  <c r="AD45" i="47"/>
  <c r="AE44" i="47"/>
  <c r="AD44" i="47" s="1"/>
  <c r="AE43" i="47"/>
  <c r="AD43" i="47"/>
  <c r="AE42" i="47"/>
  <c r="AD42" i="47" s="1"/>
  <c r="AE41" i="47"/>
  <c r="AD41" i="47" s="1"/>
  <c r="AE40" i="47"/>
  <c r="AD40" i="47" s="1"/>
  <c r="AE39" i="47"/>
  <c r="AD39" i="47"/>
  <c r="AE37" i="47"/>
  <c r="AD37" i="47"/>
  <c r="AE36" i="47"/>
  <c r="AD36" i="47"/>
  <c r="AE35" i="47"/>
  <c r="AD35" i="47"/>
  <c r="AE34" i="47"/>
  <c r="AD34" i="47"/>
  <c r="AE33" i="47"/>
  <c r="AD33" i="47"/>
  <c r="AE32" i="47"/>
  <c r="AD32" i="47" s="1"/>
  <c r="AE31" i="47"/>
  <c r="AD31" i="47" s="1"/>
  <c r="AE30" i="47"/>
  <c r="AD30" i="47"/>
  <c r="AE28" i="47"/>
  <c r="AD28" i="47"/>
  <c r="AE27" i="47"/>
  <c r="AD27" i="47"/>
  <c r="AE26" i="47"/>
  <c r="AD26" i="47"/>
  <c r="AE25" i="47"/>
  <c r="AD25" i="47"/>
  <c r="AE24" i="47"/>
  <c r="AD24" i="47"/>
  <c r="AE23" i="47"/>
  <c r="AD23" i="47" s="1"/>
  <c r="AE22" i="47"/>
  <c r="AD22" i="47" s="1"/>
  <c r="AE21" i="47"/>
  <c r="AD21" i="47"/>
  <c r="AE19" i="47"/>
  <c r="AD19" i="47"/>
  <c r="AE18" i="47"/>
  <c r="AD18" i="47"/>
  <c r="AE17" i="47"/>
  <c r="AD17" i="47"/>
  <c r="AE16" i="47"/>
  <c r="AD16" i="47"/>
  <c r="AE15" i="47"/>
  <c r="AD15" i="47"/>
  <c r="AE14" i="47"/>
  <c r="AD14" i="47"/>
  <c r="AE13" i="47"/>
  <c r="AD13" i="47"/>
  <c r="AE12" i="47"/>
  <c r="AD12" i="47"/>
  <c r="AE8" i="47"/>
  <c r="AD8" i="47"/>
  <c r="AE7" i="47"/>
  <c r="AD7" i="47"/>
  <c r="AE6" i="47"/>
  <c r="AD6" i="47"/>
  <c r="AD5" i="47"/>
  <c r="AD4" i="47"/>
  <c r="AD3" i="47"/>
  <c r="E197" i="47"/>
  <c r="E197" i="45"/>
  <c r="AE195" i="45"/>
  <c r="AD195" i="45"/>
  <c r="AE194" i="45"/>
  <c r="AD194" i="45"/>
  <c r="AE193" i="45"/>
  <c r="AD193" i="45"/>
  <c r="AE192" i="45"/>
  <c r="AD192" i="45"/>
  <c r="AE191" i="45"/>
  <c r="AD191" i="45"/>
  <c r="AE190" i="45"/>
  <c r="AD190" i="45"/>
  <c r="AE189" i="45"/>
  <c r="AD189" i="45"/>
  <c r="AE188" i="45"/>
  <c r="AD188" i="45"/>
  <c r="AE186" i="45"/>
  <c r="AD186" i="45"/>
  <c r="AE185" i="45"/>
  <c r="AD185" i="45"/>
  <c r="AE184" i="45"/>
  <c r="AD184" i="45"/>
  <c r="AE183" i="45"/>
  <c r="AD183" i="45"/>
  <c r="AE182" i="45"/>
  <c r="AD182" i="45"/>
  <c r="AE181" i="45"/>
  <c r="AD181" i="45"/>
  <c r="AE180" i="45"/>
  <c r="AD180" i="45"/>
  <c r="AE179" i="45"/>
  <c r="AD179" i="45"/>
  <c r="AE177" i="45"/>
  <c r="AD177" i="45"/>
  <c r="AE176" i="45"/>
  <c r="AD176" i="45"/>
  <c r="AE175" i="45"/>
  <c r="AD175" i="45"/>
  <c r="AE174" i="45"/>
  <c r="AD174" i="45"/>
  <c r="AE173" i="45"/>
  <c r="AD173" i="45"/>
  <c r="AE172" i="45"/>
  <c r="AD172" i="45"/>
  <c r="AE171" i="45"/>
  <c r="AD171" i="45"/>
  <c r="AE170" i="45"/>
  <c r="AD170" i="45"/>
  <c r="AE168" i="45"/>
  <c r="AD168" i="45"/>
  <c r="AE167" i="45"/>
  <c r="AD167" i="45"/>
  <c r="AE166" i="45"/>
  <c r="AD166" i="45"/>
  <c r="AE165" i="45"/>
  <c r="AD165" i="45"/>
  <c r="AE164" i="45"/>
  <c r="AD164" i="45"/>
  <c r="AE163" i="45"/>
  <c r="AD163" i="45"/>
  <c r="AE162" i="45"/>
  <c r="AD162" i="45"/>
  <c r="AE161" i="45"/>
  <c r="AD161" i="45"/>
  <c r="AE159" i="45"/>
  <c r="AD159" i="45"/>
  <c r="AE158" i="45"/>
  <c r="AD158" i="45"/>
  <c r="AE157" i="45"/>
  <c r="AD157" i="45"/>
  <c r="AE156" i="45"/>
  <c r="AD156" i="45"/>
  <c r="AE155" i="45"/>
  <c r="AD155" i="45"/>
  <c r="AE154" i="45"/>
  <c r="AD154" i="45"/>
  <c r="AE153" i="45"/>
  <c r="AD153" i="45"/>
  <c r="AE152" i="45"/>
  <c r="AD152" i="45"/>
  <c r="AE150" i="45"/>
  <c r="AD150" i="45"/>
  <c r="AE149" i="45"/>
  <c r="AD149" i="45"/>
  <c r="AE148" i="45"/>
  <c r="AD148" i="45"/>
  <c r="AE147" i="45"/>
  <c r="AD147" i="45"/>
  <c r="AE146" i="45"/>
  <c r="AD146" i="45"/>
  <c r="AE145" i="45"/>
  <c r="AD145" i="45"/>
  <c r="AE144" i="45"/>
  <c r="AD144" i="45"/>
  <c r="AE143" i="45"/>
  <c r="AD143" i="45"/>
  <c r="AE141" i="45"/>
  <c r="AD141" i="45"/>
  <c r="AE140" i="45"/>
  <c r="AD140" i="45"/>
  <c r="AE139" i="45"/>
  <c r="AD139" i="45"/>
  <c r="AE138" i="45"/>
  <c r="AD138" i="45"/>
  <c r="AE137" i="45"/>
  <c r="AD137" i="45"/>
  <c r="AE136" i="45"/>
  <c r="AD136" i="45"/>
  <c r="AE135" i="45"/>
  <c r="AD135" i="45"/>
  <c r="AE134" i="45"/>
  <c r="AD134" i="45"/>
  <c r="AE132" i="45"/>
  <c r="AD132" i="45"/>
  <c r="AE131" i="45"/>
  <c r="AD131" i="45"/>
  <c r="AE130" i="45"/>
  <c r="AD130" i="45"/>
  <c r="AE129" i="45"/>
  <c r="AD129" i="45"/>
  <c r="AE128" i="45"/>
  <c r="AD128" i="45"/>
  <c r="AE127" i="45"/>
  <c r="AD127" i="45"/>
  <c r="AE126" i="45"/>
  <c r="AD126" i="45"/>
  <c r="AE125" i="45"/>
  <c r="AD125" i="45"/>
  <c r="AE123" i="45"/>
  <c r="AD123" i="45"/>
  <c r="AE122" i="45"/>
  <c r="AD122" i="45"/>
  <c r="AE121" i="45"/>
  <c r="AD121" i="45"/>
  <c r="AE120" i="45"/>
  <c r="AD120" i="45"/>
  <c r="AE119" i="45"/>
  <c r="AD119" i="45"/>
  <c r="AE118" i="45"/>
  <c r="AD118" i="45"/>
  <c r="AE117" i="45"/>
  <c r="AD117" i="45"/>
  <c r="AE116" i="45"/>
  <c r="AD116" i="45"/>
  <c r="AE114" i="45"/>
  <c r="AD114" i="45"/>
  <c r="AE113" i="45"/>
  <c r="AD113" i="45"/>
  <c r="AE112" i="45"/>
  <c r="AD112" i="45"/>
  <c r="AE111" i="45"/>
  <c r="AD111" i="45"/>
  <c r="AE110" i="45"/>
  <c r="AD110" i="45"/>
  <c r="AE109" i="45"/>
  <c r="AD109" i="45"/>
  <c r="AE108" i="45"/>
  <c r="AD108" i="45"/>
  <c r="AE107" i="45"/>
  <c r="AD107" i="45"/>
  <c r="AE104" i="45"/>
  <c r="AD104" i="45"/>
  <c r="AE103" i="45"/>
  <c r="AD103" i="45"/>
  <c r="AE102" i="45"/>
  <c r="AD102" i="45"/>
  <c r="AE101" i="45"/>
  <c r="AD101" i="45"/>
  <c r="AE100" i="45"/>
  <c r="AD100" i="45"/>
  <c r="AE99" i="45"/>
  <c r="AD99" i="45"/>
  <c r="AE98" i="45"/>
  <c r="AD98" i="45"/>
  <c r="AE97" i="45"/>
  <c r="AD97" i="45"/>
  <c r="AE95" i="45"/>
  <c r="AD95" i="45"/>
  <c r="AE94" i="45"/>
  <c r="AD94" i="45"/>
  <c r="AE93" i="45"/>
  <c r="AD93" i="45"/>
  <c r="AE92" i="45"/>
  <c r="AD92" i="45"/>
  <c r="AE91" i="45"/>
  <c r="AD91" i="45"/>
  <c r="AE90" i="45"/>
  <c r="AD90" i="45"/>
  <c r="AE89" i="45"/>
  <c r="AD89" i="45"/>
  <c r="AE88" i="45"/>
  <c r="AD88" i="45"/>
  <c r="AE86" i="45"/>
  <c r="AD86" i="45"/>
  <c r="AE85" i="45"/>
  <c r="AD85" i="45"/>
  <c r="AE84" i="45"/>
  <c r="AD84" i="45"/>
  <c r="AE83" i="45"/>
  <c r="AD83" i="45"/>
  <c r="AE82" i="45"/>
  <c r="AD82" i="45"/>
  <c r="AE81" i="45"/>
  <c r="AD81" i="45"/>
  <c r="AE80" i="45"/>
  <c r="AD80" i="45"/>
  <c r="AE79" i="45"/>
  <c r="AD79" i="45"/>
  <c r="AE77" i="45"/>
  <c r="AD77" i="45"/>
  <c r="AE76" i="45"/>
  <c r="AD76" i="45"/>
  <c r="AE75" i="45"/>
  <c r="AD75" i="45"/>
  <c r="AE74" i="45"/>
  <c r="AD74" i="45"/>
  <c r="AE73" i="45"/>
  <c r="AD73" i="45"/>
  <c r="AE72" i="45"/>
  <c r="AD72" i="45"/>
  <c r="AE71" i="45"/>
  <c r="AD71" i="45"/>
  <c r="AE70" i="45"/>
  <c r="AD70" i="45"/>
  <c r="AE63" i="45"/>
  <c r="AD63" i="45" s="1"/>
  <c r="AE62" i="45"/>
  <c r="AD62" i="45" s="1"/>
  <c r="AE61" i="45"/>
  <c r="AD61" i="45" s="1"/>
  <c r="AE60" i="45"/>
  <c r="AD60" i="45" s="1"/>
  <c r="AE59" i="45"/>
  <c r="AD59" i="45" s="1"/>
  <c r="AE58" i="45"/>
  <c r="AD58" i="45" s="1"/>
  <c r="AE57" i="45"/>
  <c r="AD57" i="45" s="1"/>
  <c r="AE55" i="45"/>
  <c r="AD55" i="45"/>
  <c r="AE54" i="45"/>
  <c r="AD54" i="45"/>
  <c r="AE53" i="45"/>
  <c r="AD53" i="45"/>
  <c r="AE52" i="45"/>
  <c r="AD52" i="45"/>
  <c r="AE51" i="45"/>
  <c r="AD51" i="45"/>
  <c r="AE50" i="45"/>
  <c r="AD50" i="45"/>
  <c r="AE49" i="45"/>
  <c r="AD49" i="45" s="1"/>
  <c r="AE48" i="45"/>
  <c r="AD48" i="45" s="1"/>
  <c r="AE46" i="45"/>
  <c r="AD46" i="45"/>
  <c r="AE45" i="45"/>
  <c r="AD45" i="45"/>
  <c r="AE44" i="45"/>
  <c r="AD44" i="45" s="1"/>
  <c r="AE43" i="45"/>
  <c r="AD43" i="45" s="1"/>
  <c r="AE42" i="45"/>
  <c r="AD42" i="45" s="1"/>
  <c r="AE41" i="45"/>
  <c r="AD41" i="45" s="1"/>
  <c r="AE40" i="45"/>
  <c r="AD40" i="45" s="1"/>
  <c r="AE39" i="45"/>
  <c r="AE47" i="45" s="1"/>
  <c r="AE37" i="45"/>
  <c r="AD37" i="45"/>
  <c r="AE36" i="45"/>
  <c r="AD36" i="45"/>
  <c r="AE35" i="45"/>
  <c r="AD35" i="45"/>
  <c r="AE34" i="45"/>
  <c r="AD34" i="45"/>
  <c r="AE33" i="45"/>
  <c r="AD33" i="45"/>
  <c r="AE32" i="45"/>
  <c r="AD32" i="45" s="1"/>
  <c r="AE31" i="45"/>
  <c r="AD31" i="45"/>
  <c r="AE30" i="45"/>
  <c r="AD30" i="45" s="1"/>
  <c r="AE28" i="45"/>
  <c r="AD28" i="45"/>
  <c r="AE27" i="45"/>
  <c r="AD27" i="45"/>
  <c r="AE26" i="45"/>
  <c r="AD26" i="45"/>
  <c r="AE25" i="45"/>
  <c r="AD25" i="45"/>
  <c r="AE24" i="45"/>
  <c r="AD24" i="45"/>
  <c r="AE23" i="45"/>
  <c r="AD23" i="45" s="1"/>
  <c r="AE22" i="45"/>
  <c r="AD22" i="45"/>
  <c r="AE21" i="45"/>
  <c r="AD21" i="45" s="1"/>
  <c r="AE19" i="45"/>
  <c r="AD19" i="45"/>
  <c r="AE18" i="45"/>
  <c r="AD18" i="45"/>
  <c r="AE17" i="45"/>
  <c r="AD17" i="45"/>
  <c r="AE16" i="45"/>
  <c r="AD16" i="45"/>
  <c r="AE15" i="45"/>
  <c r="AD15" i="45"/>
  <c r="AE14" i="45"/>
  <c r="AD14" i="45"/>
  <c r="AE13" i="45"/>
  <c r="AD13" i="45"/>
  <c r="AE12" i="45"/>
  <c r="AD12" i="45" s="1"/>
  <c r="AE8" i="45"/>
  <c r="AD8" i="45"/>
  <c r="AE7" i="45"/>
  <c r="AD7" i="45"/>
  <c r="AE6" i="45"/>
  <c r="AD6" i="45"/>
  <c r="AD5" i="45"/>
  <c r="AD4" i="45"/>
  <c r="AD3" i="45"/>
  <c r="E201" i="46"/>
  <c r="AE174" i="46"/>
  <c r="AD174" i="46" s="1"/>
  <c r="AD175" i="46"/>
  <c r="AE175" i="46"/>
  <c r="AD176" i="46"/>
  <c r="AE176" i="46"/>
  <c r="AD177" i="46"/>
  <c r="AE177" i="46"/>
  <c r="AD178" i="46"/>
  <c r="AE178" i="46"/>
  <c r="AD179" i="46"/>
  <c r="AE179" i="46"/>
  <c r="AD180" i="46"/>
  <c r="AE180" i="46"/>
  <c r="AD181" i="46"/>
  <c r="AE183" i="46"/>
  <c r="AD183" i="46" s="1"/>
  <c r="AD184" i="46"/>
  <c r="AE184" i="46"/>
  <c r="AD185" i="46"/>
  <c r="AE185" i="46"/>
  <c r="AD186" i="46"/>
  <c r="AE186" i="46"/>
  <c r="AD187" i="46"/>
  <c r="AE187" i="46"/>
  <c r="AD188" i="46"/>
  <c r="AE188" i="46"/>
  <c r="AD189" i="46"/>
  <c r="AE189" i="46"/>
  <c r="AD190" i="46"/>
  <c r="T174" i="46"/>
  <c r="U174" i="46"/>
  <c r="X174" i="46" s="1"/>
  <c r="T175" i="46"/>
  <c r="U175" i="46"/>
  <c r="W175" i="46" s="1"/>
  <c r="X175" i="46"/>
  <c r="T176" i="46"/>
  <c r="U176" i="46"/>
  <c r="W176" i="46" s="1"/>
  <c r="X176" i="46"/>
  <c r="T177" i="46"/>
  <c r="U177" i="46"/>
  <c r="W177" i="46" s="1"/>
  <c r="X177" i="46"/>
  <c r="T178" i="46"/>
  <c r="U178" i="46"/>
  <c r="W178" i="46" s="1"/>
  <c r="X178" i="46"/>
  <c r="T179" i="46"/>
  <c r="U179" i="46"/>
  <c r="W179" i="46" s="1"/>
  <c r="X179" i="46"/>
  <c r="T180" i="46"/>
  <c r="U180" i="46"/>
  <c r="W180" i="46" s="1"/>
  <c r="X180" i="46"/>
  <c r="U190" i="46"/>
  <c r="T183" i="46"/>
  <c r="U183" i="46"/>
  <c r="W183" i="46" s="1"/>
  <c r="T184" i="46"/>
  <c r="U184" i="46"/>
  <c r="W184" i="46" s="1"/>
  <c r="X184" i="46"/>
  <c r="T185" i="46"/>
  <c r="U185" i="46"/>
  <c r="W185" i="46" s="1"/>
  <c r="X185" i="46"/>
  <c r="T186" i="46"/>
  <c r="U186" i="46"/>
  <c r="W186" i="46" s="1"/>
  <c r="X186" i="46"/>
  <c r="T187" i="46"/>
  <c r="U187" i="46"/>
  <c r="W187" i="46" s="1"/>
  <c r="X187" i="46"/>
  <c r="T188" i="46"/>
  <c r="U188" i="46"/>
  <c r="W188" i="46" s="1"/>
  <c r="X188" i="46"/>
  <c r="T189" i="46"/>
  <c r="U189" i="46"/>
  <c r="W189" i="46" s="1"/>
  <c r="X189" i="46"/>
  <c r="E107" i="46"/>
  <c r="V39" i="44"/>
  <c r="E201" i="44"/>
  <c r="AE153" i="44"/>
  <c r="AD153" i="44" s="1"/>
  <c r="U153" i="44"/>
  <c r="X153" i="44" s="1"/>
  <c r="T153" i="44"/>
  <c r="AE152" i="44"/>
  <c r="AD152" i="44" s="1"/>
  <c r="U152" i="44"/>
  <c r="X152" i="44" s="1"/>
  <c r="T152" i="44"/>
  <c r="AE151" i="44"/>
  <c r="AD151" i="44" s="1"/>
  <c r="U151" i="44"/>
  <c r="W151" i="44" s="1"/>
  <c r="T151" i="44"/>
  <c r="E107" i="44"/>
  <c r="AE68" i="44"/>
  <c r="AD68" i="44" s="1"/>
  <c r="AE69" i="44"/>
  <c r="AD69" i="44" s="1"/>
  <c r="AE70" i="44"/>
  <c r="AD70" i="44" s="1"/>
  <c r="AE71" i="44"/>
  <c r="AD71" i="44" s="1"/>
  <c r="AE72" i="44"/>
  <c r="AD72" i="44" s="1"/>
  <c r="AE73" i="44"/>
  <c r="AD73" i="44" s="1"/>
  <c r="AE74" i="44"/>
  <c r="AD74" i="44" s="1"/>
  <c r="AE75" i="44"/>
  <c r="AD75" i="44" s="1"/>
  <c r="AE76" i="44"/>
  <c r="AD76" i="44" s="1"/>
  <c r="AE77" i="44"/>
  <c r="AD77" i="44" s="1"/>
  <c r="AE78" i="44"/>
  <c r="AD78" i="44" s="1"/>
  <c r="T74" i="44"/>
  <c r="U74" i="44"/>
  <c r="W74" i="44" s="1"/>
  <c r="T75" i="44"/>
  <c r="U75" i="44"/>
  <c r="W75" i="44" s="1"/>
  <c r="T76" i="44"/>
  <c r="U76" i="44"/>
  <c r="W76" i="44" s="1"/>
  <c r="T77" i="44"/>
  <c r="U77" i="44" s="1"/>
  <c r="AE37" i="44"/>
  <c r="AD37" i="44" s="1"/>
  <c r="T37" i="44"/>
  <c r="U37" i="44" s="1"/>
  <c r="W37" i="44" s="1"/>
  <c r="T175" i="44"/>
  <c r="U175" i="44"/>
  <c r="W175" i="44" s="1"/>
  <c r="X175" i="44"/>
  <c r="T176" i="44"/>
  <c r="U176" i="44"/>
  <c r="W176" i="44" s="1"/>
  <c r="X176" i="44"/>
  <c r="T177" i="44"/>
  <c r="U177" i="44"/>
  <c r="W177" i="44" s="1"/>
  <c r="X177" i="44"/>
  <c r="AE183" i="44"/>
  <c r="AD183" i="44" s="1"/>
  <c r="AD184" i="44"/>
  <c r="AE184" i="44"/>
  <c r="AD185" i="44"/>
  <c r="AE185" i="44"/>
  <c r="AD186" i="44"/>
  <c r="AE186" i="44"/>
  <c r="AD187" i="44"/>
  <c r="AE187" i="44"/>
  <c r="AD188" i="44"/>
  <c r="AE188" i="44"/>
  <c r="AD189" i="44"/>
  <c r="AE189" i="44"/>
  <c r="AD190" i="44"/>
  <c r="T183" i="44"/>
  <c r="U183" i="44"/>
  <c r="W183" i="44" s="1"/>
  <c r="T184" i="44"/>
  <c r="U184" i="44"/>
  <c r="W184" i="44" s="1"/>
  <c r="X184" i="44"/>
  <c r="T185" i="44"/>
  <c r="U185" i="44"/>
  <c r="W185" i="44" s="1"/>
  <c r="X185" i="44"/>
  <c r="T186" i="44"/>
  <c r="U186" i="44"/>
  <c r="W186" i="44" s="1"/>
  <c r="X186" i="44"/>
  <c r="T187" i="44"/>
  <c r="U187" i="44"/>
  <c r="W187" i="44" s="1"/>
  <c r="X187" i="44"/>
  <c r="T188" i="44"/>
  <c r="U188" i="44"/>
  <c r="W188" i="44" s="1"/>
  <c r="X188" i="44"/>
  <c r="T189" i="44"/>
  <c r="U189" i="44"/>
  <c r="W189" i="44" s="1"/>
  <c r="X189" i="44"/>
  <c r="AE38" i="47" l="1"/>
  <c r="AD87" i="47"/>
  <c r="AD105" i="47"/>
  <c r="AE133" i="47"/>
  <c r="AE142" i="47"/>
  <c r="AE151" i="47"/>
  <c r="AE160" i="47"/>
  <c r="AE169" i="47"/>
  <c r="AE178" i="47"/>
  <c r="AE187" i="47"/>
  <c r="AE196" i="47"/>
  <c r="AE133" i="45"/>
  <c r="AE142" i="45"/>
  <c r="AE87" i="47"/>
  <c r="AE105" i="47"/>
  <c r="AE69" i="47"/>
  <c r="AD57" i="47"/>
  <c r="W151" i="46"/>
  <c r="X151" i="46"/>
  <c r="X64" i="47"/>
  <c r="W64" i="47"/>
  <c r="AE124" i="47"/>
  <c r="AE197" i="47" s="1"/>
  <c r="AD96" i="47"/>
  <c r="AE96" i="47"/>
  <c r="W66" i="47"/>
  <c r="W67" i="47"/>
  <c r="W65" i="47"/>
  <c r="AE78" i="47"/>
  <c r="AE56" i="47"/>
  <c r="AE47" i="47"/>
  <c r="AD38" i="47"/>
  <c r="AD29" i="47"/>
  <c r="AE29" i="47"/>
  <c r="AE124" i="45"/>
  <c r="AD105" i="45"/>
  <c r="AE105" i="45"/>
  <c r="AE96" i="45"/>
  <c r="AD96" i="45"/>
  <c r="AE87" i="45"/>
  <c r="AD87" i="45"/>
  <c r="M87" i="45" s="1"/>
  <c r="AE78" i="45"/>
  <c r="AD124" i="45"/>
  <c r="M124" i="45" s="1"/>
  <c r="AD133" i="45"/>
  <c r="AD142" i="45"/>
  <c r="AD151" i="45"/>
  <c r="AD160" i="45"/>
  <c r="AD169" i="45"/>
  <c r="M169" i="45" s="1"/>
  <c r="AD178" i="45"/>
  <c r="AD187" i="45"/>
  <c r="AD196" i="45"/>
  <c r="AE151" i="45"/>
  <c r="AE160" i="45"/>
  <c r="AE169" i="45"/>
  <c r="AE178" i="45"/>
  <c r="AE187" i="45"/>
  <c r="AE196" i="45"/>
  <c r="AD56" i="45"/>
  <c r="X66" i="45"/>
  <c r="AD39" i="45"/>
  <c r="AD47" i="45" s="1"/>
  <c r="AD78" i="45"/>
  <c r="W67" i="45"/>
  <c r="AE69" i="45"/>
  <c r="W65" i="45"/>
  <c r="W64" i="45"/>
  <c r="W68" i="45"/>
  <c r="AD69" i="45"/>
  <c r="AE56" i="45"/>
  <c r="AD38" i="45"/>
  <c r="AE38" i="45"/>
  <c r="AD29" i="45"/>
  <c r="AE29" i="45"/>
  <c r="X152" i="46"/>
  <c r="W153" i="46"/>
  <c r="X76" i="46"/>
  <c r="W75" i="46"/>
  <c r="W74" i="46"/>
  <c r="W77" i="46"/>
  <c r="W37" i="46"/>
  <c r="AD78" i="47"/>
  <c r="AD69" i="47"/>
  <c r="AD47" i="47"/>
  <c r="AD115" i="47"/>
  <c r="AE115" i="47"/>
  <c r="AD48" i="47"/>
  <c r="AD56" i="47" s="1"/>
  <c r="AD116" i="47"/>
  <c r="AD124" i="47" s="1"/>
  <c r="M124" i="47" s="1"/>
  <c r="AD20" i="47"/>
  <c r="AE20" i="47"/>
  <c r="AD115" i="45"/>
  <c r="AE115" i="45"/>
  <c r="AD20" i="45"/>
  <c r="AE20" i="45"/>
  <c r="W174" i="46"/>
  <c r="X183" i="46"/>
  <c r="X151" i="44"/>
  <c r="W152" i="44"/>
  <c r="W153" i="44"/>
  <c r="W77" i="44"/>
  <c r="X77" i="44"/>
  <c r="X75" i="44"/>
  <c r="X74" i="44"/>
  <c r="X76" i="44"/>
  <c r="X37" i="44"/>
  <c r="X183" i="44"/>
  <c r="U107" i="47"/>
  <c r="W107" i="47" s="1"/>
  <c r="X108" i="47"/>
  <c r="X109" i="47"/>
  <c r="X110" i="47"/>
  <c r="X111" i="47"/>
  <c r="X112" i="47"/>
  <c r="X113" i="47"/>
  <c r="X114" i="47"/>
  <c r="X116" i="47"/>
  <c r="X117" i="47"/>
  <c r="X118" i="47"/>
  <c r="X119" i="47"/>
  <c r="X120" i="47"/>
  <c r="X121" i="47"/>
  <c r="X122" i="47"/>
  <c r="X123" i="47"/>
  <c r="X125" i="47"/>
  <c r="X126" i="47"/>
  <c r="X127" i="47"/>
  <c r="X128" i="47"/>
  <c r="X129" i="47"/>
  <c r="X130" i="47"/>
  <c r="X131" i="47"/>
  <c r="X132" i="47"/>
  <c r="X134" i="47"/>
  <c r="X135" i="47"/>
  <c r="X136" i="47"/>
  <c r="X137" i="47"/>
  <c r="X138" i="47"/>
  <c r="X139" i="47"/>
  <c r="X140" i="47"/>
  <c r="X141" i="47"/>
  <c r="X143" i="47"/>
  <c r="X144" i="47"/>
  <c r="X145" i="47"/>
  <c r="X146" i="47"/>
  <c r="X147" i="47"/>
  <c r="X148" i="47"/>
  <c r="X149" i="47"/>
  <c r="X150" i="47"/>
  <c r="X152" i="47"/>
  <c r="X153" i="47"/>
  <c r="X154" i="47"/>
  <c r="X155" i="47"/>
  <c r="X156" i="47"/>
  <c r="X157" i="47"/>
  <c r="X158" i="47"/>
  <c r="X159" i="47"/>
  <c r="X161" i="47"/>
  <c r="X162" i="47"/>
  <c r="X163" i="47"/>
  <c r="X164" i="47"/>
  <c r="X165" i="47"/>
  <c r="X166" i="47"/>
  <c r="X167" i="47"/>
  <c r="X168" i="47"/>
  <c r="X170" i="47"/>
  <c r="X171" i="47"/>
  <c r="X172" i="47"/>
  <c r="X173" i="47"/>
  <c r="X174" i="47"/>
  <c r="X175" i="47"/>
  <c r="X176" i="47"/>
  <c r="X177" i="47"/>
  <c r="T12" i="47"/>
  <c r="U12" i="47"/>
  <c r="X12" i="47" s="1"/>
  <c r="X13" i="47"/>
  <c r="X14" i="47"/>
  <c r="X15" i="47"/>
  <c r="X16" i="47"/>
  <c r="X17" i="47"/>
  <c r="X18" i="47"/>
  <c r="X19" i="47"/>
  <c r="T21" i="47"/>
  <c r="U21" i="47"/>
  <c r="X21" i="47" s="1"/>
  <c r="T22" i="47"/>
  <c r="U22" i="47"/>
  <c r="X22" i="47" s="1"/>
  <c r="T23" i="47"/>
  <c r="U23" i="47"/>
  <c r="X23" i="47" s="1"/>
  <c r="T24" i="47"/>
  <c r="U24" i="47"/>
  <c r="W24" i="47" s="1"/>
  <c r="X25" i="47"/>
  <c r="X26" i="47"/>
  <c r="X27" i="47"/>
  <c r="X28" i="47"/>
  <c r="T48" i="47"/>
  <c r="U48" i="47" s="1"/>
  <c r="U49" i="47"/>
  <c r="X49" i="47" s="1"/>
  <c r="X50" i="47"/>
  <c r="X51" i="47"/>
  <c r="X52" i="47"/>
  <c r="X53" i="47"/>
  <c r="X54" i="47"/>
  <c r="X55" i="47"/>
  <c r="U57" i="47"/>
  <c r="X57" i="47" s="1"/>
  <c r="U58" i="47"/>
  <c r="X58" i="47" s="1"/>
  <c r="U59" i="47"/>
  <c r="X59" i="47" s="1"/>
  <c r="U60" i="47"/>
  <c r="X60" i="47" s="1"/>
  <c r="U61" i="47"/>
  <c r="X61" i="47" s="1"/>
  <c r="U62" i="47"/>
  <c r="X62" i="47" s="1"/>
  <c r="U63" i="47"/>
  <c r="W63" i="47" s="1"/>
  <c r="U68" i="47"/>
  <c r="X68" i="47" s="1"/>
  <c r="U108" i="47"/>
  <c r="U109" i="47"/>
  <c r="W109" i="47" s="1"/>
  <c r="U110" i="47"/>
  <c r="U111" i="47"/>
  <c r="U112" i="47"/>
  <c r="U113" i="47"/>
  <c r="W113" i="47" s="1"/>
  <c r="U114" i="47"/>
  <c r="W114" i="47" s="1"/>
  <c r="V115" i="47"/>
  <c r="U117" i="47"/>
  <c r="U118" i="47"/>
  <c r="W118" i="47" s="1"/>
  <c r="U119" i="47"/>
  <c r="W119" i="47" s="1"/>
  <c r="U120" i="47"/>
  <c r="W120" i="47" s="1"/>
  <c r="U121" i="47"/>
  <c r="U122" i="47"/>
  <c r="W122" i="47" s="1"/>
  <c r="U123" i="47"/>
  <c r="W123" i="47" s="1"/>
  <c r="V124" i="47"/>
  <c r="U125" i="47"/>
  <c r="U126" i="47"/>
  <c r="U127" i="47"/>
  <c r="W127" i="47" s="1"/>
  <c r="U128" i="47"/>
  <c r="W128" i="47" s="1"/>
  <c r="U129" i="47"/>
  <c r="W129" i="47" s="1"/>
  <c r="U130" i="47"/>
  <c r="W130" i="47" s="1"/>
  <c r="U131" i="47"/>
  <c r="W131" i="47" s="1"/>
  <c r="U132" i="47"/>
  <c r="W132" i="47" s="1"/>
  <c r="V133" i="47"/>
  <c r="U134" i="47"/>
  <c r="U135" i="47"/>
  <c r="W135" i="47" s="1"/>
  <c r="U136" i="47"/>
  <c r="W136" i="47" s="1"/>
  <c r="U137" i="47"/>
  <c r="U138" i="47"/>
  <c r="W138" i="47" s="1"/>
  <c r="U139" i="47"/>
  <c r="W139" i="47" s="1"/>
  <c r="U140" i="47"/>
  <c r="W140" i="47" s="1"/>
  <c r="U141" i="47"/>
  <c r="V142" i="47"/>
  <c r="U143" i="47"/>
  <c r="W143" i="47" s="1"/>
  <c r="U144" i="47"/>
  <c r="U145" i="47"/>
  <c r="U146" i="47"/>
  <c r="W146" i="47" s="1"/>
  <c r="U147" i="47"/>
  <c r="W147" i="47" s="1"/>
  <c r="U148" i="47"/>
  <c r="U149" i="47"/>
  <c r="W149" i="47" s="1"/>
  <c r="U150" i="47"/>
  <c r="V151" i="47"/>
  <c r="U152" i="47"/>
  <c r="W152" i="47" s="1"/>
  <c r="U153" i="47"/>
  <c r="U154" i="47"/>
  <c r="W154" i="47" s="1"/>
  <c r="U155" i="47"/>
  <c r="U156" i="47"/>
  <c r="W156" i="47" s="1"/>
  <c r="U157" i="47"/>
  <c r="U158" i="47"/>
  <c r="U159" i="47"/>
  <c r="W159" i="47" s="1"/>
  <c r="V160" i="47"/>
  <c r="U161" i="47"/>
  <c r="W161" i="47" s="1"/>
  <c r="U162" i="47"/>
  <c r="W162" i="47" s="1"/>
  <c r="U163" i="47"/>
  <c r="W163" i="47" s="1"/>
  <c r="U164" i="47"/>
  <c r="W164" i="47" s="1"/>
  <c r="U165" i="47"/>
  <c r="W165" i="47" s="1"/>
  <c r="U166" i="47"/>
  <c r="U167" i="47"/>
  <c r="W167" i="47" s="1"/>
  <c r="U168" i="47"/>
  <c r="W168" i="47" s="1"/>
  <c r="V169" i="47"/>
  <c r="U170" i="47"/>
  <c r="U171" i="47"/>
  <c r="W171" i="47" s="1"/>
  <c r="U172" i="47"/>
  <c r="W172" i="47" s="1"/>
  <c r="U173" i="47"/>
  <c r="W173" i="47" s="1"/>
  <c r="U174" i="47"/>
  <c r="W174" i="47" s="1"/>
  <c r="U175" i="47"/>
  <c r="W175" i="47" s="1"/>
  <c r="U176" i="47"/>
  <c r="W176" i="47" s="1"/>
  <c r="U177" i="47"/>
  <c r="W177" i="47" s="1"/>
  <c r="V178" i="47"/>
  <c r="U13" i="47"/>
  <c r="U14" i="47"/>
  <c r="W14" i="47" s="1"/>
  <c r="U15" i="47"/>
  <c r="U16" i="47"/>
  <c r="W16" i="47" s="1"/>
  <c r="U17" i="47"/>
  <c r="U18" i="47"/>
  <c r="U19" i="47"/>
  <c r="V20" i="47"/>
  <c r="U25" i="47"/>
  <c r="U26" i="47"/>
  <c r="W26" i="47" s="1"/>
  <c r="U27" i="47"/>
  <c r="W27" i="47" s="1"/>
  <c r="U28" i="47"/>
  <c r="W28" i="47" s="1"/>
  <c r="V29" i="47"/>
  <c r="T30" i="47"/>
  <c r="U30" i="47"/>
  <c r="T31" i="47"/>
  <c r="U31" i="47"/>
  <c r="W31" i="47" s="1"/>
  <c r="T32" i="47"/>
  <c r="U32" i="47"/>
  <c r="W32" i="47" s="1"/>
  <c r="U33" i="47"/>
  <c r="U34" i="47"/>
  <c r="U35" i="47"/>
  <c r="W35" i="47" s="1"/>
  <c r="U36" i="47"/>
  <c r="U37" i="47"/>
  <c r="W37" i="47" s="1"/>
  <c r="T39" i="47"/>
  <c r="U39" i="47"/>
  <c r="W39" i="47" s="1"/>
  <c r="T40" i="47"/>
  <c r="U40" i="47" s="1"/>
  <c r="T41" i="47"/>
  <c r="U41" i="47"/>
  <c r="X41" i="47" s="1"/>
  <c r="U42" i="47"/>
  <c r="X42" i="47" s="1"/>
  <c r="T43" i="47"/>
  <c r="U43" i="47"/>
  <c r="X43" i="47" s="1"/>
  <c r="U44" i="47"/>
  <c r="X44" i="47"/>
  <c r="U45" i="47"/>
  <c r="W45" i="47" s="1"/>
  <c r="U46" i="47"/>
  <c r="U50" i="47"/>
  <c r="W50" i="47" s="1"/>
  <c r="U51" i="47"/>
  <c r="W51" i="47" s="1"/>
  <c r="U52" i="47"/>
  <c r="W52" i="47" s="1"/>
  <c r="U53" i="47"/>
  <c r="U54" i="47"/>
  <c r="W54" i="47" s="1"/>
  <c r="U55" i="47"/>
  <c r="V56" i="47"/>
  <c r="V69" i="47"/>
  <c r="X188" i="47"/>
  <c r="X189" i="47"/>
  <c r="X190" i="47"/>
  <c r="X191" i="47"/>
  <c r="X192" i="47"/>
  <c r="X193" i="47"/>
  <c r="X194" i="47"/>
  <c r="X195" i="47"/>
  <c r="U188" i="47"/>
  <c r="W188" i="47" s="1"/>
  <c r="U189" i="47"/>
  <c r="U190" i="47"/>
  <c r="W190" i="47"/>
  <c r="U191" i="47"/>
  <c r="W191" i="47" s="1"/>
  <c r="U192" i="47"/>
  <c r="W192" i="47" s="1"/>
  <c r="U193" i="47"/>
  <c r="W193" i="47" s="1"/>
  <c r="U194" i="47"/>
  <c r="W194" i="47" s="1"/>
  <c r="U195" i="47"/>
  <c r="W195" i="47" s="1"/>
  <c r="V196" i="47"/>
  <c r="T195" i="47"/>
  <c r="T194" i="47"/>
  <c r="T193" i="47"/>
  <c r="T192" i="47"/>
  <c r="T191" i="47"/>
  <c r="T190" i="47"/>
  <c r="T189" i="47"/>
  <c r="T188" i="47"/>
  <c r="X179" i="47"/>
  <c r="X180" i="47"/>
  <c r="X181" i="47"/>
  <c r="X182" i="47"/>
  <c r="X183" i="47"/>
  <c r="X184" i="47"/>
  <c r="X185" i="47"/>
  <c r="X186" i="47"/>
  <c r="U179" i="47"/>
  <c r="W179" i="47" s="1"/>
  <c r="U180" i="47"/>
  <c r="W180" i="47" s="1"/>
  <c r="U181" i="47"/>
  <c r="U182" i="47"/>
  <c r="U183" i="47"/>
  <c r="W183" i="47" s="1"/>
  <c r="U184" i="47"/>
  <c r="W184" i="47" s="1"/>
  <c r="U185" i="47"/>
  <c r="W185" i="47" s="1"/>
  <c r="U186" i="47"/>
  <c r="W186" i="47" s="1"/>
  <c r="V187" i="47"/>
  <c r="T186" i="47"/>
  <c r="T185" i="47"/>
  <c r="T184" i="47"/>
  <c r="T183" i="47"/>
  <c r="T182" i="47"/>
  <c r="T181" i="47"/>
  <c r="T180" i="47"/>
  <c r="T179" i="47"/>
  <c r="T177" i="47"/>
  <c r="T176" i="47"/>
  <c r="T175" i="47"/>
  <c r="T174" i="47"/>
  <c r="T173" i="47"/>
  <c r="T172" i="47"/>
  <c r="T171" i="47"/>
  <c r="W170" i="47"/>
  <c r="T170" i="47"/>
  <c r="T168" i="47"/>
  <c r="T167" i="47"/>
  <c r="W166" i="47"/>
  <c r="T166" i="47"/>
  <c r="T165" i="47"/>
  <c r="T164" i="47"/>
  <c r="T163" i="47"/>
  <c r="T162" i="47"/>
  <c r="T161" i="47"/>
  <c r="T159" i="47"/>
  <c r="W158" i="47"/>
  <c r="T158" i="47"/>
  <c r="W157" i="47"/>
  <c r="T157" i="47"/>
  <c r="T156" i="47"/>
  <c r="T155" i="47"/>
  <c r="T154" i="47"/>
  <c r="W153" i="47"/>
  <c r="T153" i="47"/>
  <c r="T152" i="47"/>
  <c r="N151" i="47"/>
  <c r="W150" i="47"/>
  <c r="T150" i="47"/>
  <c r="T149" i="47"/>
  <c r="W148" i="47"/>
  <c r="T148" i="47"/>
  <c r="T147" i="47"/>
  <c r="T146" i="47"/>
  <c r="W145" i="47"/>
  <c r="T145" i="47"/>
  <c r="W144" i="47"/>
  <c r="T144" i="47"/>
  <c r="T143" i="47"/>
  <c r="N142" i="47"/>
  <c r="W141" i="47"/>
  <c r="T141" i="47"/>
  <c r="T140" i="47"/>
  <c r="T139" i="47"/>
  <c r="T138" i="47"/>
  <c r="W137" i="47"/>
  <c r="T137" i="47"/>
  <c r="T136" i="47"/>
  <c r="T135" i="47"/>
  <c r="W134" i="47"/>
  <c r="T134" i="47"/>
  <c r="T132" i="47"/>
  <c r="T131" i="47"/>
  <c r="T130" i="47"/>
  <c r="T129" i="47"/>
  <c r="T128" i="47"/>
  <c r="T127" i="47"/>
  <c r="W126" i="47"/>
  <c r="T126" i="47"/>
  <c r="W125" i="47"/>
  <c r="T125" i="47"/>
  <c r="T123" i="47"/>
  <c r="T122" i="47"/>
  <c r="W121" i="47"/>
  <c r="T121" i="47"/>
  <c r="T120" i="47"/>
  <c r="T119" i="47"/>
  <c r="T118" i="47"/>
  <c r="W117" i="47"/>
  <c r="T117" i="47"/>
  <c r="T116" i="47"/>
  <c r="T114" i="47"/>
  <c r="T113" i="47"/>
  <c r="W112" i="47"/>
  <c r="T112" i="47"/>
  <c r="W111" i="47"/>
  <c r="T111" i="47"/>
  <c r="W110" i="47"/>
  <c r="T110" i="47"/>
  <c r="T109" i="47"/>
  <c r="W108" i="47"/>
  <c r="T108" i="47"/>
  <c r="T107" i="47"/>
  <c r="X97" i="47"/>
  <c r="X98" i="47"/>
  <c r="X99" i="47"/>
  <c r="X100" i="47"/>
  <c r="X101" i="47"/>
  <c r="X102" i="47"/>
  <c r="X103" i="47"/>
  <c r="X104" i="47"/>
  <c r="U97" i="47"/>
  <c r="U98" i="47"/>
  <c r="W98" i="47" s="1"/>
  <c r="U99" i="47"/>
  <c r="W99" i="47" s="1"/>
  <c r="U100" i="47"/>
  <c r="W100" i="47" s="1"/>
  <c r="U101" i="47"/>
  <c r="W101" i="47" s="1"/>
  <c r="U102" i="47"/>
  <c r="U103" i="47"/>
  <c r="U104" i="47"/>
  <c r="W104" i="47" s="1"/>
  <c r="V105" i="47"/>
  <c r="T104" i="47"/>
  <c r="T103" i="47"/>
  <c r="W102" i="47"/>
  <c r="T102" i="47"/>
  <c r="T101" i="47"/>
  <c r="T100" i="47"/>
  <c r="T99" i="47"/>
  <c r="T98" i="47"/>
  <c r="W97" i="47"/>
  <c r="T97" i="47"/>
  <c r="X88" i="47"/>
  <c r="X89" i="47"/>
  <c r="X90" i="47"/>
  <c r="X91" i="47"/>
  <c r="X92" i="47"/>
  <c r="X93" i="47"/>
  <c r="X94" i="47"/>
  <c r="X95" i="47"/>
  <c r="U88" i="47"/>
  <c r="U89" i="47"/>
  <c r="U90" i="47"/>
  <c r="W90" i="47" s="1"/>
  <c r="U91" i="47"/>
  <c r="W91" i="47" s="1"/>
  <c r="U92" i="47"/>
  <c r="W92" i="47" s="1"/>
  <c r="U93" i="47"/>
  <c r="W93" i="47" s="1"/>
  <c r="U94" i="47"/>
  <c r="W94" i="47" s="1"/>
  <c r="U95" i="47"/>
  <c r="W95" i="47" s="1"/>
  <c r="V96" i="47"/>
  <c r="T95" i="47"/>
  <c r="T94" i="47"/>
  <c r="T93" i="47"/>
  <c r="T92" i="47"/>
  <c r="T91" i="47"/>
  <c r="T90" i="47"/>
  <c r="T89" i="47"/>
  <c r="T88" i="47"/>
  <c r="U79" i="47"/>
  <c r="X79" i="47" s="1"/>
  <c r="X80" i="47"/>
  <c r="X81" i="47"/>
  <c r="X82" i="47"/>
  <c r="X83" i="47"/>
  <c r="X84" i="47"/>
  <c r="X85" i="47"/>
  <c r="X86" i="47"/>
  <c r="U80" i="47"/>
  <c r="W80" i="47" s="1"/>
  <c r="U81" i="47"/>
  <c r="W81" i="47"/>
  <c r="U82" i="47"/>
  <c r="W82" i="47" s="1"/>
  <c r="U83" i="47"/>
  <c r="W83" i="47" s="1"/>
  <c r="U84" i="47"/>
  <c r="W84" i="47" s="1"/>
  <c r="U85" i="47"/>
  <c r="W85" i="47" s="1"/>
  <c r="U86" i="47"/>
  <c r="W86" i="47" s="1"/>
  <c r="V87" i="47"/>
  <c r="T86" i="47"/>
  <c r="T85" i="47"/>
  <c r="T84" i="47"/>
  <c r="T83" i="47"/>
  <c r="T82" i="47"/>
  <c r="T81" i="47"/>
  <c r="T80" i="47"/>
  <c r="U70" i="47"/>
  <c r="W70" i="47" s="1"/>
  <c r="U71" i="47"/>
  <c r="X71" i="47" s="1"/>
  <c r="T72" i="47"/>
  <c r="U72" i="47"/>
  <c r="W72" i="47" s="1"/>
  <c r="T73" i="47"/>
  <c r="U73" i="47"/>
  <c r="X73" i="47" s="1"/>
  <c r="X74" i="47"/>
  <c r="X75" i="47"/>
  <c r="X76" i="47"/>
  <c r="X77" i="47"/>
  <c r="U74" i="47"/>
  <c r="W74" i="47" s="1"/>
  <c r="U75" i="47"/>
  <c r="U76" i="47"/>
  <c r="W76" i="47" s="1"/>
  <c r="U77" i="47"/>
  <c r="W77" i="47" s="1"/>
  <c r="V78" i="47"/>
  <c r="T77" i="47"/>
  <c r="T76" i="47"/>
  <c r="T75" i="47"/>
  <c r="T74" i="47"/>
  <c r="T71" i="47"/>
  <c r="T70" i="47"/>
  <c r="T68" i="47"/>
  <c r="T63" i="47"/>
  <c r="T62" i="47"/>
  <c r="T61" i="47"/>
  <c r="W60" i="47"/>
  <c r="T60" i="47"/>
  <c r="T59" i="47"/>
  <c r="W58" i="47"/>
  <c r="T58" i="47"/>
  <c r="W57" i="47"/>
  <c r="T57" i="47"/>
  <c r="W55" i="47"/>
  <c r="T55" i="47"/>
  <c r="T54" i="47"/>
  <c r="W53" i="47"/>
  <c r="T53" i="47"/>
  <c r="T52" i="47"/>
  <c r="T51" i="47"/>
  <c r="T50" i="47"/>
  <c r="W49" i="47"/>
  <c r="T49" i="47"/>
  <c r="X46" i="47"/>
  <c r="W46" i="47"/>
  <c r="T46" i="47"/>
  <c r="X45" i="47"/>
  <c r="T45" i="47"/>
  <c r="W44" i="47"/>
  <c r="T44" i="47"/>
  <c r="W42" i="47"/>
  <c r="T42" i="47"/>
  <c r="W41" i="47"/>
  <c r="X37" i="47"/>
  <c r="T37" i="47"/>
  <c r="X36" i="47"/>
  <c r="W36" i="47"/>
  <c r="T36" i="47"/>
  <c r="X35" i="47"/>
  <c r="T35" i="47"/>
  <c r="X34" i="47"/>
  <c r="T34" i="47"/>
  <c r="X33" i="47"/>
  <c r="W33" i="47"/>
  <c r="T33" i="47"/>
  <c r="X32" i="47"/>
  <c r="X31" i="47"/>
  <c r="X30" i="47"/>
  <c r="W30" i="47"/>
  <c r="T28" i="47"/>
  <c r="T27" i="47"/>
  <c r="T26" i="47"/>
  <c r="W25" i="47"/>
  <c r="T25" i="47"/>
  <c r="W19" i="47"/>
  <c r="T19" i="47"/>
  <c r="W18" i="47"/>
  <c r="T18" i="47"/>
  <c r="W17" i="47"/>
  <c r="T17" i="47"/>
  <c r="T16" i="47"/>
  <c r="W15" i="47"/>
  <c r="T15" i="47"/>
  <c r="T14" i="47"/>
  <c r="W13" i="47"/>
  <c r="T13" i="47"/>
  <c r="W12" i="47"/>
  <c r="T6" i="47"/>
  <c r="T3" i="47"/>
  <c r="T4" i="47"/>
  <c r="T5" i="47"/>
  <c r="T7" i="47"/>
  <c r="AF5" i="47"/>
  <c r="AF4" i="47"/>
  <c r="H4" i="47"/>
  <c r="AF3" i="47"/>
  <c r="AE108" i="46"/>
  <c r="AE109" i="46"/>
  <c r="AE110" i="46"/>
  <c r="AD110" i="46" s="1"/>
  <c r="AE111" i="46"/>
  <c r="AE112" i="46"/>
  <c r="AD112" i="46" s="1"/>
  <c r="AE113" i="46"/>
  <c r="AE114" i="46"/>
  <c r="AE115" i="46"/>
  <c r="AE117" i="46"/>
  <c r="AE118" i="46"/>
  <c r="AE119" i="46"/>
  <c r="AE120" i="46"/>
  <c r="AE121" i="46"/>
  <c r="AE122" i="46"/>
  <c r="AE123" i="46"/>
  <c r="AE124" i="46"/>
  <c r="AE126" i="46"/>
  <c r="AD126" i="46"/>
  <c r="AE127" i="46"/>
  <c r="AD127" i="46" s="1"/>
  <c r="AE128" i="46"/>
  <c r="AD128" i="46" s="1"/>
  <c r="AE129" i="46"/>
  <c r="AE130" i="46"/>
  <c r="AE131" i="46"/>
  <c r="AD131" i="46" s="1"/>
  <c r="AE132" i="46"/>
  <c r="AE133" i="46"/>
  <c r="AE135" i="46"/>
  <c r="AE136" i="46"/>
  <c r="AE137" i="46"/>
  <c r="AE138" i="46"/>
  <c r="AE139" i="46"/>
  <c r="AE140" i="46"/>
  <c r="AE141" i="46"/>
  <c r="AE142" i="46"/>
  <c r="AE144" i="46"/>
  <c r="AD144" i="46" s="1"/>
  <c r="AE145" i="46"/>
  <c r="AD145" i="46" s="1"/>
  <c r="AE146" i="46"/>
  <c r="AD146" i="46" s="1"/>
  <c r="AE147" i="46"/>
  <c r="AD147" i="46" s="1"/>
  <c r="AE148" i="46"/>
  <c r="AD148" i="46" s="1"/>
  <c r="AE149" i="46"/>
  <c r="AD149" i="46" s="1"/>
  <c r="AE150" i="46"/>
  <c r="AD150" i="46" s="1"/>
  <c r="AE154" i="46"/>
  <c r="AD154" i="46" s="1"/>
  <c r="AE156" i="46"/>
  <c r="AE157" i="46"/>
  <c r="AE158" i="46"/>
  <c r="AD158" i="46" s="1"/>
  <c r="AE159" i="46"/>
  <c r="AE160" i="46"/>
  <c r="AE161" i="46"/>
  <c r="AE162" i="46"/>
  <c r="AE163" i="46"/>
  <c r="AE165" i="46"/>
  <c r="AE166" i="46"/>
  <c r="AE167" i="46"/>
  <c r="AE168" i="46"/>
  <c r="AE169" i="46"/>
  <c r="AE170" i="46"/>
  <c r="AE171" i="46"/>
  <c r="AE172" i="46"/>
  <c r="AE181" i="46"/>
  <c r="AD108" i="46"/>
  <c r="AD111" i="46"/>
  <c r="AD113" i="46"/>
  <c r="AD114" i="46"/>
  <c r="AD115" i="46"/>
  <c r="AD117" i="46"/>
  <c r="AD118" i="46"/>
  <c r="AD119" i="46"/>
  <c r="AD120" i="46"/>
  <c r="AD121" i="46"/>
  <c r="AD122" i="46"/>
  <c r="AD123" i="46"/>
  <c r="AD124" i="46"/>
  <c r="AD130" i="46"/>
  <c r="AD132" i="46"/>
  <c r="AD133" i="46"/>
  <c r="AD135" i="46"/>
  <c r="AD137" i="46"/>
  <c r="AD138" i="46"/>
  <c r="AD139" i="46"/>
  <c r="AD140" i="46"/>
  <c r="AD141" i="46"/>
  <c r="AD142" i="46"/>
  <c r="AD156" i="46"/>
  <c r="AD157" i="46"/>
  <c r="AD159" i="46"/>
  <c r="AD160" i="46"/>
  <c r="AD161" i="46"/>
  <c r="AD162" i="46"/>
  <c r="AD163" i="46"/>
  <c r="AD165" i="46"/>
  <c r="AD166" i="46"/>
  <c r="AD167" i="46"/>
  <c r="AD168" i="46"/>
  <c r="AD169" i="46"/>
  <c r="AD170" i="46"/>
  <c r="AD171" i="46"/>
  <c r="AD172" i="46"/>
  <c r="AE12" i="46"/>
  <c r="AD12" i="46"/>
  <c r="AE13" i="46"/>
  <c r="AD13" i="46"/>
  <c r="AE14" i="46"/>
  <c r="AD14" i="46"/>
  <c r="AE15" i="46"/>
  <c r="AD15" i="46"/>
  <c r="AE16" i="46"/>
  <c r="AD16" i="46"/>
  <c r="AE17" i="46"/>
  <c r="AD17" i="46"/>
  <c r="AD18" i="46"/>
  <c r="AD19" i="46"/>
  <c r="AE21" i="46"/>
  <c r="AD21" i="46" s="1"/>
  <c r="AD22" i="46"/>
  <c r="AD23" i="46"/>
  <c r="AD24" i="46"/>
  <c r="AD25" i="46"/>
  <c r="AD26" i="46"/>
  <c r="AD27" i="46"/>
  <c r="AD28" i="46"/>
  <c r="AE30" i="46"/>
  <c r="AD30" i="46" s="1"/>
  <c r="AE31" i="46"/>
  <c r="AD31" i="46" s="1"/>
  <c r="AE32" i="46"/>
  <c r="AD32" i="46" s="1"/>
  <c r="AE33" i="46"/>
  <c r="AD33" i="46" s="1"/>
  <c r="AE34" i="46"/>
  <c r="AD34" i="46" s="1"/>
  <c r="AE35" i="46"/>
  <c r="AD35" i="46" s="1"/>
  <c r="AE36" i="46"/>
  <c r="AD36" i="46" s="1"/>
  <c r="AE38" i="46"/>
  <c r="AD38" i="46" s="1"/>
  <c r="AD40" i="46"/>
  <c r="AD41" i="46"/>
  <c r="AD42" i="46"/>
  <c r="AD43" i="46"/>
  <c r="AD44" i="46"/>
  <c r="AD45" i="46"/>
  <c r="AE46" i="46"/>
  <c r="AD46" i="46" s="1"/>
  <c r="AD47" i="46"/>
  <c r="AE49" i="46"/>
  <c r="AD49" i="46" s="1"/>
  <c r="AE50" i="46"/>
  <c r="AD50" i="46"/>
  <c r="AE51" i="46"/>
  <c r="AD51" i="46"/>
  <c r="AD57" i="46" s="1"/>
  <c r="M57" i="46" s="1"/>
  <c r="AE52" i="46"/>
  <c r="AD52" i="46" s="1"/>
  <c r="AE53" i="46"/>
  <c r="AD53" i="46"/>
  <c r="AE54" i="46"/>
  <c r="AD54" i="46"/>
  <c r="AD55" i="46"/>
  <c r="AD56" i="46"/>
  <c r="AE58" i="46"/>
  <c r="AD58" i="46" s="1"/>
  <c r="AE59" i="46"/>
  <c r="AD59" i="46"/>
  <c r="AD60" i="46"/>
  <c r="AD61" i="46"/>
  <c r="AD62" i="46"/>
  <c r="AD63" i="46"/>
  <c r="AD64" i="46"/>
  <c r="AD65" i="46"/>
  <c r="U108" i="46"/>
  <c r="X108" i="46" s="1"/>
  <c r="U109" i="46"/>
  <c r="W109" i="46" s="1"/>
  <c r="U110" i="46"/>
  <c r="X110" i="46" s="1"/>
  <c r="U111" i="46"/>
  <c r="W111" i="46" s="1"/>
  <c r="U112" i="46"/>
  <c r="X112" i="46" s="1"/>
  <c r="U113" i="46"/>
  <c r="W113" i="46" s="1"/>
  <c r="X114" i="46"/>
  <c r="X115" i="46"/>
  <c r="T117" i="46"/>
  <c r="U117" i="46" s="1"/>
  <c r="X118" i="46"/>
  <c r="X119" i="46"/>
  <c r="X120" i="46"/>
  <c r="X121" i="46"/>
  <c r="X122" i="46"/>
  <c r="X123" i="46"/>
  <c r="X124" i="46"/>
  <c r="T126" i="46"/>
  <c r="U126" i="46"/>
  <c r="X126" i="46" s="1"/>
  <c r="T127" i="46"/>
  <c r="U127" i="46"/>
  <c r="X127" i="46" s="1"/>
  <c r="T128" i="46"/>
  <c r="U128" i="46"/>
  <c r="X128" i="46" s="1"/>
  <c r="T129" i="46"/>
  <c r="U129" i="46"/>
  <c r="X129" i="46" s="1"/>
  <c r="U130" i="46"/>
  <c r="X130" i="46" s="1"/>
  <c r="T131" i="46"/>
  <c r="U131" i="46"/>
  <c r="X131" i="46" s="1"/>
  <c r="X132" i="46"/>
  <c r="X133" i="46"/>
  <c r="T135" i="46"/>
  <c r="U135" i="46" s="1"/>
  <c r="X135" i="46" s="1"/>
  <c r="U136" i="46"/>
  <c r="W136" i="46" s="1"/>
  <c r="X137" i="46"/>
  <c r="X138" i="46"/>
  <c r="X139" i="46"/>
  <c r="X140" i="46"/>
  <c r="X141" i="46"/>
  <c r="X142" i="46"/>
  <c r="U144" i="46"/>
  <c r="X144" i="46" s="1"/>
  <c r="U145" i="46"/>
  <c r="X145" i="46" s="1"/>
  <c r="U146" i="46"/>
  <c r="X146" i="46" s="1"/>
  <c r="U147" i="46"/>
  <c r="U148" i="46"/>
  <c r="X148" i="46" s="1"/>
  <c r="U149" i="46"/>
  <c r="W149" i="46" s="1"/>
  <c r="U150" i="46"/>
  <c r="X150" i="46" s="1"/>
  <c r="U156" i="46"/>
  <c r="X156" i="46" s="1"/>
  <c r="T157" i="46"/>
  <c r="U157" i="46" s="1"/>
  <c r="T158" i="46"/>
  <c r="U158" i="46"/>
  <c r="W158" i="46" s="1"/>
  <c r="X159" i="46"/>
  <c r="X160" i="46"/>
  <c r="X161" i="46"/>
  <c r="X162" i="46"/>
  <c r="X163" i="46"/>
  <c r="U165" i="46"/>
  <c r="X165" i="46" s="1"/>
  <c r="X166" i="46"/>
  <c r="X167" i="46"/>
  <c r="X168" i="46"/>
  <c r="X169" i="46"/>
  <c r="X170" i="46"/>
  <c r="X171" i="46"/>
  <c r="X172" i="46"/>
  <c r="X181" i="46"/>
  <c r="U12" i="46"/>
  <c r="X12" i="46"/>
  <c r="U13" i="46"/>
  <c r="W13" i="46" s="1"/>
  <c r="X13" i="46"/>
  <c r="U14" i="46"/>
  <c r="W14" i="46" s="1"/>
  <c r="X14" i="46"/>
  <c r="U15" i="46"/>
  <c r="W15" i="46" s="1"/>
  <c r="X15" i="46"/>
  <c r="U16" i="46"/>
  <c r="W16" i="46" s="1"/>
  <c r="X16" i="46"/>
  <c r="U17" i="46"/>
  <c r="W17" i="46" s="1"/>
  <c r="X17" i="46"/>
  <c r="X18" i="46"/>
  <c r="X19" i="46"/>
  <c r="T21" i="46"/>
  <c r="U21" i="46"/>
  <c r="W21" i="46" s="1"/>
  <c r="X22" i="46"/>
  <c r="X23" i="46"/>
  <c r="X24" i="46"/>
  <c r="X25" i="46"/>
  <c r="X26" i="46"/>
  <c r="X27" i="46"/>
  <c r="X28" i="46"/>
  <c r="X39" i="46"/>
  <c r="X48" i="46"/>
  <c r="T49" i="46"/>
  <c r="U49" i="46"/>
  <c r="W49" i="46" s="1"/>
  <c r="T50" i="46"/>
  <c r="U50" i="46" s="1"/>
  <c r="X50" i="46" s="1"/>
  <c r="T51" i="46"/>
  <c r="U51" i="46" s="1"/>
  <c r="T52" i="46"/>
  <c r="U52" i="46" s="1"/>
  <c r="X52" i="46" s="1"/>
  <c r="U53" i="46"/>
  <c r="T54" i="46"/>
  <c r="U54" i="46" s="1"/>
  <c r="X54" i="46" s="1"/>
  <c r="X55" i="46"/>
  <c r="X56" i="46"/>
  <c r="T58" i="46"/>
  <c r="U58" i="46" s="1"/>
  <c r="U59" i="46"/>
  <c r="W59" i="46" s="1"/>
  <c r="X60" i="46"/>
  <c r="X61" i="46"/>
  <c r="X62" i="46"/>
  <c r="X63" i="46"/>
  <c r="X64" i="46"/>
  <c r="X65" i="46"/>
  <c r="U114" i="46"/>
  <c r="W114" i="46" s="1"/>
  <c r="U115" i="46"/>
  <c r="W115" i="46" s="1"/>
  <c r="V116" i="46"/>
  <c r="U118" i="46"/>
  <c r="U119" i="46"/>
  <c r="W119" i="46" s="1"/>
  <c r="U120" i="46"/>
  <c r="W120" i="46" s="1"/>
  <c r="U121" i="46"/>
  <c r="U122" i="46"/>
  <c r="W122" i="46" s="1"/>
  <c r="U123" i="46"/>
  <c r="W123" i="46" s="1"/>
  <c r="U124" i="46"/>
  <c r="W124" i="46" s="1"/>
  <c r="V125" i="46"/>
  <c r="U132" i="46"/>
  <c r="W132" i="46" s="1"/>
  <c r="U133" i="46"/>
  <c r="W133" i="46" s="1"/>
  <c r="V134" i="46"/>
  <c r="U137" i="46"/>
  <c r="W137" i="46" s="1"/>
  <c r="U138" i="46"/>
  <c r="W138" i="46" s="1"/>
  <c r="U139" i="46"/>
  <c r="W139" i="46" s="1"/>
  <c r="U140" i="46"/>
  <c r="W140" i="46" s="1"/>
  <c r="U141" i="46"/>
  <c r="W141" i="46" s="1"/>
  <c r="U142" i="46"/>
  <c r="W142" i="46" s="1"/>
  <c r="V143" i="46"/>
  <c r="V155" i="46"/>
  <c r="U159" i="46"/>
  <c r="W159" i="46" s="1"/>
  <c r="U160" i="46"/>
  <c r="W160" i="46" s="1"/>
  <c r="U161" i="46"/>
  <c r="W161" i="46" s="1"/>
  <c r="U162" i="46"/>
  <c r="W162" i="46" s="1"/>
  <c r="U163" i="46"/>
  <c r="W163" i="46" s="1"/>
  <c r="V164" i="46"/>
  <c r="U166" i="46"/>
  <c r="W166" i="46" s="1"/>
  <c r="U167" i="46"/>
  <c r="W167" i="46" s="1"/>
  <c r="U168" i="46"/>
  <c r="W168" i="46" s="1"/>
  <c r="U169" i="46"/>
  <c r="W169" i="46" s="1"/>
  <c r="U170" i="46"/>
  <c r="W170" i="46" s="1"/>
  <c r="U171" i="46"/>
  <c r="W171" i="46" s="1"/>
  <c r="U172" i="46"/>
  <c r="W172" i="46" s="1"/>
  <c r="V173" i="46"/>
  <c r="U181" i="46"/>
  <c r="W181" i="46" s="1"/>
  <c r="V182" i="46"/>
  <c r="U18" i="46"/>
  <c r="W18" i="46" s="1"/>
  <c r="U19" i="46"/>
  <c r="W19" i="46" s="1"/>
  <c r="V20" i="46"/>
  <c r="U22" i="46"/>
  <c r="W22" i="46" s="1"/>
  <c r="U23" i="46"/>
  <c r="W23" i="46" s="1"/>
  <c r="U24" i="46"/>
  <c r="U25" i="46"/>
  <c r="W25" i="46" s="1"/>
  <c r="U26" i="46"/>
  <c r="W26" i="46" s="1"/>
  <c r="U27" i="46"/>
  <c r="W27" i="46" s="1"/>
  <c r="U28" i="46"/>
  <c r="V29" i="46"/>
  <c r="T30" i="46"/>
  <c r="U30" i="46"/>
  <c r="X30" i="46" s="1"/>
  <c r="T31" i="46"/>
  <c r="U31" i="46"/>
  <c r="W31" i="46" s="1"/>
  <c r="T32" i="46"/>
  <c r="U32" i="46"/>
  <c r="W32" i="46" s="1"/>
  <c r="T33" i="46"/>
  <c r="U33" i="46"/>
  <c r="W33" i="46" s="1"/>
  <c r="T34" i="46"/>
  <c r="U34" i="46"/>
  <c r="T35" i="46"/>
  <c r="U35" i="46"/>
  <c r="W35" i="46" s="1"/>
  <c r="T36" i="46"/>
  <c r="U36" i="46"/>
  <c r="X36" i="46" s="1"/>
  <c r="T38" i="46"/>
  <c r="U38" i="46"/>
  <c r="W38" i="46" s="1"/>
  <c r="U40" i="46"/>
  <c r="W40" i="46" s="1"/>
  <c r="U41" i="46"/>
  <c r="U42" i="46"/>
  <c r="W42" i="46" s="1"/>
  <c r="U43" i="46"/>
  <c r="W43" i="46" s="1"/>
  <c r="U44" i="46"/>
  <c r="W44" i="46" s="1"/>
  <c r="U45" i="46"/>
  <c r="W45" i="46" s="1"/>
  <c r="T46" i="46"/>
  <c r="U46" i="46"/>
  <c r="X46" i="46" s="1"/>
  <c r="U47" i="46"/>
  <c r="W47" i="46" s="1"/>
  <c r="U55" i="46"/>
  <c r="W55" i="46" s="1"/>
  <c r="U56" i="46"/>
  <c r="W56" i="46" s="1"/>
  <c r="V57" i="46"/>
  <c r="U60" i="46"/>
  <c r="W60" i="46" s="1"/>
  <c r="U61" i="46"/>
  <c r="W61" i="46" s="1"/>
  <c r="U62" i="46"/>
  <c r="W62" i="46" s="1"/>
  <c r="U63" i="46"/>
  <c r="W63" i="46" s="1"/>
  <c r="U64" i="46"/>
  <c r="W64" i="46" s="1"/>
  <c r="U65" i="46"/>
  <c r="W65" i="46" s="1"/>
  <c r="V66" i="46"/>
  <c r="AE192" i="46"/>
  <c r="AE200" i="46" s="1"/>
  <c r="AE193" i="46"/>
  <c r="AE194" i="46"/>
  <c r="AE195" i="46"/>
  <c r="AE196" i="46"/>
  <c r="AE197" i="46"/>
  <c r="AE198" i="46"/>
  <c r="AE199" i="46"/>
  <c r="AD192" i="46"/>
  <c r="AD193" i="46"/>
  <c r="AD194" i="46"/>
  <c r="AD195" i="46"/>
  <c r="AD196" i="46"/>
  <c r="AD197" i="46"/>
  <c r="AD198" i="46"/>
  <c r="AD199" i="46"/>
  <c r="T192" i="46"/>
  <c r="U192" i="46"/>
  <c r="X192" i="46" s="1"/>
  <c r="X193" i="46"/>
  <c r="X194" i="46"/>
  <c r="X195" i="46"/>
  <c r="X196" i="46"/>
  <c r="X197" i="46"/>
  <c r="X198" i="46"/>
  <c r="X199" i="46"/>
  <c r="U193" i="46"/>
  <c r="W193" i="46" s="1"/>
  <c r="U194" i="46"/>
  <c r="W194" i="46" s="1"/>
  <c r="U195" i="46"/>
  <c r="W195" i="46" s="1"/>
  <c r="U196" i="46"/>
  <c r="W196" i="46" s="1"/>
  <c r="U197" i="46"/>
  <c r="U198" i="46"/>
  <c r="W198" i="46" s="1"/>
  <c r="U199" i="46"/>
  <c r="W199" i="46" s="1"/>
  <c r="V200" i="46"/>
  <c r="T199" i="46"/>
  <c r="T198" i="46"/>
  <c r="W197" i="46"/>
  <c r="T197" i="46"/>
  <c r="T196" i="46"/>
  <c r="T195" i="46"/>
  <c r="T194" i="46"/>
  <c r="T193" i="46"/>
  <c r="AD191" i="46"/>
  <c r="M191" i="46" s="1"/>
  <c r="U191" i="46"/>
  <c r="V191" i="46"/>
  <c r="AE190" i="46"/>
  <c r="AE191" i="46" s="1"/>
  <c r="X190" i="46"/>
  <c r="W190" i="46"/>
  <c r="T190" i="46"/>
  <c r="T181" i="46"/>
  <c r="T172" i="46"/>
  <c r="T171" i="46"/>
  <c r="T170" i="46"/>
  <c r="T169" i="46"/>
  <c r="T168" i="46"/>
  <c r="T167" i="46"/>
  <c r="T166" i="46"/>
  <c r="T165" i="46"/>
  <c r="T163" i="46"/>
  <c r="T162" i="46"/>
  <c r="T161" i="46"/>
  <c r="T160" i="46"/>
  <c r="T159" i="46"/>
  <c r="T156" i="46"/>
  <c r="N155" i="46"/>
  <c r="T154" i="46"/>
  <c r="U154" i="46" s="1"/>
  <c r="X154" i="46" s="1"/>
  <c r="T150" i="46"/>
  <c r="T149" i="46"/>
  <c r="T148" i="46"/>
  <c r="T147" i="46"/>
  <c r="W146" i="46"/>
  <c r="T146" i="46"/>
  <c r="T145" i="46"/>
  <c r="T144" i="46"/>
  <c r="N143" i="46"/>
  <c r="T142" i="46"/>
  <c r="T141" i="46"/>
  <c r="T140" i="46"/>
  <c r="T139" i="46"/>
  <c r="T138" i="46"/>
  <c r="T137" i="46"/>
  <c r="T136" i="46"/>
  <c r="T133" i="46"/>
  <c r="T132" i="46"/>
  <c r="W131" i="46"/>
  <c r="W130" i="46"/>
  <c r="T130" i="46"/>
  <c r="W129" i="46"/>
  <c r="W126" i="46"/>
  <c r="T124" i="46"/>
  <c r="T123" i="46"/>
  <c r="T122" i="46"/>
  <c r="W121" i="46"/>
  <c r="T121" i="46"/>
  <c r="T120" i="46"/>
  <c r="T119" i="46"/>
  <c r="W118" i="46"/>
  <c r="T118" i="46"/>
  <c r="T115" i="46"/>
  <c r="T114" i="46"/>
  <c r="T113" i="46"/>
  <c r="T112" i="46"/>
  <c r="T111" i="46"/>
  <c r="W110" i="46"/>
  <c r="T110" i="46"/>
  <c r="T109" i="46"/>
  <c r="T108" i="46"/>
  <c r="AE18" i="46"/>
  <c r="AE19" i="46"/>
  <c r="AE22" i="46"/>
  <c r="AE23" i="46"/>
  <c r="AE24" i="46"/>
  <c r="AE25" i="46"/>
  <c r="AE26" i="46"/>
  <c r="AE27" i="46"/>
  <c r="AE28" i="46"/>
  <c r="AE40" i="46"/>
  <c r="AE41" i="46"/>
  <c r="AE42" i="46"/>
  <c r="AE43" i="46"/>
  <c r="AE44" i="46"/>
  <c r="AE45" i="46"/>
  <c r="AE47" i="46"/>
  <c r="AE55" i="46"/>
  <c r="AE56" i="46"/>
  <c r="AE98" i="46"/>
  <c r="AE99" i="46"/>
  <c r="AE100" i="46"/>
  <c r="AE101" i="46"/>
  <c r="AE102" i="46"/>
  <c r="AE103" i="46"/>
  <c r="AE104" i="46"/>
  <c r="AE105" i="46"/>
  <c r="AD98" i="46"/>
  <c r="AD99" i="46"/>
  <c r="AD100" i="46"/>
  <c r="AD101" i="46"/>
  <c r="AD102" i="46"/>
  <c r="AD103" i="46"/>
  <c r="AD104" i="46"/>
  <c r="AD105" i="46"/>
  <c r="X98" i="46"/>
  <c r="X99" i="46"/>
  <c r="X100" i="46"/>
  <c r="X101" i="46"/>
  <c r="X102" i="46"/>
  <c r="X103" i="46"/>
  <c r="X104" i="46"/>
  <c r="X105" i="46"/>
  <c r="U98" i="46"/>
  <c r="W98" i="46" s="1"/>
  <c r="U99" i="46"/>
  <c r="W99" i="46" s="1"/>
  <c r="U100" i="46"/>
  <c r="W100" i="46" s="1"/>
  <c r="U101" i="46"/>
  <c r="W101" i="46" s="1"/>
  <c r="U102" i="46"/>
  <c r="W102" i="46" s="1"/>
  <c r="U103" i="46"/>
  <c r="W103" i="46" s="1"/>
  <c r="U104" i="46"/>
  <c r="W104" i="46" s="1"/>
  <c r="U105" i="46"/>
  <c r="W105" i="46" s="1"/>
  <c r="V106" i="46"/>
  <c r="T105" i="46"/>
  <c r="T104" i="46"/>
  <c r="T103" i="46"/>
  <c r="T102" i="46"/>
  <c r="T101" i="46"/>
  <c r="T100" i="46"/>
  <c r="T99" i="46"/>
  <c r="T98" i="46"/>
  <c r="AE89" i="46"/>
  <c r="AE90" i="46"/>
  <c r="AE91" i="46"/>
  <c r="AE92" i="46"/>
  <c r="AE93" i="46"/>
  <c r="AE94" i="46"/>
  <c r="AE95" i="46"/>
  <c r="AE96" i="46"/>
  <c r="AD89" i="46"/>
  <c r="AD90" i="46"/>
  <c r="AD91" i="46"/>
  <c r="AD92" i="46"/>
  <c r="AD93" i="46"/>
  <c r="AD94" i="46"/>
  <c r="AD95" i="46"/>
  <c r="AD96" i="46"/>
  <c r="X89" i="46"/>
  <c r="X90" i="46"/>
  <c r="X91" i="46"/>
  <c r="X92" i="46"/>
  <c r="X93" i="46"/>
  <c r="X94" i="46"/>
  <c r="X95" i="46"/>
  <c r="X96" i="46"/>
  <c r="U89" i="46"/>
  <c r="U90" i="46"/>
  <c r="W90" i="46" s="1"/>
  <c r="U91" i="46"/>
  <c r="W91" i="46" s="1"/>
  <c r="U92" i="46"/>
  <c r="W92" i="46" s="1"/>
  <c r="U93" i="46"/>
  <c r="W93" i="46" s="1"/>
  <c r="U94" i="46"/>
  <c r="W94" i="46" s="1"/>
  <c r="U95" i="46"/>
  <c r="W95" i="46" s="1"/>
  <c r="U96" i="46"/>
  <c r="W96" i="46" s="1"/>
  <c r="V97" i="46"/>
  <c r="T96" i="46"/>
  <c r="T95" i="46"/>
  <c r="T94" i="46"/>
  <c r="T93" i="46"/>
  <c r="T92" i="46"/>
  <c r="T91" i="46"/>
  <c r="T90" i="46"/>
  <c r="T89" i="46"/>
  <c r="AE80" i="46"/>
  <c r="AD80" i="46" s="1"/>
  <c r="AE81" i="46"/>
  <c r="AD81" i="46"/>
  <c r="AE82" i="46"/>
  <c r="AE83" i="46"/>
  <c r="AD83" i="46" s="1"/>
  <c r="AE84" i="46"/>
  <c r="AE85" i="46"/>
  <c r="AE86" i="46"/>
  <c r="AE87" i="46"/>
  <c r="AD82" i="46"/>
  <c r="AD84" i="46"/>
  <c r="AD85" i="46"/>
  <c r="AD86" i="46"/>
  <c r="AD87" i="46"/>
  <c r="U80" i="46"/>
  <c r="X80" i="46" s="1"/>
  <c r="U81" i="46"/>
  <c r="X81" i="46" s="1"/>
  <c r="T82" i="46"/>
  <c r="U82" i="46"/>
  <c r="W82" i="46" s="1"/>
  <c r="T83" i="46"/>
  <c r="U83" i="46"/>
  <c r="X83" i="46" s="1"/>
  <c r="X84" i="46"/>
  <c r="X85" i="46"/>
  <c r="X86" i="46"/>
  <c r="X87" i="46"/>
  <c r="U84" i="46"/>
  <c r="W84" i="46" s="1"/>
  <c r="U85" i="46"/>
  <c r="W85" i="46" s="1"/>
  <c r="U86" i="46"/>
  <c r="W86" i="46" s="1"/>
  <c r="U87" i="46"/>
  <c r="W87" i="46" s="1"/>
  <c r="V88" i="46"/>
  <c r="T87" i="46"/>
  <c r="T86" i="46"/>
  <c r="T85" i="46"/>
  <c r="T84" i="46"/>
  <c r="T81" i="46"/>
  <c r="T80" i="46"/>
  <c r="AE67" i="46"/>
  <c r="AD67" i="46" s="1"/>
  <c r="U67" i="46"/>
  <c r="W67" i="46" s="1"/>
  <c r="U68" i="46"/>
  <c r="W68" i="46" s="1"/>
  <c r="U69" i="46"/>
  <c r="W69" i="46" s="1"/>
  <c r="U70" i="46"/>
  <c r="U71" i="46"/>
  <c r="U72" i="46"/>
  <c r="W72" i="46" s="1"/>
  <c r="U73" i="46"/>
  <c r="U78" i="46"/>
  <c r="W78" i="46" s="1"/>
  <c r="V79" i="46"/>
  <c r="T78" i="46"/>
  <c r="T73" i="46"/>
  <c r="T72" i="46"/>
  <c r="T71" i="46"/>
  <c r="T70" i="46"/>
  <c r="T69" i="46"/>
  <c r="T68" i="46"/>
  <c r="T67" i="46"/>
  <c r="AE60" i="46"/>
  <c r="AE61" i="46"/>
  <c r="AE62" i="46"/>
  <c r="AE63" i="46"/>
  <c r="AE64" i="46"/>
  <c r="AE65" i="46"/>
  <c r="T65" i="46"/>
  <c r="T64" i="46"/>
  <c r="T63" i="46"/>
  <c r="T62" i="46"/>
  <c r="T61" i="46"/>
  <c r="T60" i="46"/>
  <c r="T59" i="46"/>
  <c r="T56" i="46"/>
  <c r="T55" i="46"/>
  <c r="T53" i="46"/>
  <c r="X47" i="46"/>
  <c r="T47" i="46"/>
  <c r="X45" i="46"/>
  <c r="T45" i="46"/>
  <c r="X44" i="46"/>
  <c r="T44" i="46"/>
  <c r="X43" i="46"/>
  <c r="T43" i="46"/>
  <c r="X42" i="46"/>
  <c r="T42" i="46"/>
  <c r="X41" i="46"/>
  <c r="W41" i="46"/>
  <c r="T41" i="46"/>
  <c r="X40" i="46"/>
  <c r="T40" i="46"/>
  <c r="X34" i="46"/>
  <c r="W34" i="46"/>
  <c r="X33" i="46"/>
  <c r="W28" i="46"/>
  <c r="T28" i="46"/>
  <c r="T27" i="46"/>
  <c r="T26" i="46"/>
  <c r="T25" i="46"/>
  <c r="T24" i="46"/>
  <c r="T23" i="46"/>
  <c r="T22" i="46"/>
  <c r="T19" i="46"/>
  <c r="T18" i="46"/>
  <c r="T17" i="46"/>
  <c r="T16" i="46"/>
  <c r="T15" i="46"/>
  <c r="T14" i="46"/>
  <c r="T13" i="46"/>
  <c r="T12" i="46"/>
  <c r="AG8" i="46"/>
  <c r="AF8" i="46"/>
  <c r="T6" i="46"/>
  <c r="T3" i="46"/>
  <c r="T4" i="46"/>
  <c r="T5" i="46"/>
  <c r="T7" i="46"/>
  <c r="AG7" i="46"/>
  <c r="AF7" i="46"/>
  <c r="AG6" i="46"/>
  <c r="AF6" i="46"/>
  <c r="AF5" i="46"/>
  <c r="AD5" i="46"/>
  <c r="AF4" i="46"/>
  <c r="AD4" i="46"/>
  <c r="H4" i="46"/>
  <c r="AF3" i="46"/>
  <c r="AD3" i="46"/>
  <c r="M56" i="45"/>
  <c r="U107" i="45"/>
  <c r="X108" i="45"/>
  <c r="X109" i="45"/>
  <c r="X110" i="45"/>
  <c r="X111" i="45"/>
  <c r="X112" i="45"/>
  <c r="X113" i="45"/>
  <c r="X114" i="45"/>
  <c r="U116" i="45"/>
  <c r="W116" i="45" s="1"/>
  <c r="X118" i="45"/>
  <c r="X119" i="45"/>
  <c r="X120" i="45"/>
  <c r="X121" i="45"/>
  <c r="X122" i="45"/>
  <c r="X123" i="45"/>
  <c r="X125" i="45"/>
  <c r="X126" i="45"/>
  <c r="X127" i="45"/>
  <c r="X128" i="45"/>
  <c r="X129" i="45"/>
  <c r="X130" i="45"/>
  <c r="X131" i="45"/>
  <c r="X132" i="45"/>
  <c r="X134" i="45"/>
  <c r="X135" i="45"/>
  <c r="X136" i="45"/>
  <c r="X137" i="45"/>
  <c r="X138" i="45"/>
  <c r="X139" i="45"/>
  <c r="X140" i="45"/>
  <c r="X141" i="45"/>
  <c r="X143" i="45"/>
  <c r="X144" i="45"/>
  <c r="X145" i="45"/>
  <c r="X146" i="45"/>
  <c r="X147" i="45"/>
  <c r="X148" i="45"/>
  <c r="X149" i="45"/>
  <c r="X150" i="45"/>
  <c r="X152" i="45"/>
  <c r="X153" i="45"/>
  <c r="X154" i="45"/>
  <c r="X155" i="45"/>
  <c r="X156" i="45"/>
  <c r="X157" i="45"/>
  <c r="X158" i="45"/>
  <c r="X159" i="45"/>
  <c r="X161" i="45"/>
  <c r="X162" i="45"/>
  <c r="X163" i="45"/>
  <c r="X164" i="45"/>
  <c r="X165" i="45"/>
  <c r="X166" i="45"/>
  <c r="X167" i="45"/>
  <c r="X168" i="45"/>
  <c r="X170" i="45"/>
  <c r="X171" i="45"/>
  <c r="X172" i="45"/>
  <c r="X173" i="45"/>
  <c r="X174" i="45"/>
  <c r="X175" i="45"/>
  <c r="X176" i="45"/>
  <c r="X177" i="45"/>
  <c r="T12" i="45"/>
  <c r="U12" i="45" s="1"/>
  <c r="W12" i="45" s="1"/>
  <c r="X13" i="45"/>
  <c r="X14" i="45"/>
  <c r="X15" i="45"/>
  <c r="X16" i="45"/>
  <c r="X17" i="45"/>
  <c r="X18" i="45"/>
  <c r="X19" i="45"/>
  <c r="T21" i="45"/>
  <c r="U21" i="45" s="1"/>
  <c r="X21" i="45" s="1"/>
  <c r="T22" i="45"/>
  <c r="U22" i="45" s="1"/>
  <c r="T23" i="45"/>
  <c r="U23" i="45" s="1"/>
  <c r="T24" i="45"/>
  <c r="U24" i="45" s="1"/>
  <c r="X25" i="45"/>
  <c r="X26" i="45"/>
  <c r="X27" i="45"/>
  <c r="X28" i="45"/>
  <c r="T48" i="45"/>
  <c r="U48" i="45" s="1"/>
  <c r="U49" i="45"/>
  <c r="X49" i="45" s="1"/>
  <c r="X50" i="45"/>
  <c r="X51" i="45"/>
  <c r="X52" i="45"/>
  <c r="X53" i="45"/>
  <c r="X54" i="45"/>
  <c r="X55" i="45"/>
  <c r="U57" i="45"/>
  <c r="X57" i="45" s="1"/>
  <c r="U58" i="45"/>
  <c r="U59" i="45"/>
  <c r="X59" i="45" s="1"/>
  <c r="U60" i="45"/>
  <c r="X60" i="45" s="1"/>
  <c r="U61" i="45"/>
  <c r="X61" i="45"/>
  <c r="U62" i="45"/>
  <c r="X62" i="45" s="1"/>
  <c r="U63" i="45"/>
  <c r="X63" i="45" s="1"/>
  <c r="U108" i="45"/>
  <c r="U109" i="45"/>
  <c r="U110" i="45"/>
  <c r="U111" i="45"/>
  <c r="U112" i="45"/>
  <c r="W112" i="45" s="1"/>
  <c r="U113" i="45"/>
  <c r="W113" i="45" s="1"/>
  <c r="U114" i="45"/>
  <c r="V115" i="45"/>
  <c r="U117" i="45"/>
  <c r="W117" i="45" s="1"/>
  <c r="U118" i="45"/>
  <c r="U119" i="45"/>
  <c r="U120" i="45"/>
  <c r="U121" i="45"/>
  <c r="W121" i="45" s="1"/>
  <c r="U122" i="45"/>
  <c r="W122" i="45" s="1"/>
  <c r="U123" i="45"/>
  <c r="W123" i="45" s="1"/>
  <c r="V124" i="45"/>
  <c r="U125" i="45"/>
  <c r="U126" i="45"/>
  <c r="U127" i="45"/>
  <c r="U128" i="45"/>
  <c r="U129" i="45"/>
  <c r="W129" i="45" s="1"/>
  <c r="U130" i="45"/>
  <c r="W130" i="45" s="1"/>
  <c r="U131" i="45"/>
  <c r="W131" i="45" s="1"/>
  <c r="U132" i="45"/>
  <c r="V133" i="45"/>
  <c r="U134" i="45"/>
  <c r="U135" i="45"/>
  <c r="U136" i="45"/>
  <c r="W136" i="45" s="1"/>
  <c r="U137" i="45"/>
  <c r="U138" i="45"/>
  <c r="W138" i="45" s="1"/>
  <c r="U139" i="45"/>
  <c r="W139" i="45" s="1"/>
  <c r="U140" i="45"/>
  <c r="U141" i="45"/>
  <c r="V142" i="45"/>
  <c r="U143" i="45"/>
  <c r="W143" i="45" s="1"/>
  <c r="U144" i="45"/>
  <c r="W144" i="45" s="1"/>
  <c r="U145" i="45"/>
  <c r="U146" i="45"/>
  <c r="W146" i="45" s="1"/>
  <c r="U147" i="45"/>
  <c r="W147" i="45" s="1"/>
  <c r="U148" i="45"/>
  <c r="W148" i="45" s="1"/>
  <c r="U149" i="45"/>
  <c r="W149" i="45" s="1"/>
  <c r="U150" i="45"/>
  <c r="W150" i="45" s="1"/>
  <c r="V151" i="45"/>
  <c r="U152" i="45"/>
  <c r="W152" i="45" s="1"/>
  <c r="U153" i="45"/>
  <c r="U154" i="45"/>
  <c r="W154" i="45" s="1"/>
  <c r="U155" i="45"/>
  <c r="W155" i="45" s="1"/>
  <c r="U156" i="45"/>
  <c r="W156" i="45" s="1"/>
  <c r="U157" i="45"/>
  <c r="W157" i="45" s="1"/>
  <c r="U158" i="45"/>
  <c r="W158" i="45" s="1"/>
  <c r="U159" i="45"/>
  <c r="V160" i="45"/>
  <c r="U161" i="45"/>
  <c r="W161" i="45" s="1"/>
  <c r="U162" i="45"/>
  <c r="U163" i="45"/>
  <c r="W163" i="45"/>
  <c r="U164" i="45"/>
  <c r="W164" i="45" s="1"/>
  <c r="U165" i="45"/>
  <c r="W165" i="45" s="1"/>
  <c r="U166" i="45"/>
  <c r="W166" i="45" s="1"/>
  <c r="U167" i="45"/>
  <c r="W167" i="45" s="1"/>
  <c r="U168" i="45"/>
  <c r="W168" i="45" s="1"/>
  <c r="V169" i="45"/>
  <c r="U170" i="45"/>
  <c r="U171" i="45"/>
  <c r="U172" i="45"/>
  <c r="U173" i="45"/>
  <c r="W173" i="45" s="1"/>
  <c r="U174" i="45"/>
  <c r="W174" i="45"/>
  <c r="U175" i="45"/>
  <c r="W175" i="45" s="1"/>
  <c r="U176" i="45"/>
  <c r="W176" i="45" s="1"/>
  <c r="U177" i="45"/>
  <c r="W177" i="45" s="1"/>
  <c r="V178" i="45"/>
  <c r="U13" i="45"/>
  <c r="W13" i="45" s="1"/>
  <c r="U14" i="45"/>
  <c r="U15" i="45"/>
  <c r="W15" i="45" s="1"/>
  <c r="U16" i="45"/>
  <c r="U17" i="45"/>
  <c r="W17" i="45" s="1"/>
  <c r="U18" i="45"/>
  <c r="W18" i="45" s="1"/>
  <c r="U19" i="45"/>
  <c r="V20" i="45"/>
  <c r="U25" i="45"/>
  <c r="W25" i="45" s="1"/>
  <c r="U26" i="45"/>
  <c r="W26" i="45" s="1"/>
  <c r="U27" i="45"/>
  <c r="W27" i="45" s="1"/>
  <c r="U28" i="45"/>
  <c r="V29" i="45"/>
  <c r="T30" i="45"/>
  <c r="U30" i="45" s="1"/>
  <c r="T31" i="45"/>
  <c r="U31" i="45" s="1"/>
  <c r="T32" i="45"/>
  <c r="U32" i="45" s="1"/>
  <c r="X32" i="45" s="1"/>
  <c r="U33" i="45"/>
  <c r="U34" i="45"/>
  <c r="U35" i="45"/>
  <c r="U36" i="45"/>
  <c r="W36" i="45" s="1"/>
  <c r="U37" i="45"/>
  <c r="T39" i="45"/>
  <c r="U39" i="45" s="1"/>
  <c r="T40" i="45"/>
  <c r="U40" i="45" s="1"/>
  <c r="W40" i="45" s="1"/>
  <c r="T41" i="45"/>
  <c r="U41" i="45" s="1"/>
  <c r="T42" i="45"/>
  <c r="U42" i="45"/>
  <c r="W42" i="45" s="1"/>
  <c r="T43" i="45"/>
  <c r="U43" i="45"/>
  <c r="W43" i="45" s="1"/>
  <c r="T44" i="45"/>
  <c r="U44" i="45"/>
  <c r="X44" i="45" s="1"/>
  <c r="U45" i="45"/>
  <c r="W45" i="45" s="1"/>
  <c r="U46" i="45"/>
  <c r="U50" i="45"/>
  <c r="U51" i="45"/>
  <c r="W51" i="45" s="1"/>
  <c r="U52" i="45"/>
  <c r="U53" i="45"/>
  <c r="U54" i="45"/>
  <c r="U55" i="45"/>
  <c r="W55" i="45" s="1"/>
  <c r="V56" i="45"/>
  <c r="V69" i="45"/>
  <c r="X188" i="45"/>
  <c r="X189" i="45"/>
  <c r="X190" i="45"/>
  <c r="X191" i="45"/>
  <c r="X192" i="45"/>
  <c r="X193" i="45"/>
  <c r="X194" i="45"/>
  <c r="X195" i="45"/>
  <c r="U188" i="45"/>
  <c r="W188" i="45" s="1"/>
  <c r="U189" i="45"/>
  <c r="U190" i="45"/>
  <c r="W190" i="45" s="1"/>
  <c r="U191" i="45"/>
  <c r="W191" i="45" s="1"/>
  <c r="U192" i="45"/>
  <c r="W192" i="45" s="1"/>
  <c r="U193" i="45"/>
  <c r="W193" i="45" s="1"/>
  <c r="U194" i="45"/>
  <c r="U195" i="45"/>
  <c r="W195" i="45" s="1"/>
  <c r="V196" i="45"/>
  <c r="T195" i="45"/>
  <c r="T194" i="45"/>
  <c r="T193" i="45"/>
  <c r="T192" i="45"/>
  <c r="T191" i="45"/>
  <c r="T190" i="45"/>
  <c r="W189" i="45"/>
  <c r="T189" i="45"/>
  <c r="T188" i="45"/>
  <c r="X179" i="45"/>
  <c r="X180" i="45"/>
  <c r="X181" i="45"/>
  <c r="X182" i="45"/>
  <c r="X183" i="45"/>
  <c r="X184" i="45"/>
  <c r="X185" i="45"/>
  <c r="X186" i="45"/>
  <c r="U179" i="45"/>
  <c r="U180" i="45"/>
  <c r="W180" i="45" s="1"/>
  <c r="U181" i="45"/>
  <c r="W181" i="45" s="1"/>
  <c r="U182" i="45"/>
  <c r="W182" i="45" s="1"/>
  <c r="U183" i="45"/>
  <c r="W183" i="45" s="1"/>
  <c r="U184" i="45"/>
  <c r="W184" i="45" s="1"/>
  <c r="U185" i="45"/>
  <c r="W185" i="45" s="1"/>
  <c r="U186" i="45"/>
  <c r="W186" i="45" s="1"/>
  <c r="V187" i="45"/>
  <c r="T186" i="45"/>
  <c r="T185" i="45"/>
  <c r="T184" i="45"/>
  <c r="T183" i="45"/>
  <c r="T182" i="45"/>
  <c r="T181" i="45"/>
  <c r="T180" i="45"/>
  <c r="T179" i="45"/>
  <c r="T177" i="45"/>
  <c r="T176" i="45"/>
  <c r="T175" i="45"/>
  <c r="T174" i="45"/>
  <c r="T173" i="45"/>
  <c r="W172" i="45"/>
  <c r="T172" i="45"/>
  <c r="T171" i="45"/>
  <c r="T170" i="45"/>
  <c r="T168" i="45"/>
  <c r="T167" i="45"/>
  <c r="T166" i="45"/>
  <c r="T165" i="45"/>
  <c r="T164" i="45"/>
  <c r="T163" i="45"/>
  <c r="T162" i="45"/>
  <c r="T161" i="45"/>
  <c r="W159" i="45"/>
  <c r="T159" i="45"/>
  <c r="T158" i="45"/>
  <c r="T157" i="45"/>
  <c r="T156" i="45"/>
  <c r="T155" i="45"/>
  <c r="T154" i="45"/>
  <c r="W153" i="45"/>
  <c r="T153" i="45"/>
  <c r="T152" i="45"/>
  <c r="N151" i="45"/>
  <c r="T150" i="45"/>
  <c r="T149" i="45"/>
  <c r="T148" i="45"/>
  <c r="T147" i="45"/>
  <c r="T146" i="45"/>
  <c r="T145" i="45"/>
  <c r="T144" i="45"/>
  <c r="T143" i="45"/>
  <c r="N142" i="45"/>
  <c r="W141" i="45"/>
  <c r="T141" i="45"/>
  <c r="W140" i="45"/>
  <c r="T140" i="45"/>
  <c r="T139" i="45"/>
  <c r="T138" i="45"/>
  <c r="W137" i="45"/>
  <c r="T137" i="45"/>
  <c r="T136" i="45"/>
  <c r="W135" i="45"/>
  <c r="T135" i="45"/>
  <c r="W134" i="45"/>
  <c r="T134" i="45"/>
  <c r="W132" i="45"/>
  <c r="T132" i="45"/>
  <c r="T131" i="45"/>
  <c r="T130" i="45"/>
  <c r="T129" i="45"/>
  <c r="W128" i="45"/>
  <c r="T128" i="45"/>
  <c r="W127" i="45"/>
  <c r="T127" i="45"/>
  <c r="W126" i="45"/>
  <c r="T126" i="45"/>
  <c r="W125" i="45"/>
  <c r="T125" i="45"/>
  <c r="T123" i="45"/>
  <c r="T122" i="45"/>
  <c r="T121" i="45"/>
  <c r="W120" i="45"/>
  <c r="T120" i="45"/>
  <c r="W119" i="45"/>
  <c r="T119" i="45"/>
  <c r="W118" i="45"/>
  <c r="T118" i="45"/>
  <c r="T117" i="45"/>
  <c r="T116" i="45"/>
  <c r="W114" i="45"/>
  <c r="T114" i="45"/>
  <c r="T113" i="45"/>
  <c r="T112" i="45"/>
  <c r="W111" i="45"/>
  <c r="T111" i="45"/>
  <c r="W110" i="45"/>
  <c r="T110" i="45"/>
  <c r="W109" i="45"/>
  <c r="T109" i="45"/>
  <c r="W108" i="45"/>
  <c r="T108" i="45"/>
  <c r="T107" i="45"/>
  <c r="X97" i="45"/>
  <c r="X98" i="45"/>
  <c r="X99" i="45"/>
  <c r="X100" i="45"/>
  <c r="X101" i="45"/>
  <c r="X102" i="45"/>
  <c r="X103" i="45"/>
  <c r="X104" i="45"/>
  <c r="U97" i="45"/>
  <c r="W97" i="45" s="1"/>
  <c r="U98" i="45"/>
  <c r="W98" i="45" s="1"/>
  <c r="U99" i="45"/>
  <c r="W99" i="45" s="1"/>
  <c r="U100" i="45"/>
  <c r="W100" i="45" s="1"/>
  <c r="U101" i="45"/>
  <c r="W101" i="45" s="1"/>
  <c r="U102" i="45"/>
  <c r="W102" i="45" s="1"/>
  <c r="U103" i="45"/>
  <c r="W103" i="45" s="1"/>
  <c r="U104" i="45"/>
  <c r="W104" i="45" s="1"/>
  <c r="V105" i="45"/>
  <c r="T104" i="45"/>
  <c r="T103" i="45"/>
  <c r="T102" i="45"/>
  <c r="T101" i="45"/>
  <c r="T100" i="45"/>
  <c r="T99" i="45"/>
  <c r="T98" i="45"/>
  <c r="T97" i="45"/>
  <c r="X88" i="45"/>
  <c r="X89" i="45"/>
  <c r="X90" i="45"/>
  <c r="X91" i="45"/>
  <c r="X92" i="45"/>
  <c r="X93" i="45"/>
  <c r="X94" i="45"/>
  <c r="X95" i="45"/>
  <c r="U88" i="45"/>
  <c r="U89" i="45"/>
  <c r="U90" i="45"/>
  <c r="W90" i="45" s="1"/>
  <c r="U91" i="45"/>
  <c r="W91" i="45" s="1"/>
  <c r="U92" i="45"/>
  <c r="W92" i="45" s="1"/>
  <c r="U93" i="45"/>
  <c r="W93" i="45" s="1"/>
  <c r="U94" i="45"/>
  <c r="W94" i="45" s="1"/>
  <c r="U95" i="45"/>
  <c r="W95" i="45" s="1"/>
  <c r="V96" i="45"/>
  <c r="T95" i="45"/>
  <c r="T94" i="45"/>
  <c r="T93" i="45"/>
  <c r="T92" i="45"/>
  <c r="T91" i="45"/>
  <c r="T90" i="45"/>
  <c r="T89" i="45"/>
  <c r="T88" i="45"/>
  <c r="U79" i="45"/>
  <c r="X79" i="45" s="1"/>
  <c r="X80" i="45"/>
  <c r="X81" i="45"/>
  <c r="X82" i="45"/>
  <c r="X83" i="45"/>
  <c r="X84" i="45"/>
  <c r="X85" i="45"/>
  <c r="X86" i="45"/>
  <c r="U80" i="45"/>
  <c r="W80" i="45" s="1"/>
  <c r="U81" i="45"/>
  <c r="W81" i="45" s="1"/>
  <c r="U82" i="45"/>
  <c r="W82" i="45" s="1"/>
  <c r="U83" i="45"/>
  <c r="W83" i="45" s="1"/>
  <c r="U84" i="45"/>
  <c r="W84" i="45" s="1"/>
  <c r="U85" i="45"/>
  <c r="W85" i="45" s="1"/>
  <c r="U86" i="45"/>
  <c r="W86" i="45" s="1"/>
  <c r="V87" i="45"/>
  <c r="T86" i="45"/>
  <c r="T85" i="45"/>
  <c r="T84" i="45"/>
  <c r="T83" i="45"/>
  <c r="T82" i="45"/>
  <c r="T81" i="45"/>
  <c r="T80" i="45"/>
  <c r="T79" i="45"/>
  <c r="T70" i="45"/>
  <c r="U70" i="45"/>
  <c r="W70" i="45" s="1"/>
  <c r="T71" i="45"/>
  <c r="U71" i="45"/>
  <c r="W71" i="45" s="1"/>
  <c r="X71" i="45"/>
  <c r="T72" i="45"/>
  <c r="U72" i="45"/>
  <c r="W72" i="45" s="1"/>
  <c r="T73" i="45"/>
  <c r="U73" i="45"/>
  <c r="X73" i="45" s="1"/>
  <c r="X74" i="45"/>
  <c r="X75" i="45"/>
  <c r="X76" i="45"/>
  <c r="X77" i="45"/>
  <c r="U74" i="45"/>
  <c r="U75" i="45"/>
  <c r="W75" i="45" s="1"/>
  <c r="U76" i="45"/>
  <c r="W76" i="45" s="1"/>
  <c r="U77" i="45"/>
  <c r="W77" i="45" s="1"/>
  <c r="V78" i="45"/>
  <c r="T77" i="45"/>
  <c r="T76" i="45"/>
  <c r="T75" i="45"/>
  <c r="W74" i="45"/>
  <c r="T74" i="45"/>
  <c r="W63" i="45"/>
  <c r="T63" i="45"/>
  <c r="T62" i="45"/>
  <c r="T61" i="45"/>
  <c r="W60" i="45"/>
  <c r="T60" i="45"/>
  <c r="W59" i="45"/>
  <c r="T59" i="45"/>
  <c r="W58" i="45"/>
  <c r="T58" i="45"/>
  <c r="W57" i="45"/>
  <c r="T57" i="45"/>
  <c r="T55" i="45"/>
  <c r="W54" i="45"/>
  <c r="T54" i="45"/>
  <c r="T53" i="45"/>
  <c r="W52" i="45"/>
  <c r="T52" i="45"/>
  <c r="T51" i="45"/>
  <c r="W50" i="45"/>
  <c r="T50" i="45"/>
  <c r="T49" i="45"/>
  <c r="X46" i="45"/>
  <c r="W46" i="45"/>
  <c r="T46" i="45"/>
  <c r="X45" i="45"/>
  <c r="T45" i="45"/>
  <c r="X42" i="45"/>
  <c r="X37" i="45"/>
  <c r="W37" i="45"/>
  <c r="T37" i="45"/>
  <c r="X36" i="45"/>
  <c r="T36" i="45"/>
  <c r="X35" i="45"/>
  <c r="W35" i="45"/>
  <c r="T35" i="45"/>
  <c r="X34" i="45"/>
  <c r="W34" i="45"/>
  <c r="T34" i="45"/>
  <c r="X33" i="45"/>
  <c r="W33" i="45"/>
  <c r="T33" i="45"/>
  <c r="W28" i="45"/>
  <c r="T28" i="45"/>
  <c r="T27" i="45"/>
  <c r="T26" i="45"/>
  <c r="T25" i="45"/>
  <c r="W19" i="45"/>
  <c r="T19" i="45"/>
  <c r="T18" i="45"/>
  <c r="T17" i="45"/>
  <c r="W16" i="45"/>
  <c r="T16" i="45"/>
  <c r="T15" i="45"/>
  <c r="T14" i="45"/>
  <c r="T13" i="45"/>
  <c r="T6" i="45"/>
  <c r="T3" i="45"/>
  <c r="T4" i="45"/>
  <c r="T5" i="45"/>
  <c r="T7" i="45"/>
  <c r="AF5" i="45"/>
  <c r="AF4" i="45"/>
  <c r="H4" i="45"/>
  <c r="AF3" i="45"/>
  <c r="AE108" i="44"/>
  <c r="AD108" i="44" s="1"/>
  <c r="AE109" i="44"/>
  <c r="AE110" i="44"/>
  <c r="AE111" i="44"/>
  <c r="AD111" i="44" s="1"/>
  <c r="AE112" i="44"/>
  <c r="AE113" i="44"/>
  <c r="AE114" i="44"/>
  <c r="AE115" i="44"/>
  <c r="AE117" i="44"/>
  <c r="AD117" i="44" s="1"/>
  <c r="AE118" i="44"/>
  <c r="AE119" i="44"/>
  <c r="AE120" i="44"/>
  <c r="AE121" i="44"/>
  <c r="AE122" i="44"/>
  <c r="AE123" i="44"/>
  <c r="AE124" i="44"/>
  <c r="AE126" i="44"/>
  <c r="AE127" i="44"/>
  <c r="AD127" i="44" s="1"/>
  <c r="AE128" i="44"/>
  <c r="AD128" i="44" s="1"/>
  <c r="AE129" i="44"/>
  <c r="AD129" i="44" s="1"/>
  <c r="AE130" i="44"/>
  <c r="AD130" i="44" s="1"/>
  <c r="AE131" i="44"/>
  <c r="AD131" i="44" s="1"/>
  <c r="AE132" i="44"/>
  <c r="AE133" i="44"/>
  <c r="AE135" i="44"/>
  <c r="AE136" i="44"/>
  <c r="AE137" i="44"/>
  <c r="AE138" i="44"/>
  <c r="AE139" i="44"/>
  <c r="AE140" i="44"/>
  <c r="AE141" i="44"/>
  <c r="AE142" i="44"/>
  <c r="AE144" i="44"/>
  <c r="AD144" i="44" s="1"/>
  <c r="AE145" i="44"/>
  <c r="AD145" i="44" s="1"/>
  <c r="AE146" i="44"/>
  <c r="AD146" i="44" s="1"/>
  <c r="AE147" i="44"/>
  <c r="AD147" i="44" s="1"/>
  <c r="AE148" i="44"/>
  <c r="AD148" i="44" s="1"/>
  <c r="AE149" i="44"/>
  <c r="AD149" i="44" s="1"/>
  <c r="AE150" i="44"/>
  <c r="AD150" i="44" s="1"/>
  <c r="AE154" i="44"/>
  <c r="AD154" i="44" s="1"/>
  <c r="AE156" i="44"/>
  <c r="AD156" i="44" s="1"/>
  <c r="AE157" i="44"/>
  <c r="AD157" i="44" s="1"/>
  <c r="AE158" i="44"/>
  <c r="AD158" i="44" s="1"/>
  <c r="AE159" i="44"/>
  <c r="AE160" i="44"/>
  <c r="AE161" i="44"/>
  <c r="AE162" i="44"/>
  <c r="AE163" i="44"/>
  <c r="AE165" i="44"/>
  <c r="AD165" i="44" s="1"/>
  <c r="AE166" i="44"/>
  <c r="AE167" i="44"/>
  <c r="AE168" i="44"/>
  <c r="AE169" i="44"/>
  <c r="AE170" i="44"/>
  <c r="AE171" i="44"/>
  <c r="AE172" i="44"/>
  <c r="AE174" i="44"/>
  <c r="AD174" i="44" s="1"/>
  <c r="AE175" i="44"/>
  <c r="AE176" i="44"/>
  <c r="AE177" i="44"/>
  <c r="AE178" i="44"/>
  <c r="AE179" i="44"/>
  <c r="AE180" i="44"/>
  <c r="AE181" i="44"/>
  <c r="AD110" i="44"/>
  <c r="AD112" i="44"/>
  <c r="AD114" i="44"/>
  <c r="AD115" i="44"/>
  <c r="AD118" i="44"/>
  <c r="AD119" i="44"/>
  <c r="AD120" i="44"/>
  <c r="AD121" i="44"/>
  <c r="AD122" i="44"/>
  <c r="AD123" i="44"/>
  <c r="AD124" i="44"/>
  <c r="AD132" i="44"/>
  <c r="AD133" i="44"/>
  <c r="AD136" i="44"/>
  <c r="AD137" i="44"/>
  <c r="AD138" i="44"/>
  <c r="AD139" i="44"/>
  <c r="AD140" i="44"/>
  <c r="AD141" i="44"/>
  <c r="AD142" i="44"/>
  <c r="AD159" i="44"/>
  <c r="AD160" i="44"/>
  <c r="AD161" i="44"/>
  <c r="AD162" i="44"/>
  <c r="AD163" i="44"/>
  <c r="AD166" i="44"/>
  <c r="AD167" i="44"/>
  <c r="AD168" i="44"/>
  <c r="AD169" i="44"/>
  <c r="AD170" i="44"/>
  <c r="AD171" i="44"/>
  <c r="AD172" i="44"/>
  <c r="AD175" i="44"/>
  <c r="AD176" i="44"/>
  <c r="AD177" i="44"/>
  <c r="AD178" i="44"/>
  <c r="AD179" i="44"/>
  <c r="AD180" i="44"/>
  <c r="AD181" i="44"/>
  <c r="AE12" i="44"/>
  <c r="AD12" i="44"/>
  <c r="AE13" i="44"/>
  <c r="AD13" i="44"/>
  <c r="AE14" i="44"/>
  <c r="AD14" i="44"/>
  <c r="AE15" i="44"/>
  <c r="AD15" i="44"/>
  <c r="AE16" i="44"/>
  <c r="AD16" i="44"/>
  <c r="AE17" i="44"/>
  <c r="AD17" i="44"/>
  <c r="AD18" i="44"/>
  <c r="AD19" i="44"/>
  <c r="AE21" i="44"/>
  <c r="AD22" i="44"/>
  <c r="AD23" i="44"/>
  <c r="AD24" i="44"/>
  <c r="AD25" i="44"/>
  <c r="AD26" i="44"/>
  <c r="AD27" i="44"/>
  <c r="AD28" i="44"/>
  <c r="AE30" i="44"/>
  <c r="AD30" i="44" s="1"/>
  <c r="AE31" i="44"/>
  <c r="AE32" i="44"/>
  <c r="AD32" i="44" s="1"/>
  <c r="AE33" i="44"/>
  <c r="AD33" i="44" s="1"/>
  <c r="AE34" i="44"/>
  <c r="AD34" i="44" s="1"/>
  <c r="AE35" i="44"/>
  <c r="AD35" i="44" s="1"/>
  <c r="AE36" i="44"/>
  <c r="AD36" i="44" s="1"/>
  <c r="AE38" i="44"/>
  <c r="AD38" i="44" s="1"/>
  <c r="AE40" i="44"/>
  <c r="AD40" i="44"/>
  <c r="AE41" i="44"/>
  <c r="AD41" i="44"/>
  <c r="AE42" i="44"/>
  <c r="AD42" i="44"/>
  <c r="AE43" i="44"/>
  <c r="AD43" i="44"/>
  <c r="AE44" i="44"/>
  <c r="AD44" i="44"/>
  <c r="AE45" i="44"/>
  <c r="AD45" i="44"/>
  <c r="AE46" i="44"/>
  <c r="AD46" i="44" s="1"/>
  <c r="AD47" i="44"/>
  <c r="AE49" i="44"/>
  <c r="AD49" i="44" s="1"/>
  <c r="AE50" i="44"/>
  <c r="AD50" i="44" s="1"/>
  <c r="AE51" i="44"/>
  <c r="AD51" i="44" s="1"/>
  <c r="AE52" i="44"/>
  <c r="AD52" i="44" s="1"/>
  <c r="AE53" i="44"/>
  <c r="AD53" i="44" s="1"/>
  <c r="AE54" i="44"/>
  <c r="AD55" i="44"/>
  <c r="AD56" i="44"/>
  <c r="AE58" i="44"/>
  <c r="AD58" i="44" s="1"/>
  <c r="AE59" i="44"/>
  <c r="AD59" i="44" s="1"/>
  <c r="AE60" i="44"/>
  <c r="AD60" i="44"/>
  <c r="AE61" i="44"/>
  <c r="AD61" i="44"/>
  <c r="AE62" i="44"/>
  <c r="AD62" i="44"/>
  <c r="AE63" i="44"/>
  <c r="AD63" i="44"/>
  <c r="AD64" i="44"/>
  <c r="AD65" i="44"/>
  <c r="T108" i="44"/>
  <c r="U108" i="44"/>
  <c r="W108" i="44" s="1"/>
  <c r="U109" i="44"/>
  <c r="X109" i="44" s="1"/>
  <c r="U110" i="44"/>
  <c r="U111" i="44"/>
  <c r="X111" i="44" s="1"/>
  <c r="U112" i="44"/>
  <c r="U113" i="44"/>
  <c r="W113" i="44" s="1"/>
  <c r="X114" i="44"/>
  <c r="X115" i="44"/>
  <c r="T117" i="44"/>
  <c r="U117" i="44" s="1"/>
  <c r="W117" i="44" s="1"/>
  <c r="X118" i="44"/>
  <c r="X119" i="44"/>
  <c r="X120" i="44"/>
  <c r="X121" i="44"/>
  <c r="X122" i="44"/>
  <c r="X123" i="44"/>
  <c r="X124" i="44"/>
  <c r="T126" i="44"/>
  <c r="U126" i="44" s="1"/>
  <c r="W126" i="44" s="1"/>
  <c r="T127" i="44"/>
  <c r="U127" i="44" s="1"/>
  <c r="T128" i="44"/>
  <c r="U128" i="44" s="1"/>
  <c r="X128" i="44" s="1"/>
  <c r="T129" i="44"/>
  <c r="U129" i="44" s="1"/>
  <c r="U130" i="44"/>
  <c r="X130" i="44" s="1"/>
  <c r="T131" i="44"/>
  <c r="U131" i="44" s="1"/>
  <c r="X132" i="44"/>
  <c r="X133" i="44"/>
  <c r="T135" i="44"/>
  <c r="U135" i="44" s="1"/>
  <c r="U136" i="44"/>
  <c r="X136" i="44" s="1"/>
  <c r="X137" i="44"/>
  <c r="X138" i="44"/>
  <c r="X139" i="44"/>
  <c r="X140" i="44"/>
  <c r="X141" i="44"/>
  <c r="X142" i="44"/>
  <c r="U144" i="44"/>
  <c r="U145" i="44"/>
  <c r="X145" i="44" s="1"/>
  <c r="U146" i="44"/>
  <c r="X146" i="44" s="1"/>
  <c r="U147" i="44"/>
  <c r="W147" i="44" s="1"/>
  <c r="U148" i="44"/>
  <c r="U149" i="44"/>
  <c r="X149" i="44" s="1"/>
  <c r="U150" i="44"/>
  <c r="X150" i="44" s="1"/>
  <c r="T154" i="44"/>
  <c r="U154" i="44"/>
  <c r="X154" i="44" s="1"/>
  <c r="U156" i="44"/>
  <c r="X156" i="44" s="1"/>
  <c r="T157" i="44"/>
  <c r="U157" i="44"/>
  <c r="W157" i="44" s="1"/>
  <c r="T158" i="44"/>
  <c r="U158" i="44"/>
  <c r="W158" i="44" s="1"/>
  <c r="X159" i="44"/>
  <c r="X160" i="44"/>
  <c r="X161" i="44"/>
  <c r="X162" i="44"/>
  <c r="X163" i="44"/>
  <c r="U165" i="44"/>
  <c r="X165" i="44" s="1"/>
  <c r="X166" i="44"/>
  <c r="X167" i="44"/>
  <c r="X168" i="44"/>
  <c r="X169" i="44"/>
  <c r="X170" i="44"/>
  <c r="X171" i="44"/>
  <c r="X172" i="44"/>
  <c r="U174" i="44"/>
  <c r="X174" i="44" s="1"/>
  <c r="X178" i="44"/>
  <c r="X179" i="44"/>
  <c r="X180" i="44"/>
  <c r="X181" i="44"/>
  <c r="U12" i="44"/>
  <c r="W12" i="44" s="1"/>
  <c r="X12" i="44"/>
  <c r="U13" i="44"/>
  <c r="W13" i="44" s="1"/>
  <c r="X13" i="44"/>
  <c r="U14" i="44"/>
  <c r="W14" i="44" s="1"/>
  <c r="X14" i="44"/>
  <c r="U15" i="44"/>
  <c r="W15" i="44" s="1"/>
  <c r="X15" i="44"/>
  <c r="U16" i="44"/>
  <c r="W16" i="44" s="1"/>
  <c r="X16" i="44"/>
  <c r="U17" i="44"/>
  <c r="W17" i="44" s="1"/>
  <c r="X17" i="44"/>
  <c r="X18" i="44"/>
  <c r="X19" i="44"/>
  <c r="T21" i="44"/>
  <c r="U21" i="44" s="1"/>
  <c r="W21" i="44" s="1"/>
  <c r="X22" i="44"/>
  <c r="X23" i="44"/>
  <c r="X24" i="44"/>
  <c r="X25" i="44"/>
  <c r="X26" i="44"/>
  <c r="X27" i="44"/>
  <c r="X28" i="44"/>
  <c r="X48" i="44"/>
  <c r="T49" i="44"/>
  <c r="U49" i="44" s="1"/>
  <c r="T50" i="44"/>
  <c r="U50" i="44" s="1"/>
  <c r="T51" i="44"/>
  <c r="U51" i="44" s="1"/>
  <c r="T52" i="44"/>
  <c r="U52" i="44" s="1"/>
  <c r="T53" i="44"/>
  <c r="U53" i="44"/>
  <c r="W53" i="44" s="1"/>
  <c r="T54" i="44"/>
  <c r="U54" i="44" s="1"/>
  <c r="W54" i="44" s="1"/>
  <c r="X55" i="44"/>
  <c r="X56" i="44"/>
  <c r="T58" i="44"/>
  <c r="U58" i="44" s="1"/>
  <c r="X58" i="44" s="1"/>
  <c r="T59" i="44"/>
  <c r="U59" i="44"/>
  <c r="W59" i="44" s="1"/>
  <c r="T60" i="44"/>
  <c r="U60" i="44"/>
  <c r="W60" i="44" s="1"/>
  <c r="X60" i="44"/>
  <c r="T61" i="44"/>
  <c r="U61" i="44"/>
  <c r="W61" i="44" s="1"/>
  <c r="X61" i="44"/>
  <c r="T62" i="44"/>
  <c r="U62" i="44"/>
  <c r="W62" i="44" s="1"/>
  <c r="X62" i="44"/>
  <c r="T63" i="44"/>
  <c r="U63" i="44"/>
  <c r="W63" i="44" s="1"/>
  <c r="X63" i="44"/>
  <c r="X64" i="44"/>
  <c r="X65" i="44"/>
  <c r="U114" i="44"/>
  <c r="W114" i="44" s="1"/>
  <c r="U115" i="44"/>
  <c r="W115" i="44" s="1"/>
  <c r="V116" i="44"/>
  <c r="U118" i="44"/>
  <c r="W118" i="44" s="1"/>
  <c r="U119" i="44"/>
  <c r="W119" i="44" s="1"/>
  <c r="U120" i="44"/>
  <c r="W120" i="44" s="1"/>
  <c r="U121" i="44"/>
  <c r="W121" i="44" s="1"/>
  <c r="U122" i="44"/>
  <c r="W122" i="44" s="1"/>
  <c r="U123" i="44"/>
  <c r="W123" i="44" s="1"/>
  <c r="U124" i="44"/>
  <c r="W124" i="44" s="1"/>
  <c r="V125" i="44"/>
  <c r="U132" i="44"/>
  <c r="U133" i="44"/>
  <c r="W133" i="44" s="1"/>
  <c r="V134" i="44"/>
  <c r="U137" i="44"/>
  <c r="W137" i="44" s="1"/>
  <c r="U138" i="44"/>
  <c r="W138" i="44" s="1"/>
  <c r="U139" i="44"/>
  <c r="W139" i="44" s="1"/>
  <c r="U140" i="44"/>
  <c r="W140" i="44" s="1"/>
  <c r="U141" i="44"/>
  <c r="W141" i="44" s="1"/>
  <c r="U142" i="44"/>
  <c r="W142" i="44" s="1"/>
  <c r="V143" i="44"/>
  <c r="V155" i="44"/>
  <c r="U159" i="44"/>
  <c r="W159" i="44" s="1"/>
  <c r="U160" i="44"/>
  <c r="W160" i="44" s="1"/>
  <c r="U161" i="44"/>
  <c r="W161" i="44" s="1"/>
  <c r="U162" i="44"/>
  <c r="W162" i="44" s="1"/>
  <c r="U163" i="44"/>
  <c r="W163" i="44" s="1"/>
  <c r="V164" i="44"/>
  <c r="U166" i="44"/>
  <c r="W166" i="44" s="1"/>
  <c r="U167" i="44"/>
  <c r="W167" i="44" s="1"/>
  <c r="U168" i="44"/>
  <c r="W168" i="44" s="1"/>
  <c r="U169" i="44"/>
  <c r="W169" i="44" s="1"/>
  <c r="U170" i="44"/>
  <c r="W170" i="44" s="1"/>
  <c r="U171" i="44"/>
  <c r="W171" i="44" s="1"/>
  <c r="U172" i="44"/>
  <c r="W172" i="44" s="1"/>
  <c r="V173" i="44"/>
  <c r="U178" i="44"/>
  <c r="W178" i="44" s="1"/>
  <c r="U179" i="44"/>
  <c r="W179" i="44" s="1"/>
  <c r="U180" i="44"/>
  <c r="W180" i="44" s="1"/>
  <c r="U181" i="44"/>
  <c r="W181" i="44" s="1"/>
  <c r="V182" i="44"/>
  <c r="U18" i="44"/>
  <c r="W18" i="44" s="1"/>
  <c r="U19" i="44"/>
  <c r="W19" i="44" s="1"/>
  <c r="V20" i="44"/>
  <c r="U22" i="44"/>
  <c r="W22" i="44" s="1"/>
  <c r="U23" i="44"/>
  <c r="W23" i="44" s="1"/>
  <c r="U24" i="44"/>
  <c r="W24" i="44" s="1"/>
  <c r="U25" i="44"/>
  <c r="W25" i="44" s="1"/>
  <c r="U26" i="44"/>
  <c r="U27" i="44"/>
  <c r="W27" i="44" s="1"/>
  <c r="U28" i="44"/>
  <c r="W28" i="44" s="1"/>
  <c r="V29" i="44"/>
  <c r="T30" i="44"/>
  <c r="U30" i="44" s="1"/>
  <c r="T31" i="44"/>
  <c r="U31" i="44" s="1"/>
  <c r="T32" i="44"/>
  <c r="U32" i="44" s="1"/>
  <c r="W32" i="44" s="1"/>
  <c r="T33" i="44"/>
  <c r="U33" i="44" s="1"/>
  <c r="T34" i="44"/>
  <c r="U34" i="44" s="1"/>
  <c r="T35" i="44"/>
  <c r="U35" i="44" s="1"/>
  <c r="T36" i="44"/>
  <c r="U36" i="44" s="1"/>
  <c r="X36" i="44" s="1"/>
  <c r="T38" i="44"/>
  <c r="U38" i="44" s="1"/>
  <c r="T40" i="44"/>
  <c r="U40" i="44"/>
  <c r="W40" i="44" s="1"/>
  <c r="T41" i="44"/>
  <c r="U41" i="44"/>
  <c r="W41" i="44" s="1"/>
  <c r="T42" i="44"/>
  <c r="U42" i="44"/>
  <c r="W42" i="44" s="1"/>
  <c r="T43" i="44"/>
  <c r="U43" i="44"/>
  <c r="W43" i="44" s="1"/>
  <c r="T44" i="44"/>
  <c r="U44" i="44"/>
  <c r="W44" i="44" s="1"/>
  <c r="T45" i="44"/>
  <c r="U45" i="44"/>
  <c r="T46" i="44"/>
  <c r="U46" i="44" s="1"/>
  <c r="W46" i="44" s="1"/>
  <c r="U47" i="44"/>
  <c r="W47" i="44" s="1"/>
  <c r="U55" i="44"/>
  <c r="W55" i="44" s="1"/>
  <c r="U56" i="44"/>
  <c r="W56" i="44" s="1"/>
  <c r="V57" i="44"/>
  <c r="U64" i="44"/>
  <c r="W64" i="44" s="1"/>
  <c r="U65" i="44"/>
  <c r="W65" i="44" s="1"/>
  <c r="V66" i="44"/>
  <c r="AE192" i="44"/>
  <c r="AD192" i="44" s="1"/>
  <c r="AE193" i="44"/>
  <c r="AE194" i="44"/>
  <c r="AE195" i="44"/>
  <c r="AE196" i="44"/>
  <c r="AE197" i="44"/>
  <c r="AE198" i="44"/>
  <c r="AE199" i="44"/>
  <c r="AD193" i="44"/>
  <c r="AD194" i="44"/>
  <c r="AD195" i="44"/>
  <c r="AD196" i="44"/>
  <c r="AD197" i="44"/>
  <c r="AD198" i="44"/>
  <c r="AD199" i="44"/>
  <c r="T192" i="44"/>
  <c r="U192" i="44" s="1"/>
  <c r="W192" i="44" s="1"/>
  <c r="X193" i="44"/>
  <c r="X194" i="44"/>
  <c r="X195" i="44"/>
  <c r="X196" i="44"/>
  <c r="X197" i="44"/>
  <c r="X198" i="44"/>
  <c r="X199" i="44"/>
  <c r="U193" i="44"/>
  <c r="W193" i="44" s="1"/>
  <c r="U194" i="44"/>
  <c r="W194" i="44" s="1"/>
  <c r="U195" i="44"/>
  <c r="W195" i="44" s="1"/>
  <c r="U196" i="44"/>
  <c r="W196" i="44" s="1"/>
  <c r="U197" i="44"/>
  <c r="W197" i="44" s="1"/>
  <c r="U198" i="44"/>
  <c r="W198" i="44" s="1"/>
  <c r="U199" i="44"/>
  <c r="W199" i="44" s="1"/>
  <c r="V200" i="44"/>
  <c r="T199" i="44"/>
  <c r="T198" i="44"/>
  <c r="T197" i="44"/>
  <c r="T196" i="44"/>
  <c r="T195" i="44"/>
  <c r="T194" i="44"/>
  <c r="T193" i="44"/>
  <c r="AE190" i="44"/>
  <c r="AE191" i="44" s="1"/>
  <c r="AD191" i="44"/>
  <c r="M191" i="44" s="1"/>
  <c r="X190" i="44"/>
  <c r="U190" i="44"/>
  <c r="W190" i="44" s="1"/>
  <c r="V191" i="44"/>
  <c r="T190" i="44"/>
  <c r="T181" i="44"/>
  <c r="T180" i="44"/>
  <c r="T179" i="44"/>
  <c r="T178" i="44"/>
  <c r="T174" i="44"/>
  <c r="T172" i="44"/>
  <c r="T171" i="44"/>
  <c r="T170" i="44"/>
  <c r="T169" i="44"/>
  <c r="T168" i="44"/>
  <c r="T167" i="44"/>
  <c r="T166" i="44"/>
  <c r="T165" i="44"/>
  <c r="T163" i="44"/>
  <c r="T162" i="44"/>
  <c r="T161" i="44"/>
  <c r="T160" i="44"/>
  <c r="T159" i="44"/>
  <c r="T156" i="44"/>
  <c r="N155" i="44"/>
  <c r="T150" i="44"/>
  <c r="T149" i="44"/>
  <c r="T148" i="44"/>
  <c r="T147" i="44"/>
  <c r="T146" i="44"/>
  <c r="T145" i="44"/>
  <c r="T144" i="44"/>
  <c r="N143" i="44"/>
  <c r="T142" i="44"/>
  <c r="T141" i="44"/>
  <c r="T140" i="44"/>
  <c r="T139" i="44"/>
  <c r="T138" i="44"/>
  <c r="T137" i="44"/>
  <c r="T136" i="44"/>
  <c r="T133" i="44"/>
  <c r="W132" i="44"/>
  <c r="T132" i="44"/>
  <c r="W130" i="44"/>
  <c r="T130" i="44"/>
  <c r="T124" i="44"/>
  <c r="T123" i="44"/>
  <c r="T122" i="44"/>
  <c r="T121" i="44"/>
  <c r="T120" i="44"/>
  <c r="T119" i="44"/>
  <c r="T118" i="44"/>
  <c r="T115" i="44"/>
  <c r="T114" i="44"/>
  <c r="T113" i="44"/>
  <c r="T112" i="44"/>
  <c r="T111" i="44"/>
  <c r="T110" i="44"/>
  <c r="W109" i="44"/>
  <c r="T109" i="44"/>
  <c r="AE18" i="44"/>
  <c r="AE19" i="44"/>
  <c r="AE22" i="44"/>
  <c r="AE23" i="44"/>
  <c r="AE24" i="44"/>
  <c r="AE25" i="44"/>
  <c r="AE26" i="44"/>
  <c r="AE27" i="44"/>
  <c r="AE28" i="44"/>
  <c r="AE47" i="44"/>
  <c r="AE55" i="44"/>
  <c r="AE56" i="44"/>
  <c r="AE98" i="44"/>
  <c r="AE99" i="44"/>
  <c r="AE100" i="44"/>
  <c r="AE101" i="44"/>
  <c r="AE102" i="44"/>
  <c r="AE103" i="44"/>
  <c r="AE104" i="44"/>
  <c r="AE105" i="44"/>
  <c r="AD98" i="44"/>
  <c r="AD99" i="44"/>
  <c r="AD100" i="44"/>
  <c r="AD101" i="44"/>
  <c r="AD102" i="44"/>
  <c r="AD103" i="44"/>
  <c r="AD104" i="44"/>
  <c r="AD105" i="44"/>
  <c r="U98" i="44"/>
  <c r="W98" i="44" s="1"/>
  <c r="X98" i="44"/>
  <c r="U99" i="44"/>
  <c r="W99" i="44" s="1"/>
  <c r="X99" i="44"/>
  <c r="X100" i="44"/>
  <c r="X101" i="44"/>
  <c r="X102" i="44"/>
  <c r="X103" i="44"/>
  <c r="X104" i="44"/>
  <c r="X105" i="44"/>
  <c r="U100" i="44"/>
  <c r="W100" i="44" s="1"/>
  <c r="U101" i="44"/>
  <c r="W101" i="44" s="1"/>
  <c r="U102" i="44"/>
  <c r="W102" i="44" s="1"/>
  <c r="U103" i="44"/>
  <c r="W103" i="44" s="1"/>
  <c r="U104" i="44"/>
  <c r="W104" i="44" s="1"/>
  <c r="U105" i="44"/>
  <c r="W105" i="44" s="1"/>
  <c r="V106" i="44"/>
  <c r="T105" i="44"/>
  <c r="T104" i="44"/>
  <c r="T103" i="44"/>
  <c r="T102" i="44"/>
  <c r="T101" i="44"/>
  <c r="T100" i="44"/>
  <c r="T99" i="44"/>
  <c r="T98" i="44"/>
  <c r="AE89" i="44"/>
  <c r="AE90" i="44"/>
  <c r="AE91" i="44"/>
  <c r="AE92" i="44"/>
  <c r="AE93" i="44"/>
  <c r="AE94" i="44"/>
  <c r="AE95" i="44"/>
  <c r="AE96" i="44"/>
  <c r="AD89" i="44"/>
  <c r="AD90" i="44"/>
  <c r="AD91" i="44"/>
  <c r="AD92" i="44"/>
  <c r="AD93" i="44"/>
  <c r="AD94" i="44"/>
  <c r="AD95" i="44"/>
  <c r="AD96" i="44"/>
  <c r="U89" i="44"/>
  <c r="W89" i="44" s="1"/>
  <c r="X89" i="44"/>
  <c r="X90" i="44"/>
  <c r="X91" i="44"/>
  <c r="X92" i="44"/>
  <c r="X93" i="44"/>
  <c r="X94" i="44"/>
  <c r="X95" i="44"/>
  <c r="X96" i="44"/>
  <c r="U90" i="44"/>
  <c r="W90" i="44" s="1"/>
  <c r="U91" i="44"/>
  <c r="W91" i="44" s="1"/>
  <c r="U92" i="44"/>
  <c r="W92" i="44" s="1"/>
  <c r="U93" i="44"/>
  <c r="W93" i="44" s="1"/>
  <c r="U94" i="44"/>
  <c r="W94" i="44" s="1"/>
  <c r="U95" i="44"/>
  <c r="W95" i="44" s="1"/>
  <c r="U96" i="44"/>
  <c r="W96" i="44" s="1"/>
  <c r="V97" i="44"/>
  <c r="T96" i="44"/>
  <c r="T95" i="44"/>
  <c r="T94" i="44"/>
  <c r="T93" i="44"/>
  <c r="T92" i="44"/>
  <c r="T91" i="44"/>
  <c r="T90" i="44"/>
  <c r="T89" i="44"/>
  <c r="AE80" i="44"/>
  <c r="AD80" i="44" s="1"/>
  <c r="AE81" i="44"/>
  <c r="AE82" i="44"/>
  <c r="AE83" i="44"/>
  <c r="AD83" i="44"/>
  <c r="AE84" i="44"/>
  <c r="AE85" i="44"/>
  <c r="AE86" i="44"/>
  <c r="AE87" i="44"/>
  <c r="AD82" i="44"/>
  <c r="AD84" i="44"/>
  <c r="AD85" i="44"/>
  <c r="AD86" i="44"/>
  <c r="AD87" i="44"/>
  <c r="T80" i="44"/>
  <c r="U80" i="44"/>
  <c r="X80" i="44" s="1"/>
  <c r="T81" i="44"/>
  <c r="U81" i="44"/>
  <c r="X81" i="44" s="1"/>
  <c r="T82" i="44"/>
  <c r="U82" i="44" s="1"/>
  <c r="T83" i="44"/>
  <c r="U83" i="44"/>
  <c r="W83" i="44" s="1"/>
  <c r="U84" i="44"/>
  <c r="W84" i="44" s="1"/>
  <c r="X84" i="44"/>
  <c r="U85" i="44"/>
  <c r="W85" i="44" s="1"/>
  <c r="X85" i="44"/>
  <c r="U86" i="44"/>
  <c r="W86" i="44" s="1"/>
  <c r="X86" i="44"/>
  <c r="U87" i="44"/>
  <c r="W87" i="44" s="1"/>
  <c r="X87" i="44"/>
  <c r="V88" i="44"/>
  <c r="T87" i="44"/>
  <c r="T86" i="44"/>
  <c r="T85" i="44"/>
  <c r="T84" i="44"/>
  <c r="AE67" i="44"/>
  <c r="AD67" i="44" s="1"/>
  <c r="T67" i="44"/>
  <c r="U67" i="44"/>
  <c r="X67" i="44" s="1"/>
  <c r="T68" i="44"/>
  <c r="U68" i="44"/>
  <c r="U69" i="44"/>
  <c r="W69" i="44" s="1"/>
  <c r="U70" i="44"/>
  <c r="W70" i="44" s="1"/>
  <c r="U71" i="44"/>
  <c r="W71" i="44" s="1"/>
  <c r="U72" i="44"/>
  <c r="W72" i="44" s="1"/>
  <c r="U73" i="44"/>
  <c r="W73" i="44" s="1"/>
  <c r="U78" i="44"/>
  <c r="V79" i="44"/>
  <c r="T78" i="44"/>
  <c r="T73" i="44"/>
  <c r="T72" i="44"/>
  <c r="T71" i="44"/>
  <c r="T70" i="44"/>
  <c r="T69" i="44"/>
  <c r="AE64" i="44"/>
  <c r="AE65" i="44"/>
  <c r="T65" i="44"/>
  <c r="T64" i="44"/>
  <c r="T56" i="44"/>
  <c r="T55" i="44"/>
  <c r="X47" i="44"/>
  <c r="T47" i="44"/>
  <c r="W45" i="44"/>
  <c r="X45" i="44"/>
  <c r="X44" i="44"/>
  <c r="X43" i="44"/>
  <c r="X42" i="44"/>
  <c r="X41" i="44"/>
  <c r="X40" i="44"/>
  <c r="T28" i="44"/>
  <c r="T27" i="44"/>
  <c r="T26" i="44"/>
  <c r="T25" i="44"/>
  <c r="T24" i="44"/>
  <c r="T23" i="44"/>
  <c r="T22" i="44"/>
  <c r="T19" i="44"/>
  <c r="T18" i="44"/>
  <c r="T17" i="44"/>
  <c r="T16" i="44"/>
  <c r="T15" i="44"/>
  <c r="T14" i="44"/>
  <c r="T13" i="44"/>
  <c r="T12" i="44"/>
  <c r="AG8" i="44"/>
  <c r="AF8" i="44"/>
  <c r="T6" i="44"/>
  <c r="T3" i="44"/>
  <c r="T4" i="44"/>
  <c r="T5" i="44"/>
  <c r="T7" i="44"/>
  <c r="AG7" i="44"/>
  <c r="AF7" i="44"/>
  <c r="AG6" i="44"/>
  <c r="AF6" i="44"/>
  <c r="AF5" i="44"/>
  <c r="AD5" i="44"/>
  <c r="AF4" i="44"/>
  <c r="AD4" i="44"/>
  <c r="H4" i="44"/>
  <c r="AF3" i="44"/>
  <c r="E12" i="37" s="1"/>
  <c r="AD3" i="44"/>
  <c r="D12" i="37" s="1"/>
  <c r="E8" i="37"/>
  <c r="D8" i="37"/>
  <c r="F8" i="37" s="1"/>
  <c r="E17" i="37"/>
  <c r="E18" i="37"/>
  <c r="D18" i="37"/>
  <c r="D17" i="37"/>
  <c r="W79" i="47"/>
  <c r="M87" i="47"/>
  <c r="X72" i="45"/>
  <c r="X43" i="45"/>
  <c r="X157" i="44"/>
  <c r="X51" i="44"/>
  <c r="W89" i="45"/>
  <c r="M196" i="45"/>
  <c r="W136" i="44"/>
  <c r="AD113" i="44"/>
  <c r="X107" i="45"/>
  <c r="W107" i="45"/>
  <c r="AD81" i="44"/>
  <c r="X58" i="45"/>
  <c r="M178" i="45"/>
  <c r="M151" i="45"/>
  <c r="X21" i="44"/>
  <c r="X54" i="44"/>
  <c r="W49" i="45"/>
  <c r="M133" i="45"/>
  <c r="X82" i="46"/>
  <c r="X147" i="46"/>
  <c r="W147" i="46"/>
  <c r="M69" i="47"/>
  <c r="W36" i="46"/>
  <c r="M178" i="47"/>
  <c r="M151" i="47"/>
  <c r="AE57" i="46"/>
  <c r="W108" i="46"/>
  <c r="W112" i="46"/>
  <c r="AD136" i="46"/>
  <c r="AD143" i="46" s="1"/>
  <c r="M143" i="46" s="1"/>
  <c r="X24" i="47"/>
  <c r="M160" i="47"/>
  <c r="M160" i="45"/>
  <c r="X72" i="47"/>
  <c r="M56" i="47"/>
  <c r="W71" i="47"/>
  <c r="W89" i="47"/>
  <c r="W103" i="47"/>
  <c r="M187" i="47"/>
  <c r="M196" i="47"/>
  <c r="X151" i="47"/>
  <c r="M142" i="47"/>
  <c r="W155" i="47"/>
  <c r="W182" i="47"/>
  <c r="M133" i="47"/>
  <c r="M78" i="47"/>
  <c r="W162" i="45"/>
  <c r="W171" i="45"/>
  <c r="W145" i="45"/>
  <c r="X117" i="45" l="1"/>
  <c r="W79" i="45"/>
  <c r="W23" i="47"/>
  <c r="W21" i="47"/>
  <c r="X23" i="45"/>
  <c r="W23" i="45"/>
  <c r="X40" i="47"/>
  <c r="W40" i="47"/>
  <c r="AD106" i="47"/>
  <c r="AD198" i="47" s="1"/>
  <c r="AE198" i="47"/>
  <c r="W111" i="44"/>
  <c r="U105" i="47"/>
  <c r="W105" i="47" s="1"/>
  <c r="AE198" i="45"/>
  <c r="W22" i="47"/>
  <c r="AE106" i="47"/>
  <c r="W7" i="44"/>
  <c r="V7" i="44"/>
  <c r="W5" i="44"/>
  <c r="V5" i="44"/>
  <c r="W4" i="44"/>
  <c r="V4" i="44"/>
  <c r="AD7" i="44" s="1"/>
  <c r="V3" i="44"/>
  <c r="AD6" i="44" s="1"/>
  <c r="W6" i="44"/>
  <c r="V6" i="44"/>
  <c r="AD8" i="44" s="1"/>
  <c r="U39" i="44"/>
  <c r="V107" i="44"/>
  <c r="V201" i="44"/>
  <c r="V7" i="45"/>
  <c r="W7" i="45"/>
  <c r="V5" i="45"/>
  <c r="W5" i="45"/>
  <c r="V4" i="45"/>
  <c r="AF7" i="45" s="1"/>
  <c r="W4" i="45"/>
  <c r="V3" i="45"/>
  <c r="AF6" i="45" s="1"/>
  <c r="V6" i="45"/>
  <c r="AF8" i="45" s="1"/>
  <c r="U47" i="45"/>
  <c r="W47" i="45" s="1"/>
  <c r="U38" i="45"/>
  <c r="W38" i="45" s="1"/>
  <c r="W7" i="46"/>
  <c r="V7" i="46"/>
  <c r="W5" i="46"/>
  <c r="V5" i="46"/>
  <c r="W4" i="46"/>
  <c r="V4" i="46"/>
  <c r="AD7" i="46" s="1"/>
  <c r="V3" i="46"/>
  <c r="AD6" i="46" s="1"/>
  <c r="W6" i="46"/>
  <c r="V6" i="46"/>
  <c r="AD8" i="46" s="1"/>
  <c r="AD48" i="46"/>
  <c r="M48" i="46" s="1"/>
  <c r="AD125" i="46"/>
  <c r="M125" i="46" s="1"/>
  <c r="W7" i="47"/>
  <c r="V7" i="47"/>
  <c r="W5" i="47"/>
  <c r="V5" i="47"/>
  <c r="W4" i="47"/>
  <c r="V4" i="47"/>
  <c r="AF7" i="47" s="1"/>
  <c r="V3" i="47"/>
  <c r="AF6" i="47" s="1"/>
  <c r="W6" i="47"/>
  <c r="V6" i="47"/>
  <c r="AF8" i="47" s="1"/>
  <c r="X105" i="47"/>
  <c r="X187" i="47"/>
  <c r="U196" i="47"/>
  <c r="W196" i="47" s="1"/>
  <c r="V197" i="47"/>
  <c r="X178" i="47"/>
  <c r="X160" i="47"/>
  <c r="X142" i="47"/>
  <c r="X133" i="47"/>
  <c r="AD197" i="47"/>
  <c r="W73" i="47"/>
  <c r="W68" i="47"/>
  <c r="X48" i="47"/>
  <c r="X56" i="47" s="1"/>
  <c r="W48" i="47"/>
  <c r="X29" i="47"/>
  <c r="U178" i="47"/>
  <c r="W178" i="47" s="1"/>
  <c r="W189" i="47"/>
  <c r="W59" i="47"/>
  <c r="U142" i="47"/>
  <c r="W142" i="47" s="1"/>
  <c r="U133" i="47"/>
  <c r="W133" i="47" s="1"/>
  <c r="W43" i="47"/>
  <c r="U78" i="47"/>
  <c r="W78" i="47" s="1"/>
  <c r="U69" i="47"/>
  <c r="W69" i="47" s="1"/>
  <c r="X39" i="47"/>
  <c r="U47" i="47"/>
  <c r="W47" i="47" s="1"/>
  <c r="U169" i="47"/>
  <c r="W169" i="47" s="1"/>
  <c r="U151" i="47"/>
  <c r="W151" i="47" s="1"/>
  <c r="U160" i="47"/>
  <c r="W160" i="47" s="1"/>
  <c r="U38" i="47"/>
  <c r="W38" i="47" s="1"/>
  <c r="X38" i="47"/>
  <c r="U87" i="47"/>
  <c r="W87" i="47" s="1"/>
  <c r="W75" i="47"/>
  <c r="V106" i="47"/>
  <c r="U56" i="47"/>
  <c r="W56" i="47" s="1"/>
  <c r="AD197" i="45"/>
  <c r="X87" i="45"/>
  <c r="X196" i="45"/>
  <c r="X178" i="45"/>
  <c r="X133" i="45"/>
  <c r="AE106" i="45"/>
  <c r="U187" i="45"/>
  <c r="W187" i="45" s="1"/>
  <c r="X187" i="45"/>
  <c r="X151" i="45"/>
  <c r="X142" i="45"/>
  <c r="U169" i="45"/>
  <c r="W169" i="45" s="1"/>
  <c r="U160" i="45"/>
  <c r="W160" i="45" s="1"/>
  <c r="AE197" i="45"/>
  <c r="V197" i="45"/>
  <c r="AD106" i="45"/>
  <c r="W22" i="45"/>
  <c r="X22" i="45"/>
  <c r="W31" i="45"/>
  <c r="X31" i="45"/>
  <c r="X48" i="45"/>
  <c r="X56" i="45" s="1"/>
  <c r="W48" i="45"/>
  <c r="X30" i="45"/>
  <c r="X38" i="45" s="1"/>
  <c r="W30" i="45"/>
  <c r="U56" i="45"/>
  <c r="W56" i="45" s="1"/>
  <c r="V106" i="45"/>
  <c r="X115" i="45"/>
  <c r="W32" i="45"/>
  <c r="W21" i="45"/>
  <c r="U78" i="45"/>
  <c r="W78" i="45" s="1"/>
  <c r="W62" i="45"/>
  <c r="W179" i="45"/>
  <c r="U133" i="45"/>
  <c r="W133" i="45" s="1"/>
  <c r="X12" i="45"/>
  <c r="W39" i="45"/>
  <c r="U142" i="45"/>
  <c r="W142" i="45" s="1"/>
  <c r="X39" i="45"/>
  <c r="W44" i="45"/>
  <c r="X70" i="45"/>
  <c r="X78" i="45" s="1"/>
  <c r="W53" i="45"/>
  <c r="AE155" i="46"/>
  <c r="W154" i="46"/>
  <c r="AD155" i="46"/>
  <c r="M155" i="46" s="1"/>
  <c r="X191" i="46"/>
  <c r="X31" i="46"/>
  <c r="W127" i="46"/>
  <c r="V201" i="46"/>
  <c r="W192" i="46"/>
  <c r="X68" i="46"/>
  <c r="W144" i="46"/>
  <c r="W83" i="46"/>
  <c r="W145" i="46"/>
  <c r="W165" i="46"/>
  <c r="W54" i="46"/>
  <c r="X69" i="46"/>
  <c r="X72" i="46"/>
  <c r="W80" i="46"/>
  <c r="U88" i="46"/>
  <c r="W88" i="46" s="1"/>
  <c r="U79" i="46"/>
  <c r="W79" i="46" s="1"/>
  <c r="W150" i="46"/>
  <c r="U20" i="46"/>
  <c r="W20" i="46" s="1"/>
  <c r="U143" i="46"/>
  <c r="W143" i="46" s="1"/>
  <c r="AD29" i="46"/>
  <c r="M29" i="46" s="1"/>
  <c r="AE20" i="46"/>
  <c r="W135" i="46"/>
  <c r="AD20" i="46"/>
  <c r="M20" i="46" s="1"/>
  <c r="W30" i="46"/>
  <c r="X113" i="46"/>
  <c r="X109" i="46"/>
  <c r="V107" i="46"/>
  <c r="U66" i="46"/>
  <c r="W66" i="46" s="1"/>
  <c r="W46" i="46"/>
  <c r="X38" i="46"/>
  <c r="U57" i="46"/>
  <c r="W57" i="46" s="1"/>
  <c r="W117" i="46"/>
  <c r="U125" i="46"/>
  <c r="W125" i="46" s="1"/>
  <c r="X117" i="46"/>
  <c r="X125" i="46" s="1"/>
  <c r="X67" i="46"/>
  <c r="W128" i="46"/>
  <c r="U48" i="46"/>
  <c r="W48" i="46" s="1"/>
  <c r="U155" i="46"/>
  <c r="W155" i="46" s="1"/>
  <c r="U106" i="46"/>
  <c r="W106" i="46" s="1"/>
  <c r="X78" i="46"/>
  <c r="X58" i="46"/>
  <c r="U116" i="46"/>
  <c r="U39" i="46"/>
  <c r="W39" i="46" s="1"/>
  <c r="U200" i="46"/>
  <c r="W200" i="46" s="1"/>
  <c r="X88" i="46"/>
  <c r="X35" i="46"/>
  <c r="X59" i="46"/>
  <c r="X21" i="46"/>
  <c r="X149" i="46"/>
  <c r="X155" i="46" s="1"/>
  <c r="X111" i="46"/>
  <c r="W12" i="46"/>
  <c r="W148" i="46"/>
  <c r="W58" i="46"/>
  <c r="X158" i="46"/>
  <c r="U134" i="46"/>
  <c r="W134" i="46" s="1"/>
  <c r="M115" i="47"/>
  <c r="F18" i="37"/>
  <c r="AE88" i="46"/>
  <c r="X191" i="44"/>
  <c r="AD106" i="44"/>
  <c r="M106" i="44" s="1"/>
  <c r="W165" i="44"/>
  <c r="W145" i="44"/>
  <c r="W156" i="44"/>
  <c r="U155" i="44"/>
  <c r="W155" i="44" s="1"/>
  <c r="W128" i="44"/>
  <c r="X70" i="44"/>
  <c r="W174" i="44"/>
  <c r="X158" i="44"/>
  <c r="AE125" i="44"/>
  <c r="AD88" i="44"/>
  <c r="M88" i="44" s="1"/>
  <c r="W150" i="44"/>
  <c r="X69" i="44"/>
  <c r="AD66" i="44"/>
  <c r="M66" i="44" s="1"/>
  <c r="AE57" i="44"/>
  <c r="W149" i="44"/>
  <c r="W81" i="44"/>
  <c r="U29" i="44"/>
  <c r="W29" i="44" s="1"/>
  <c r="AD48" i="44"/>
  <c r="M48" i="44" s="1"/>
  <c r="W154" i="44"/>
  <c r="X117" i="44"/>
  <c r="X125" i="44" s="1"/>
  <c r="X52" i="44"/>
  <c r="W52" i="44"/>
  <c r="X33" i="44"/>
  <c r="W33" i="44"/>
  <c r="X49" i="44"/>
  <c r="W49" i="44"/>
  <c r="W38" i="44"/>
  <c r="X38" i="44"/>
  <c r="U97" i="44"/>
  <c r="W97" i="44" s="1"/>
  <c r="W26" i="44"/>
  <c r="X83" i="44"/>
  <c r="X113" i="44"/>
  <c r="AD54" i="44"/>
  <c r="AD57" i="44" s="1"/>
  <c r="M57" i="44" s="1"/>
  <c r="X97" i="44"/>
  <c r="W36" i="44"/>
  <c r="X106" i="44"/>
  <c r="X53" i="44"/>
  <c r="X182" i="44"/>
  <c r="AE20" i="44"/>
  <c r="X29" i="44"/>
  <c r="U106" i="44"/>
  <c r="W106" i="44" s="1"/>
  <c r="W146" i="44"/>
  <c r="W80" i="44"/>
  <c r="X147" i="44"/>
  <c r="X82" i="44"/>
  <c r="W82" i="44"/>
  <c r="U88" i="44"/>
  <c r="W88" i="44" s="1"/>
  <c r="X31" i="44"/>
  <c r="W31" i="44"/>
  <c r="W50" i="44"/>
  <c r="X50" i="44"/>
  <c r="W129" i="44"/>
  <c r="X129" i="44"/>
  <c r="F17" i="37"/>
  <c r="U66" i="44"/>
  <c r="W66" i="44" s="1"/>
  <c r="X73" i="44"/>
  <c r="X59" i="44"/>
  <c r="X66" i="44" s="1"/>
  <c r="X71" i="44"/>
  <c r="X164" i="44"/>
  <c r="X108" i="44"/>
  <c r="X72" i="44"/>
  <c r="W58" i="44"/>
  <c r="U191" i="44"/>
  <c r="W191" i="44" s="1"/>
  <c r="F12" i="37"/>
  <c r="E6" i="37" s="1"/>
  <c r="F6" i="37" s="1"/>
  <c r="AE88" i="44"/>
  <c r="AD97" i="44"/>
  <c r="M97" i="44" s="1"/>
  <c r="AE97" i="44"/>
  <c r="AE106" i="44"/>
  <c r="AE200" i="44"/>
  <c r="U57" i="44"/>
  <c r="W57" i="44" s="1"/>
  <c r="X20" i="44"/>
  <c r="X173" i="44"/>
  <c r="U116" i="44"/>
  <c r="AE39" i="44"/>
  <c r="AD20" i="44"/>
  <c r="M20" i="44" s="1"/>
  <c r="AD182" i="44"/>
  <c r="M182" i="44" s="1"/>
  <c r="AE164" i="44"/>
  <c r="AD125" i="44"/>
  <c r="M125" i="44" s="1"/>
  <c r="X96" i="45"/>
  <c r="M96" i="45"/>
  <c r="X105" i="45"/>
  <c r="M105" i="45"/>
  <c r="M187" i="45"/>
  <c r="W194" i="45"/>
  <c r="U196" i="45"/>
  <c r="W196" i="45" s="1"/>
  <c r="U115" i="45"/>
  <c r="U69" i="45"/>
  <c r="W69" i="45" s="1"/>
  <c r="M47" i="45"/>
  <c r="M142" i="45"/>
  <c r="AE66" i="46"/>
  <c r="AD88" i="46"/>
  <c r="M88" i="46" s="1"/>
  <c r="AD97" i="46"/>
  <c r="M97" i="46" s="1"/>
  <c r="AE97" i="46"/>
  <c r="AD106" i="46"/>
  <c r="M106" i="46" s="1"/>
  <c r="AE48" i="46"/>
  <c r="AE29" i="46"/>
  <c r="W191" i="46"/>
  <c r="U173" i="46"/>
  <c r="W173" i="46" s="1"/>
  <c r="W116" i="46"/>
  <c r="X182" i="46"/>
  <c r="AD66" i="46"/>
  <c r="M66" i="46" s="1"/>
  <c r="AE143" i="46"/>
  <c r="AE125" i="46"/>
  <c r="X87" i="47"/>
  <c r="U96" i="47"/>
  <c r="W96" i="47" s="1"/>
  <c r="X96" i="47"/>
  <c r="M96" i="47"/>
  <c r="M105" i="47"/>
  <c r="U187" i="47"/>
  <c r="W187" i="47" s="1"/>
  <c r="X196" i="47"/>
  <c r="W34" i="47"/>
  <c r="U20" i="47"/>
  <c r="U29" i="47"/>
  <c r="W29" i="47" s="1"/>
  <c r="X20" i="47"/>
  <c r="X169" i="47"/>
  <c r="X124" i="47"/>
  <c r="M20" i="47"/>
  <c r="W116" i="47"/>
  <c r="U124" i="47"/>
  <c r="W124" i="47" s="1"/>
  <c r="X35" i="44"/>
  <c r="W35" i="44"/>
  <c r="M29" i="47"/>
  <c r="W144" i="44"/>
  <c r="X144" i="44"/>
  <c r="W135" i="44"/>
  <c r="U143" i="44"/>
  <c r="W143" i="44" s="1"/>
  <c r="AE155" i="44"/>
  <c r="AD155" i="44"/>
  <c r="M155" i="44" s="1"/>
  <c r="AE143" i="44"/>
  <c r="AD135" i="44"/>
  <c r="AD143" i="44" s="1"/>
  <c r="M143" i="44" s="1"/>
  <c r="AD126" i="44"/>
  <c r="AD134" i="44" s="1"/>
  <c r="M134" i="44" s="1"/>
  <c r="AE134" i="44"/>
  <c r="W88" i="45"/>
  <c r="U96" i="45"/>
  <c r="W96" i="45" s="1"/>
  <c r="X24" i="45"/>
  <c r="U29" i="45"/>
  <c r="W29" i="45" s="1"/>
  <c r="M69" i="45"/>
  <c r="W73" i="46"/>
  <c r="X73" i="46"/>
  <c r="AD129" i="46"/>
  <c r="AD134" i="46" s="1"/>
  <c r="M134" i="46" s="1"/>
  <c r="AE134" i="46"/>
  <c r="AD164" i="44"/>
  <c r="M164" i="44" s="1"/>
  <c r="U105" i="45"/>
  <c r="W105" i="45" s="1"/>
  <c r="W170" i="45"/>
  <c r="U178" i="45"/>
  <c r="W178" i="45" s="1"/>
  <c r="W51" i="44"/>
  <c r="AD200" i="44"/>
  <c r="M200" i="44" s="1"/>
  <c r="X148" i="44"/>
  <c r="W148" i="44"/>
  <c r="X127" i="44"/>
  <c r="W127" i="44"/>
  <c r="AE48" i="44"/>
  <c r="AD173" i="44"/>
  <c r="M173" i="44" s="1"/>
  <c r="W14" i="45"/>
  <c r="U20" i="45"/>
  <c r="M38" i="45"/>
  <c r="X46" i="44"/>
  <c r="X135" i="44"/>
  <c r="X143" i="44" s="1"/>
  <c r="U151" i="45"/>
  <c r="W151" i="45" s="1"/>
  <c r="U134" i="44"/>
  <c r="W134" i="44" s="1"/>
  <c r="W68" i="44"/>
  <c r="X68" i="44"/>
  <c r="W131" i="44"/>
  <c r="X131" i="44"/>
  <c r="X126" i="44"/>
  <c r="X134" i="44" s="1"/>
  <c r="W112" i="44"/>
  <c r="X112" i="44"/>
  <c r="AD21" i="44"/>
  <c r="AE29" i="44"/>
  <c r="W73" i="45"/>
  <c r="U124" i="45"/>
  <c r="M29" i="45"/>
  <c r="X51" i="46"/>
  <c r="W51" i="46"/>
  <c r="U200" i="44"/>
  <c r="W200" i="44" s="1"/>
  <c r="X32" i="44"/>
  <c r="AE79" i="44"/>
  <c r="U48" i="44"/>
  <c r="W48" i="44" s="1"/>
  <c r="X70" i="46"/>
  <c r="W70" i="46"/>
  <c r="AE79" i="46"/>
  <c r="AD79" i="46"/>
  <c r="M79" i="46" s="1"/>
  <c r="AD109" i="46"/>
  <c r="AE116" i="46"/>
  <c r="U125" i="44"/>
  <c r="U87" i="45"/>
  <c r="W87" i="45" s="1"/>
  <c r="X192" i="44"/>
  <c r="X200" i="44" s="1"/>
  <c r="W34" i="44"/>
  <c r="X34" i="44"/>
  <c r="X30" i="44"/>
  <c r="W30" i="44"/>
  <c r="W39" i="44" s="1"/>
  <c r="U182" i="44"/>
  <c r="W182" i="44" s="1"/>
  <c r="X40" i="45"/>
  <c r="W61" i="45"/>
  <c r="M78" i="45"/>
  <c r="X69" i="45"/>
  <c r="X169" i="45"/>
  <c r="X160" i="45"/>
  <c r="X157" i="46"/>
  <c r="W157" i="46"/>
  <c r="AD164" i="46"/>
  <c r="M164" i="46" s="1"/>
  <c r="U164" i="44"/>
  <c r="W164" i="44" s="1"/>
  <c r="X78" i="44"/>
  <c r="W78" i="44"/>
  <c r="W67" i="44"/>
  <c r="U79" i="44"/>
  <c r="W79" i="44" s="1"/>
  <c r="AD79" i="44"/>
  <c r="M79" i="44" s="1"/>
  <c r="U20" i="44"/>
  <c r="X110" i="44"/>
  <c r="W110" i="44"/>
  <c r="AE66" i="44"/>
  <c r="AE182" i="44"/>
  <c r="AE173" i="44"/>
  <c r="U97" i="46"/>
  <c r="W97" i="46" s="1"/>
  <c r="W89" i="46"/>
  <c r="X97" i="46"/>
  <c r="X106" i="46"/>
  <c r="U173" i="44"/>
  <c r="W173" i="44" s="1"/>
  <c r="AD31" i="44"/>
  <c r="AD39" i="44" s="1"/>
  <c r="M39" i="44" s="1"/>
  <c r="AE116" i="44"/>
  <c r="AD109" i="44"/>
  <c r="X41" i="45"/>
  <c r="W41" i="45"/>
  <c r="W24" i="45"/>
  <c r="W81" i="46"/>
  <c r="AE106" i="46"/>
  <c r="W50" i="46"/>
  <c r="AE164" i="46"/>
  <c r="M47" i="47"/>
  <c r="M38" i="47"/>
  <c r="X200" i="46"/>
  <c r="AD200" i="46"/>
  <c r="M200" i="46" s="1"/>
  <c r="U182" i="46"/>
  <c r="W182" i="46" s="1"/>
  <c r="X173" i="46"/>
  <c r="AE182" i="46"/>
  <c r="AE173" i="46"/>
  <c r="W24" i="46"/>
  <c r="U29" i="46"/>
  <c r="W29" i="46" s="1"/>
  <c r="X116" i="45"/>
  <c r="W53" i="46"/>
  <c r="X53" i="46"/>
  <c r="X20" i="46"/>
  <c r="AE39" i="46"/>
  <c r="AD173" i="46"/>
  <c r="M173" i="46" s="1"/>
  <c r="W71" i="46"/>
  <c r="X71" i="46"/>
  <c r="X134" i="46"/>
  <c r="W52" i="46"/>
  <c r="W156" i="46"/>
  <c r="W61" i="47"/>
  <c r="W88" i="47"/>
  <c r="U115" i="47"/>
  <c r="X107" i="47"/>
  <c r="X115" i="47" s="1"/>
  <c r="X32" i="46"/>
  <c r="U164" i="46"/>
  <c r="X136" i="46"/>
  <c r="X143" i="46" s="1"/>
  <c r="AD182" i="46"/>
  <c r="M182" i="46" s="1"/>
  <c r="W62" i="47"/>
  <c r="X70" i="47"/>
  <c r="X78" i="47" s="1"/>
  <c r="W181" i="47"/>
  <c r="X63" i="47"/>
  <c r="X69" i="47" s="1"/>
  <c r="X49" i="46"/>
  <c r="W6" i="45" l="1"/>
  <c r="AD198" i="45"/>
  <c r="U107" i="44"/>
  <c r="X39" i="44"/>
  <c r="W3" i="44"/>
  <c r="AE6" i="44" s="1"/>
  <c r="X79" i="44"/>
  <c r="W116" i="44"/>
  <c r="U201" i="44"/>
  <c r="U202" i="44" s="1"/>
  <c r="X57" i="44"/>
  <c r="X107" i="44" s="1"/>
  <c r="X29" i="46"/>
  <c r="W3" i="46"/>
  <c r="AE6" i="46" s="1"/>
  <c r="X47" i="45"/>
  <c r="X20" i="45"/>
  <c r="W3" i="45"/>
  <c r="AG6" i="45" s="1"/>
  <c r="X47" i="47"/>
  <c r="X106" i="47" s="1"/>
  <c r="X11" i="47" s="1"/>
  <c r="W3" i="47"/>
  <c r="AG6" i="47" s="1"/>
  <c r="X124" i="45"/>
  <c r="X197" i="45" s="1"/>
  <c r="X197" i="47"/>
  <c r="U197" i="47"/>
  <c r="W20" i="47"/>
  <c r="U106" i="47"/>
  <c r="M106" i="47"/>
  <c r="U106" i="45"/>
  <c r="W115" i="45"/>
  <c r="U197" i="45"/>
  <c r="V202" i="46"/>
  <c r="X66" i="46"/>
  <c r="X116" i="46"/>
  <c r="W107" i="46"/>
  <c r="X57" i="46"/>
  <c r="U201" i="46"/>
  <c r="X164" i="46"/>
  <c r="U107" i="46"/>
  <c r="AE107" i="46"/>
  <c r="V11" i="46"/>
  <c r="X88" i="44"/>
  <c r="AE202" i="44"/>
  <c r="AE107" i="44"/>
  <c r="X116" i="44"/>
  <c r="AE201" i="44"/>
  <c r="M169" i="47"/>
  <c r="M197" i="47" s="1"/>
  <c r="V198" i="47"/>
  <c r="V11" i="47"/>
  <c r="V198" i="45"/>
  <c r="V11" i="45"/>
  <c r="V202" i="44"/>
  <c r="V11" i="44"/>
  <c r="W20" i="44"/>
  <c r="W107" i="44" s="1"/>
  <c r="AE201" i="46"/>
  <c r="W164" i="46"/>
  <c r="AD116" i="44"/>
  <c r="M116" i="44" s="1"/>
  <c r="M201" i="44" s="1"/>
  <c r="X155" i="44"/>
  <c r="AG8" i="47"/>
  <c r="W125" i="44"/>
  <c r="M115" i="45"/>
  <c r="M197" i="45" s="1"/>
  <c r="W20" i="45"/>
  <c r="W106" i="45" s="1"/>
  <c r="X79" i="46"/>
  <c r="W115" i="47"/>
  <c r="W197" i="47" s="1"/>
  <c r="M20" i="45"/>
  <c r="M106" i="45" s="1"/>
  <c r="AD29" i="44"/>
  <c r="M29" i="44" s="1"/>
  <c r="M107" i="44" s="1"/>
  <c r="AE202" i="46"/>
  <c r="X29" i="45"/>
  <c r="AD116" i="46"/>
  <c r="M116" i="46" s="1"/>
  <c r="M201" i="46" s="1"/>
  <c r="AD201" i="46"/>
  <c r="W124" i="45"/>
  <c r="AD39" i="46"/>
  <c r="M39" i="46" s="1"/>
  <c r="M107" i="46" s="1"/>
  <c r="X106" i="45" l="1"/>
  <c r="X11" i="45" s="1"/>
  <c r="X201" i="46"/>
  <c r="X201" i="44"/>
  <c r="X202" i="44" s="1"/>
  <c r="W201" i="44"/>
  <c r="W202" i="44" s="1"/>
  <c r="X198" i="47"/>
  <c r="W106" i="47"/>
  <c r="W198" i="47" s="1"/>
  <c r="W197" i="45"/>
  <c r="W198" i="45" s="1"/>
  <c r="X107" i="46"/>
  <c r="W201" i="46"/>
  <c r="W202" i="46" s="1"/>
  <c r="AD107" i="46"/>
  <c r="AD202" i="46" s="1"/>
  <c r="D13" i="37"/>
  <c r="U11" i="47"/>
  <c r="U198" i="45"/>
  <c r="U202" i="46"/>
  <c r="M198" i="47"/>
  <c r="E13" i="37"/>
  <c r="M202" i="46"/>
  <c r="U11" i="46"/>
  <c r="U11" i="44"/>
  <c r="U11" i="45"/>
  <c r="M202" i="44"/>
  <c r="AD201" i="44"/>
  <c r="AG8" i="45"/>
  <c r="E16" i="37" s="1"/>
  <c r="AD107" i="44"/>
  <c r="AE8" i="44"/>
  <c r="AE7" i="44"/>
  <c r="U198" i="47"/>
  <c r="M198" i="45"/>
  <c r="AG7" i="45" s="1"/>
  <c r="X198" i="45" l="1"/>
  <c r="X11" i="46"/>
  <c r="W11" i="44"/>
  <c r="W11" i="47"/>
  <c r="W11" i="45"/>
  <c r="W11" i="46"/>
  <c r="X202" i="46"/>
  <c r="X11" i="44"/>
  <c r="F13" i="37"/>
  <c r="E7" i="37" s="1"/>
  <c r="F7" i="37" s="1"/>
  <c r="AD202" i="44"/>
  <c r="AG7" i="47"/>
  <c r="E15" i="37" s="1"/>
  <c r="AE7" i="46"/>
  <c r="D15" i="37" s="1"/>
  <c r="AE8" i="46"/>
  <c r="D16" i="37" s="1"/>
  <c r="F16" i="37" s="1"/>
  <c r="F15" i="3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Valerie Desprat</author>
  </authors>
  <commentList>
    <comment ref="P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M48" authorId="1" shapeId="0" xr:uid="{00000000-0006-0000-0200-000002000000}">
      <text>
        <r>
          <rPr>
            <b/>
            <sz val="9"/>
            <color indexed="81"/>
            <rFont val="Tahoma"/>
            <family val="2"/>
          </rPr>
          <t>Valerie Desprat:</t>
        </r>
        <r>
          <rPr>
            <sz val="9"/>
            <color indexed="81"/>
            <rFont val="Tahoma"/>
            <family val="2"/>
          </rPr>
          <t xml:space="preserve">
faux car suite de l'UE1.3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P10" authorId="0" shapeId="0" xr:uid="{00000000-0006-0000-03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P10" authorId="0" shapeId="0" xr:uid="{00000000-0006-0000-04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P10" authorId="0" shapeId="0" xr:uid="{00000000-0006-0000-05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<sst xmlns="http://schemas.openxmlformats.org/spreadsheetml/2006/main" count="2110" uniqueCount="393">
  <si>
    <t>MASTER Archéologie - Sciences pour l'archéologie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</si>
  <si>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</si>
  <si>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</si>
  <si>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</si>
  <si>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</si>
  <si>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</si>
  <si>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</si>
  <si>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</si>
  <si>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</si>
  <si>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</si>
  <si>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</si>
  <si>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</si>
  <si>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</si>
  <si>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</si>
  <si>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</si>
  <si>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</si>
  <si>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</si>
  <si>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</si>
  <si>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</si>
  <si>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</si>
  <si>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</si>
  <si>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</si>
  <si>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</si>
  <si>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</si>
  <si>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</si>
  <si>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</si>
  <si>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TT - Temps et Territoires</t>
  </si>
  <si>
    <t>Mention</t>
  </si>
  <si>
    <t>P1</t>
  </si>
  <si>
    <t>Parcours</t>
  </si>
  <si>
    <t>Occident et Méditerranée</t>
  </si>
  <si>
    <t>Type (FI/FC/alternance)</t>
  </si>
  <si>
    <t>FI</t>
  </si>
  <si>
    <t>Inscrits</t>
  </si>
  <si>
    <t>UE</t>
  </si>
  <si>
    <t>ECTS</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</si>
  <si>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</si>
  <si>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</si>
  <si>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</si>
  <si>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</si>
  <si>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</si>
  <si>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</si>
  <si>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</si>
  <si>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</si>
  <si>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</si>
  <si>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</si>
  <si>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</si>
  <si>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</si>
  <si>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</si>
  <si>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</si>
  <si>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</si>
  <si>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</si>
  <si>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</si>
  <si>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</si>
  <si>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</si>
  <si>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</si>
  <si>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</si>
  <si>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</si>
  <si>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</si>
  <si>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</si>
  <si>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Semestre 1</t>
  </si>
  <si>
    <t>UE1.1</t>
  </si>
  <si>
    <t>Se servir de façon autonome des outils numériques avancés pour un ou plusieurs métiers ou secteurs de recherche du domaine</t>
  </si>
  <si>
    <t>Bloc de compétence n°1 de la fiche n° 31490 - Usages avancés et spécialisés des outils numériques</t>
  </si>
  <si>
    <t>Identifier les usages numériques et les impacts de leur évolution sur le ou les domaines concernés par la mention</t>
  </si>
  <si>
    <t>Communiquer à des fins de formation ou de transfert de connaissances, par oral et par écrit, en français et dans au moins une langue étrangère</t>
  </si>
  <si>
    <t>Bloc de compétence n°3 de la fiche n° 31490 - Communication spécialisée pour le transfert de connaissances</t>
  </si>
  <si>
    <t>UE1.2</t>
  </si>
  <si>
    <t>méthodologie du mémoire de recherche</t>
  </si>
  <si>
    <t>EP1.2A</t>
  </si>
  <si>
    <t>M - Mention</t>
  </si>
  <si>
    <t>Obligatoire</t>
  </si>
  <si>
    <t>TD</t>
  </si>
  <si>
    <t>Mut</t>
  </si>
  <si>
    <t>mutualisé avec parcours 2</t>
  </si>
  <si>
    <t>Identifier, sélectionner et analyser avec esprit critique diverses ressources spécialisées pour documenter un sujet et synthétiser ces données en vue de leur exploitation</t>
  </si>
  <si>
    <t>UE1.3</t>
  </si>
  <si>
    <t>initiation aux disciplines archéologiques et aux archéosciences</t>
  </si>
  <si>
    <t>EP1.3A</t>
  </si>
  <si>
    <t>archéologie de la culture matérielle (ACM) : production et typologie</t>
  </si>
  <si>
    <t>Option</t>
  </si>
  <si>
    <t>les cinq compétences du bloc</t>
  </si>
  <si>
    <t>Bloc de compétence n°2 de la fiche n° 31490 - Développement et intégration de savoirs hautement spécialisés</t>
  </si>
  <si>
    <t>archéologie de la culture matérielle (ACM) : technologies</t>
  </si>
  <si>
    <t>archéologie de la culture matérielle (ACM) : caractérisation des matériaux</t>
  </si>
  <si>
    <t>archéologie de l'espace bâti (AEB): matériau et techniques de construction</t>
  </si>
  <si>
    <t>archéologie de l'espace bâti (AEB) : analyse architecturale</t>
  </si>
  <si>
    <t>archéologie de l'espace bâti (AEB) : topographie et relevés</t>
  </si>
  <si>
    <t>bioarchéologie et environnement (BAE) : archéozoologie et archéobotanique</t>
  </si>
  <si>
    <t>bioarchéologie et environnement (BAE) : archéothanatologie et anthropologie biologique</t>
  </si>
  <si>
    <t>bioarchéologie et environnement (BAE) : paléoenvironnement</t>
  </si>
  <si>
    <t>mutualisé avec master Gestion de l'environnement</t>
  </si>
  <si>
    <t>UE1.4</t>
  </si>
  <si>
    <t>aires chrono-culturelles</t>
  </si>
  <si>
    <t>EP1.4A</t>
  </si>
  <si>
    <t>Préhistoires : Orient, Occident, Méditerranée</t>
  </si>
  <si>
    <t>CM</t>
  </si>
  <si>
    <t>mutualisé parcours 2</t>
  </si>
  <si>
    <t>Protohistoire européenne</t>
  </si>
  <si>
    <t>Non</t>
  </si>
  <si>
    <t>Archéologie de la Gaule romaine</t>
  </si>
  <si>
    <t>mutualisé avec master Mondes anciens</t>
  </si>
  <si>
    <t>Archéologie de la Méditerranée</t>
  </si>
  <si>
    <t>mutualisé parcours 2 et master Monde anciens</t>
  </si>
  <si>
    <t>Archéologie du Moyen-Age occidental</t>
  </si>
  <si>
    <t>Mut+ext</t>
  </si>
  <si>
    <t>mutualisé avec master Mondes médiévaux</t>
  </si>
  <si>
    <t>Archéologie moderne et contemporaine</t>
  </si>
  <si>
    <t>UE1.5</t>
  </si>
  <si>
    <t>langue vivante</t>
  </si>
  <si>
    <t>EP1.5A</t>
  </si>
  <si>
    <t>anglais</t>
  </si>
  <si>
    <t>allemand</t>
  </si>
  <si>
    <t>mutualisé avec master Histoire de l'art</t>
  </si>
  <si>
    <t>UE1.6</t>
  </si>
  <si>
    <t>transversale</t>
  </si>
  <si>
    <t>EP1.6A</t>
  </si>
  <si>
    <t>histoire environnementale</t>
  </si>
  <si>
    <t>mutualisé master Gestion de l'environnement</t>
  </si>
  <si>
    <t>épigraphie grecque</t>
  </si>
  <si>
    <t>mutualisé master Mondes anciens</t>
  </si>
  <si>
    <t>épigraphie latine</t>
  </si>
  <si>
    <t>mutualisé master Mondes anciens, payé par Lyon 3</t>
  </si>
  <si>
    <t>latin pour archéologues et historiens</t>
  </si>
  <si>
    <t>grec pour archéologues et historiens</t>
  </si>
  <si>
    <t>akkadien</t>
  </si>
  <si>
    <t>égyptien niveau 1</t>
  </si>
  <si>
    <t>paleographie médiévale</t>
  </si>
  <si>
    <t>mutualisé master Mondes médiévaux</t>
  </si>
  <si>
    <t>latin médiéval</t>
  </si>
  <si>
    <t>outils et méthodes en archéologie médiévale</t>
  </si>
  <si>
    <t>séminaire de recherche</t>
  </si>
  <si>
    <t>à choisir dans séminaires de laboratoire, hors maquettes</t>
  </si>
  <si>
    <t>EP choix libre dans masters Histoire de l'Art ou Mondes anciens ou Mondes médiévaux</t>
  </si>
  <si>
    <t>choix libre dans masters Histoire de l'Art ou Mondes anciens ou Mondes médiévaux</t>
  </si>
  <si>
    <t>offre hors maquettes</t>
  </si>
  <si>
    <t>UE1.7</t>
  </si>
  <si>
    <t>transversale SUITE</t>
  </si>
  <si>
    <t>UE1.9</t>
  </si>
  <si>
    <t>UE1.10</t>
  </si>
  <si>
    <t>Semestre 2</t>
  </si>
  <si>
    <t>UE2.1</t>
  </si>
  <si>
    <t>semaine intensive : (re)mise à niveau</t>
  </si>
  <si>
    <t>EP1.1A</t>
  </si>
  <si>
    <t>topographie</t>
  </si>
  <si>
    <t>PROJSUIV</t>
  </si>
  <si>
    <t>mutualisé avec PARCOURS 2 (ORIENT) et avec masters Mondes anciens, Histoire de l'Art et Mondes médiévaux</t>
  </si>
  <si>
    <t>EP1.1B</t>
  </si>
  <si>
    <t>bibliographie</t>
  </si>
  <si>
    <t>mutualisé avec PARCOURS 2 (ORIENT) et avec masters Mondes anciens, Histoire de l'Art et Mondes médiévaux ; payé par Monds anciens</t>
  </si>
  <si>
    <t>EP1.1C</t>
  </si>
  <si>
    <t>bases de données</t>
  </si>
  <si>
    <t>EP1.1D</t>
  </si>
  <si>
    <t>cartographie / SIG</t>
  </si>
  <si>
    <t>EP1.1E</t>
  </si>
  <si>
    <t>DAO / traitement de l'image</t>
  </si>
  <si>
    <t>mutualisé avec PARCOURS 2 (ORIENT) et avec masters Histoire de l'Art et Mondes médiévaux</t>
  </si>
  <si>
    <t>EP1.1F</t>
  </si>
  <si>
    <t>sémiologie (carto)graphique</t>
  </si>
  <si>
    <t>UE2.2</t>
  </si>
  <si>
    <t>EP2.2A</t>
  </si>
  <si>
    <t>UE2.3</t>
  </si>
  <si>
    <t>outils de la recherche</t>
  </si>
  <si>
    <t>EP2.3A</t>
  </si>
  <si>
    <t>inventorier, analyser et représenter les mobiliers</t>
  </si>
  <si>
    <t>mutualisé avec parcours 2 et avec masters Mondes anciens et Mondes médiévaux</t>
  </si>
  <si>
    <t>Mobiliser des savoirs hautement spécialisés, dont certains sont à l’avant-garde du savoir dans un domaine de travail ou d’études, comme base d’une pensée originale</t>
  </si>
  <si>
    <t>EP2.3B</t>
  </si>
  <si>
    <t>géophysique</t>
  </si>
  <si>
    <t>EP2.3C</t>
  </si>
  <si>
    <t>statistiques</t>
  </si>
  <si>
    <t>EP2.3D</t>
  </si>
  <si>
    <t>SIG et bases de données</t>
  </si>
  <si>
    <t>mutualisé avec parcours 2 et avec master Mondes anciens et Mondes médiévaux</t>
  </si>
  <si>
    <t>les deux compétences du bloc</t>
  </si>
  <si>
    <t>EP2.3E</t>
  </si>
  <si>
    <t>géomatique</t>
  </si>
  <si>
    <t>EP2.3F</t>
  </si>
  <si>
    <t>logistique des opérations archéologiques</t>
  </si>
  <si>
    <t>Prendre des responsabilités pour contribuer aux savoirs et aux pratiques professionnelles et/ou pour réviser la performance stratégique d'une équipe ; - Conduire un projet (conception, pilotage, coordination d’équipe,mise en oeuvre et gestion, évaluation, diffusion) pouvant mobiliser des compétences pluridisciplinaires dans un cadre collaboratif ; Respecter les principes d’éthique, de déontologie et de responsabilité environnementale.</t>
  </si>
  <si>
    <t>Bloc de compétence n°4 de la fiche n° 31490 - Appui à la transformation en contexte professionnel</t>
  </si>
  <si>
    <t>UE2.4</t>
  </si>
  <si>
    <t>EP2.4A</t>
  </si>
  <si>
    <t>UE2.5</t>
  </si>
  <si>
    <t>EP2.5A</t>
  </si>
  <si>
    <t>initiation à la lecture des manuscrits médiévaux</t>
  </si>
  <si>
    <t>mutualisé master Mondes médiévaux ; payé par EHESS</t>
  </si>
  <si>
    <t>UE2.6</t>
  </si>
  <si>
    <t>projet de recherche</t>
  </si>
  <si>
    <t>EP2.6A</t>
  </si>
  <si>
    <t>mémoire de recherche</t>
  </si>
  <si>
    <t>MEMSUIV</t>
  </si>
  <si>
    <t>section 20 ou 21 du CNU selon les sujets</t>
  </si>
  <si>
    <t>UE2.7</t>
  </si>
  <si>
    <t>STAGE 1</t>
  </si>
  <si>
    <t>EP2.7A</t>
  </si>
  <si>
    <t>stage de fouille</t>
  </si>
  <si>
    <t>STSUIV</t>
  </si>
  <si>
    <t>UE2.9</t>
  </si>
  <si>
    <t>STAGE 2</t>
  </si>
  <si>
    <t>EP2.8A</t>
  </si>
  <si>
    <t>stage libre</t>
  </si>
  <si>
    <t>UE2.10</t>
  </si>
  <si>
    <t>le dialogue des sources : textes et terrains</t>
  </si>
  <si>
    <t>EP2.9A</t>
  </si>
  <si>
    <t>NB : le semestre 2 est aussi ouvert à la mobilité internationale (30 ECTS)</t>
  </si>
  <si>
    <t>P2</t>
  </si>
  <si>
    <t>Orient et Méditerranée</t>
  </si>
  <si>
    <t>mutualisé avec parcours 1 (Occident)</t>
  </si>
  <si>
    <t>mutualisé avec parcours 1 (Occident) et master Gestion de l'environnement</t>
  </si>
  <si>
    <t>mutualisé avec parcours 1</t>
  </si>
  <si>
    <t>Archéologie de l'Orient ancien</t>
  </si>
  <si>
    <t>Archéologie égyptienne</t>
  </si>
  <si>
    <t>Archéologie des mondes grecs et gréco-romains</t>
  </si>
  <si>
    <t>mutualisé parcours 1 et master Monde anciens</t>
  </si>
  <si>
    <t>archéologie de l'Orient médiéval</t>
  </si>
  <si>
    <t>mutualisé avec master Mondes mdiévaux</t>
  </si>
  <si>
    <t>mutualisé avec parcours 1 et avec master Histoire de l'art</t>
  </si>
  <si>
    <t>mutualisé avec parcours 1 et master Gestion de l'environnement</t>
  </si>
  <si>
    <t>mutualisé avec parcours 1 et master Mondes médiévaux</t>
  </si>
  <si>
    <t>UE1.8</t>
  </si>
  <si>
    <t>mutualisé avec parcours 1 et avec masters Mondes anciens et Mondes médiévaux</t>
  </si>
  <si>
    <t>mutualisé avec parcours 1 et avec master Mondes médiévaux</t>
  </si>
  <si>
    <t>mutualisé avec parcours  1 et master Histoire de l'art</t>
  </si>
  <si>
    <t>mutualisé parcours 1 et master Mondes médiévaux</t>
  </si>
  <si>
    <t>UE2.8</t>
  </si>
  <si>
    <t>mutualisé avec parcours 1 et master Mondes anciens</t>
  </si>
  <si>
    <t>Mixte</t>
  </si>
  <si>
    <t>méthodologie du mémoire</t>
  </si>
  <si>
    <t>disciplines archéologiques et archéosciences : appronfondissement</t>
  </si>
  <si>
    <t>professionnalisation</t>
  </si>
  <si>
    <t>Valorisation et diffusion des connaissances scientifiques</t>
  </si>
  <si>
    <t>Connaissance des institutions archéologiques et des milieux professionnels</t>
  </si>
  <si>
    <t>Analyser ses actions en situation professionnelle, s’autoévaluer pour améliorer sa pratique dans le cadre d'une démarche qualité</t>
  </si>
  <si>
    <t>Méthodologie des concours</t>
  </si>
  <si>
    <t>mutualisé avec M1 parcours 1 et 2, M2 parcours 2 et master Monde anciens</t>
  </si>
  <si>
    <t>mutualisé avec M1 parcours 1</t>
  </si>
  <si>
    <t>stage volontaire</t>
  </si>
  <si>
    <t>mutualisé avec M1 parcours 1 et 2 et avec master Mondes anciens</t>
  </si>
  <si>
    <t>égyptien niveau 2</t>
  </si>
  <si>
    <t>mutualisé avec M1 parcours 1 et 2 et avec master Mondes médiévaux</t>
  </si>
  <si>
    <t>outils et méthodes en archéologie médivale</t>
  </si>
  <si>
    <t>mutualisé avec M1 parcours 1 et 2 et avec master Mondes médiévaux, payé par EHESS</t>
  </si>
  <si>
    <t>transversale (suite)</t>
  </si>
  <si>
    <t>projet tuteuré</t>
  </si>
  <si>
    <t>EP1.7A</t>
  </si>
  <si>
    <t>RA - Recettes d'apprentissage</t>
  </si>
  <si>
    <t>soutien pédagogique</t>
  </si>
  <si>
    <t>ALTSUIV</t>
  </si>
  <si>
    <t>alternance : contrat de professionnalisation</t>
  </si>
  <si>
    <t>OU SEMESTRE mobilité</t>
  </si>
  <si>
    <t>EP1.8A</t>
  </si>
  <si>
    <t>semestre en mobilité internationale (Erasmus, etc.)</t>
  </si>
  <si>
    <t>Nom de l'UE 1.10</t>
  </si>
  <si>
    <t>EP1.10A</t>
  </si>
  <si>
    <t>EP2.1A</t>
  </si>
  <si>
    <t>Nom de l'UE 2.3</t>
  </si>
  <si>
    <t>Nom de l'UE 2.4</t>
  </si>
  <si>
    <t>EP2.4B</t>
  </si>
  <si>
    <t>EP2.4C</t>
  </si>
  <si>
    <t>EP2.4D</t>
  </si>
  <si>
    <t>Nom de l'UE 2.5</t>
  </si>
  <si>
    <t>EP2.5B</t>
  </si>
  <si>
    <t>EP2.5C</t>
  </si>
  <si>
    <t>EP2.5D</t>
  </si>
  <si>
    <t>Nom de l'UE 2.6</t>
  </si>
  <si>
    <t>EP2.6B</t>
  </si>
  <si>
    <t>EP2.6C</t>
  </si>
  <si>
    <t>EP2.6D</t>
  </si>
  <si>
    <t>Nom de l'UE 2.7</t>
  </si>
  <si>
    <t>Nom de l'UE 2.8</t>
  </si>
  <si>
    <t>Nom de l'UE 2.9</t>
  </si>
  <si>
    <t>Nom de l'UE 2.10</t>
  </si>
  <si>
    <t>EP2.10A</t>
  </si>
  <si>
    <t>mutualisé parcours 1</t>
  </si>
  <si>
    <t>mutualisé avec M1 parcours 2 et avec master Mondes anciens</t>
  </si>
  <si>
    <t>Archéologie des mondes grecs et gréco-romain</t>
  </si>
  <si>
    <t>mutualisé avec M1 parcours 2 et avec master Monde anciens</t>
  </si>
  <si>
    <t>mutualisé avec M1 parcours 1 et 2 et avec master Monde anciens</t>
  </si>
  <si>
    <t>Archéologie de l'Orient médiéval</t>
  </si>
  <si>
    <t>mutualisé avec M1 parcours 2</t>
  </si>
  <si>
    <t>mutualisé avec M1 parcours 1 et 2, M2 parcours 1 et avec master Mondes anciens</t>
  </si>
  <si>
    <t>mutualisé avec M1 parcours 1 et 2, M2 parcours 1 et avec master Mondes médiévaux</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</si>
  <si>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</si>
  <si>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</si>
  <si>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</si>
  <si>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</si>
  <si>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</si>
  <si>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</si>
  <si>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</si>
  <si>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</si>
  <si>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</si>
  <si>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</si>
  <si>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</si>
  <si>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</si>
  <si>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</si>
  <si>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</si>
  <si>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</si>
  <si>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</si>
  <si>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</si>
  <si>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</si>
  <si>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</si>
  <si>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</si>
  <si>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</si>
  <si>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</si>
  <si>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</si>
  <si>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</si>
  <si>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</si>
  <si>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</si>
  <si>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</si>
  <si>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</si>
  <si>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</si>
  <si>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</si>
  <si>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</si>
  <si>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</si>
  <si>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</si>
  <si>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</si>
  <si>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</si>
  <si>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</si>
  <si>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</si>
  <si>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</si>
  <si>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</si>
  <si>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</si>
  <si>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</si>
  <si>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</si>
  <si>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</si>
  <si>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</si>
  <si>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</si>
  <si>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</si>
  <si>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</si>
  <si>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</si>
  <si>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</si>
  <si>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</si>
  <si>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</si>
  <si>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</si>
  <si>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</si>
  <si>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</si>
  <si>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</si>
  <si>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</si>
  <si>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</si>
  <si>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</si>
  <si>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</si>
  <si>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</si>
  <si>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</si>
  <si>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</si>
  <si>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</si>
  <si>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</si>
  <si>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</si>
  <si>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</si>
  <si>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</si>
  <si>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</si>
  <si>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</si>
  <si>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</si>
  <si>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</si>
  <si>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</si>
  <si>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</si>
  <si>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</si>
  <si>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</si>
  <si>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</si>
  <si>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</si>
  <si>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</si>
  <si>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</si>
  <si>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</si>
  <si>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</si>
  <si>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</si>
  <si>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</si>
  <si>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</si>
  <si>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</si>
  <si>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</si>
  <si>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</si>
  <si>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</si>
  <si>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</si>
  <si>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</si>
  <si>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</si>
  <si>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</si>
  <si>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</si>
  <si>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</si>
  <si>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</si>
  <si>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</si>
  <si>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</si>
  <si>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</si>
  <si>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</si>
  <si>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</si>
  <si>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</si>
  <si>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</si>
  <si>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</si>
  <si>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</si>
  <si>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</si>
  <si>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</si>
  <si>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</si>
  <si>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mutualisé avec PARCOURS 2 (ORIENT) et avec masters Mondes anciens, Histoire de l'Art et Mondes médiévaux ; payé par Mondes anciens</t>
  </si>
  <si>
    <t>Appronfondissement : céramologie, archéologie des techniques, archéozoologie, archéothanatologie</t>
  </si>
  <si>
    <t>suivi d'alternance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</si>
</sst>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4"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000000"/>
      <name val="Calibri"/>
      <family val="2"/>
    </font>
    <font>
      <sz val="12"/>
      <color rgb="FFFF0000"/>
      <name val="Calibri"/>
      <family val="2"/>
      <scheme val="minor"/>
    </font>
  </fonts>
  <fills count="15">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
      <patternFill patternType="solid">
        <fgColor rgb="FFFFFF00"/>
        <bgColor indexed="64"/>
      </patternFill>
    </fill>
  </fills>
  <borders count="6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400">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1" fontId="10" fillId="2" borderId="55" xfId="10" applyNumberFormat="1" applyFont="1" applyFill="1" applyBorder="1" applyAlignment="1">
      <alignment horizontal="center" vertical="center" wrapText="1"/>
    </xf>
    <xf numFmtId="0" fontId="11" fillId="0" borderId="4" xfId="10" applyFont="1" applyBorder="1" applyAlignment="1" applyProtection="1">
      <alignment horizontal="center" vertical="center"/>
      <protection locked="0"/>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4" xfId="10" applyFont="1" applyFill="1" applyBorder="1" applyAlignment="1">
      <alignment horizontal="center" vertical="center"/>
    </xf>
    <xf numFmtId="0" fontId="17" fillId="10" borderId="1"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36" xfId="0" applyFont="1" applyFill="1" applyBorder="1" applyAlignment="1">
      <alignment horizontal="center" vertical="center"/>
    </xf>
    <xf numFmtId="0" fontId="19" fillId="7" borderId="11" xfId="0" applyFont="1" applyFill="1" applyBorder="1" applyAlignment="1">
      <alignment horizontal="center" vertical="center"/>
    </xf>
    <xf numFmtId="0" fontId="12" fillId="7" borderId="29"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2" fillId="11" borderId="29" xfId="0" applyFont="1" applyFill="1" applyBorder="1" applyAlignment="1">
      <alignment horizontal="center"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9" fillId="2" borderId="57" xfId="0" applyFont="1" applyFill="1" applyBorder="1" applyAlignment="1">
      <alignment vertical="center" wrapText="1"/>
    </xf>
    <xf numFmtId="0" fontId="9" fillId="2" borderId="57" xfId="0" applyFont="1" applyFill="1" applyBorder="1" applyAlignment="1">
      <alignment vertical="center"/>
    </xf>
    <xf numFmtId="0" fontId="12" fillId="3" borderId="7" xfId="10" applyFont="1" applyFill="1" applyBorder="1" applyAlignment="1">
      <alignment horizontal="center"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165" fontId="10" fillId="6" borderId="30" xfId="0" applyNumberFormat="1" applyFont="1" applyFill="1" applyBorder="1" applyAlignment="1">
      <alignment horizontal="center" vertical="center"/>
    </xf>
    <xf numFmtId="165" fontId="10" fillId="6" borderId="4" xfId="0" applyNumberFormat="1" applyFont="1" applyFill="1" applyBorder="1" applyAlignment="1">
      <alignment horizontal="center"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1" fontId="9" fillId="2" borderId="4" xfId="0" applyNumberFormat="1" applyFont="1" applyFill="1" applyBorder="1" applyAlignment="1">
      <alignment horizontal="center" vertical="center"/>
    </xf>
    <xf numFmtId="1" fontId="9" fillId="2" borderId="30" xfId="0" applyNumberFormat="1" applyFont="1" applyFill="1" applyBorder="1" applyAlignment="1">
      <alignment horizontal="center" vertical="center"/>
    </xf>
    <xf numFmtId="165" fontId="10" fillId="6" borderId="2" xfId="0" applyNumberFormat="1" applyFont="1" applyFill="1" applyBorder="1" applyAlignment="1">
      <alignment horizontal="center" vertical="center"/>
    </xf>
    <xf numFmtId="1" fontId="9" fillId="2" borderId="2" xfId="0" applyNumberFormat="1" applyFont="1" applyFill="1" applyBorder="1" applyAlignment="1">
      <alignment horizontal="center"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165" fontId="9" fillId="2" borderId="62" xfId="0" applyNumberFormat="1" applyFont="1" applyFill="1" applyBorder="1" applyAlignment="1" applyProtection="1">
      <alignment horizontal="center" vertical="center"/>
      <protection locked="0"/>
    </xf>
    <xf numFmtId="1" fontId="9" fillId="2" borderId="62" xfId="0" applyNumberFormat="1" applyFont="1" applyFill="1" applyBorder="1" applyAlignment="1">
      <alignment horizontal="center" vertical="center"/>
    </xf>
    <xf numFmtId="1" fontId="9" fillId="2" borderId="9" xfId="0" applyNumberFormat="1" applyFont="1" applyFill="1" applyBorder="1" applyAlignment="1">
      <alignment horizontal="center" vertical="center"/>
    </xf>
    <xf numFmtId="1" fontId="9" fillId="2" borderId="60" xfId="0" applyNumberFormat="1" applyFont="1" applyFill="1" applyBorder="1" applyAlignment="1">
      <alignment horizontal="center" vertical="center"/>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9" fillId="2" borderId="4" xfId="0" applyFont="1" applyFill="1" applyBorder="1" applyAlignment="1">
      <alignment horizontal="center" vertical="center"/>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2" fillId="3" borderId="21" xfId="10" applyFont="1" applyFill="1" applyBorder="1" applyAlignment="1">
      <alignment horizontal="center" vertical="center" wrapText="1"/>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0" borderId="20" xfId="10" quotePrefix="1" applyFont="1" applyBorder="1" applyAlignment="1" applyProtection="1">
      <alignment horizontal="center" vertical="center"/>
      <protection locked="0"/>
    </xf>
    <xf numFmtId="0" fontId="9" fillId="2" borderId="0" xfId="0" applyFont="1" applyFill="1" applyAlignment="1" applyProtection="1">
      <alignment vertical="center"/>
      <protection locked="0"/>
    </xf>
    <xf numFmtId="0" fontId="9" fillId="2" borderId="0" xfId="0" applyFont="1" applyFill="1" applyAlignment="1" applyProtection="1">
      <alignment vertical="center" wrapText="1"/>
      <protection locked="0"/>
    </xf>
    <xf numFmtId="0" fontId="0" fillId="0" borderId="56" xfId="0" applyBorder="1"/>
    <xf numFmtId="0" fontId="0" fillId="0" borderId="46" xfId="0" applyBorder="1"/>
    <xf numFmtId="0" fontId="0" fillId="0" borderId="51" xfId="0" applyBorder="1"/>
    <xf numFmtId="0" fontId="0" fillId="0" borderId="22" xfId="0" applyBorder="1"/>
    <xf numFmtId="0" fontId="0" fillId="0" borderId="42" xfId="0" applyBorder="1"/>
    <xf numFmtId="0" fontId="9" fillId="0" borderId="42" xfId="9" applyNumberFormat="1" applyFont="1" applyBorder="1" applyAlignment="1" applyProtection="1">
      <alignment horizontal="left" vertical="center" wrapText="1"/>
      <protection locked="0"/>
    </xf>
    <xf numFmtId="0" fontId="22" fillId="0" borderId="4" xfId="0" applyFont="1" applyBorder="1" applyProtection="1">
      <protection locked="0"/>
    </xf>
    <xf numFmtId="0" fontId="11" fillId="0" borderId="4" xfId="0" applyFont="1" applyBorder="1" applyProtection="1">
      <protection locked="0"/>
    </xf>
    <xf numFmtId="0" fontId="13" fillId="0" borderId="13" xfId="10" applyFont="1" applyBorder="1" applyAlignment="1" applyProtection="1">
      <alignment vertical="center"/>
      <protection locked="0"/>
    </xf>
    <xf numFmtId="1" fontId="9" fillId="0" borderId="4" xfId="9" applyNumberFormat="1" applyFont="1" applyFill="1" applyBorder="1" applyAlignment="1" applyProtection="1">
      <alignment horizontal="center" vertical="center"/>
      <protection locked="0"/>
    </xf>
    <xf numFmtId="0" fontId="23" fillId="2" borderId="20" xfId="10" applyFont="1" applyFill="1" applyBorder="1" applyAlignment="1" applyProtection="1">
      <alignment horizontal="left" vertical="center"/>
      <protection locked="0"/>
    </xf>
    <xf numFmtId="0" fontId="9" fillId="0" borderId="12" xfId="9" applyNumberFormat="1" applyFont="1" applyFill="1" applyBorder="1" applyAlignment="1" applyProtection="1">
      <alignment horizontal="center" vertical="center"/>
      <protection locked="0"/>
    </xf>
    <xf numFmtId="0" fontId="13" fillId="0" borderId="4" xfId="10" applyFont="1" applyBorder="1" applyAlignment="1" applyProtection="1">
      <alignment horizontal="left" vertical="center"/>
      <protection locked="0"/>
    </xf>
    <xf numFmtId="0" fontId="13" fillId="0" borderId="4" xfId="10" applyFont="1" applyBorder="1" applyAlignment="1" applyProtection="1">
      <alignment horizontal="center" vertical="center"/>
      <protection locked="0"/>
    </xf>
    <xf numFmtId="0" fontId="9" fillId="0" borderId="3"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1" fillId="2" borderId="5" xfId="10" applyFont="1" applyFill="1" applyBorder="1" applyAlignment="1">
      <alignment vertical="center"/>
    </xf>
    <xf numFmtId="0" fontId="11" fillId="12" borderId="4" xfId="10" applyFont="1" applyFill="1" applyBorder="1" applyAlignment="1">
      <alignment horizontal="left" vertical="center" wrapText="1"/>
    </xf>
    <xf numFmtId="0" fontId="9" fillId="2" borderId="4" xfId="0" applyFont="1" applyFill="1" applyBorder="1" applyAlignment="1" applyProtection="1">
      <alignment vertical="center" wrapText="1"/>
      <protection locked="0"/>
    </xf>
    <xf numFmtId="0" fontId="9" fillId="2" borderId="3" xfId="0" applyFont="1" applyFill="1" applyBorder="1" applyAlignment="1" applyProtection="1">
      <alignment vertical="center"/>
      <protection locked="0"/>
    </xf>
    <xf numFmtId="0" fontId="9" fillId="2" borderId="4" xfId="0" applyFont="1" applyFill="1" applyBorder="1" applyAlignment="1" applyProtection="1">
      <alignment vertical="center"/>
      <protection locked="0"/>
    </xf>
    <xf numFmtId="0" fontId="9" fillId="2" borderId="2" xfId="0" applyFont="1" applyFill="1" applyBorder="1" applyAlignment="1" applyProtection="1">
      <alignment vertical="center"/>
      <protection locked="0"/>
    </xf>
    <xf numFmtId="0" fontId="11" fillId="12" borderId="47" xfId="10" applyFont="1" applyFill="1" applyBorder="1" applyAlignment="1">
      <alignment horizontal="center" vertical="center" wrapText="1"/>
    </xf>
    <xf numFmtId="0" fontId="11" fillId="12" borderId="39" xfId="10" applyFont="1" applyFill="1" applyBorder="1" applyAlignment="1">
      <alignment horizontal="center" vertical="center" wrapText="1"/>
    </xf>
    <xf numFmtId="1" fontId="9" fillId="9" borderId="2" xfId="9" applyNumberFormat="1" applyFont="1" applyFill="1" applyBorder="1" applyAlignment="1" applyProtection="1">
      <alignment horizontal="center" vertical="center"/>
    </xf>
    <xf numFmtId="0" fontId="13" fillId="2" borderId="4" xfId="10" applyFont="1" applyFill="1" applyBorder="1" applyAlignment="1" applyProtection="1">
      <alignment vertical="center"/>
      <protection locked="0"/>
    </xf>
    <xf numFmtId="0" fontId="19" fillId="11" borderId="11" xfId="0" applyFont="1" applyFill="1" applyBorder="1" applyAlignment="1" applyProtection="1">
      <alignment horizontal="center" vertical="center"/>
      <protection locked="0"/>
    </xf>
    <xf numFmtId="0" fontId="17" fillId="12" borderId="4" xfId="10" applyFont="1" applyFill="1" applyBorder="1" applyAlignment="1">
      <alignment horizontal="center" vertical="center"/>
    </xf>
    <xf numFmtId="0" fontId="9" fillId="0" borderId="4" xfId="9" applyNumberFormat="1" applyFont="1" applyBorder="1" applyAlignment="1" applyProtection="1">
      <alignment horizontal="left" vertical="center"/>
      <protection locked="0"/>
    </xf>
    <xf numFmtId="0" fontId="11" fillId="10" borderId="39" xfId="10" applyFont="1" applyFill="1" applyBorder="1" applyAlignment="1">
      <alignment horizontal="center" vertical="center"/>
    </xf>
    <xf numFmtId="0" fontId="11" fillId="10" borderId="44" xfId="10" applyFont="1" applyFill="1" applyBorder="1" applyAlignment="1">
      <alignment horizontal="center" vertical="center"/>
    </xf>
    <xf numFmtId="0" fontId="17" fillId="10" borderId="45" xfId="10" applyFont="1" applyFill="1" applyBorder="1" applyAlignment="1">
      <alignment horizontal="center" vertical="center"/>
    </xf>
    <xf numFmtId="0" fontId="17" fillId="8" borderId="30" xfId="10" applyFont="1" applyFill="1" applyBorder="1" applyAlignment="1">
      <alignment horizontal="center" vertical="center"/>
    </xf>
    <xf numFmtId="164" fontId="12" fillId="11" borderId="11" xfId="0" applyNumberFormat="1" applyFont="1" applyFill="1" applyBorder="1" applyAlignment="1">
      <alignment horizontal="center" vertical="center"/>
    </xf>
    <xf numFmtId="1" fontId="12" fillId="7" borderId="11" xfId="0" applyNumberFormat="1" applyFont="1" applyFill="1" applyBorder="1" applyAlignment="1">
      <alignment horizontal="center" vertical="center"/>
    </xf>
    <xf numFmtId="1" fontId="19" fillId="7" borderId="11" xfId="0" applyNumberFormat="1" applyFont="1" applyFill="1" applyBorder="1" applyAlignment="1">
      <alignment horizontal="center" vertical="center"/>
    </xf>
    <xf numFmtId="0" fontId="19" fillId="11" borderId="36" xfId="0" applyFont="1" applyFill="1" applyBorder="1" applyAlignment="1" applyProtection="1">
      <alignment horizontal="center" vertical="center"/>
      <protection locked="0"/>
    </xf>
    <xf numFmtId="0" fontId="19" fillId="7" borderId="16" xfId="0" applyFont="1" applyFill="1" applyBorder="1" applyAlignment="1" applyProtection="1">
      <alignment horizontal="center" vertical="center"/>
      <protection locked="0"/>
    </xf>
    <xf numFmtId="0" fontId="11" fillId="12" borderId="4" xfId="10" applyFont="1" applyFill="1" applyBorder="1" applyAlignment="1" applyProtection="1">
      <alignment horizontal="center" vertical="center" wrapText="1"/>
      <protection locked="0"/>
    </xf>
    <xf numFmtId="0" fontId="12" fillId="7" borderId="16" xfId="0" applyFont="1" applyFill="1" applyBorder="1" applyAlignment="1" applyProtection="1">
      <alignment horizontal="center" vertical="center"/>
      <protection locked="0"/>
    </xf>
    <xf numFmtId="0" fontId="9" fillId="14" borderId="12" xfId="9" applyNumberFormat="1" applyFont="1" applyFill="1" applyBorder="1" applyAlignment="1" applyProtection="1">
      <alignment horizontal="center" vertical="center"/>
      <protection locked="0"/>
    </xf>
    <xf numFmtId="1" fontId="9" fillId="14" borderId="7" xfId="9" applyNumberFormat="1" applyFont="1" applyFill="1" applyBorder="1" applyAlignment="1" applyProtection="1">
      <alignment horizontal="center" vertical="center"/>
    </xf>
    <xf numFmtId="0" fontId="11" fillId="14" borderId="2" xfId="10" applyFont="1" applyFill="1" applyBorder="1" applyAlignment="1">
      <alignment horizontal="center" vertical="center"/>
    </xf>
    <xf numFmtId="0" fontId="11" fillId="14" borderId="20" xfId="10" applyFont="1" applyFill="1" applyBorder="1" applyAlignment="1" applyProtection="1">
      <alignment horizontal="center" vertical="center"/>
      <protection locked="0"/>
    </xf>
    <xf numFmtId="0" fontId="11" fillId="14" borderId="5" xfId="10" applyFont="1" applyFill="1" applyBorder="1" applyAlignment="1">
      <alignment horizontal="center" vertical="center"/>
    </xf>
    <xf numFmtId="0" fontId="17" fillId="14" borderId="35" xfId="10" applyFont="1" applyFill="1" applyBorder="1" applyAlignment="1">
      <alignment horizontal="center" vertical="center"/>
    </xf>
    <xf numFmtId="0" fontId="13" fillId="0" borderId="4" xfId="10" applyFont="1" applyFill="1" applyBorder="1" applyAlignment="1" applyProtection="1">
      <alignment horizontal="left" vertical="center"/>
      <protection locked="0"/>
    </xf>
    <xf numFmtId="0" fontId="11" fillId="14" borderId="42" xfId="10" applyFont="1" applyFill="1" applyBorder="1" applyAlignment="1">
      <alignment horizontal="center" vertical="center"/>
    </xf>
    <xf numFmtId="0" fontId="11" fillId="14" borderId="20" xfId="10" quotePrefix="1" applyFont="1" applyFill="1" applyBorder="1" applyAlignment="1" applyProtection="1">
      <alignment horizontal="center" vertical="center"/>
      <protection locked="0"/>
    </xf>
    <xf numFmtId="0" fontId="9" fillId="14" borderId="7" xfId="9" applyNumberFormat="1" applyFont="1" applyFill="1" applyBorder="1" applyAlignment="1" applyProtection="1">
      <alignment horizontal="center" vertical="center"/>
      <protection locked="0"/>
    </xf>
    <xf numFmtId="0" fontId="9" fillId="0" borderId="7" xfId="9" applyNumberFormat="1" applyFont="1" applyFill="1" applyBorder="1" applyAlignment="1" applyProtection="1">
      <alignment horizontal="center" vertical="center"/>
      <protection locked="0"/>
    </xf>
    <xf numFmtId="1" fontId="9" fillId="0" borderId="7" xfId="9" applyNumberFormat="1" applyFont="1" applyFill="1" applyBorder="1" applyAlignment="1" applyProtection="1">
      <alignment horizontal="center" vertical="center"/>
    </xf>
    <xf numFmtId="0" fontId="11" fillId="0" borderId="2" xfId="10" applyFont="1" applyFill="1" applyBorder="1" applyAlignment="1">
      <alignment horizontal="center" vertical="center"/>
    </xf>
    <xf numFmtId="0" fontId="9" fillId="2" borderId="20" xfId="10" applyFont="1" applyFill="1" applyBorder="1" applyAlignment="1" applyProtection="1">
      <alignment horizontal="left" vertical="center"/>
      <protection locked="0"/>
    </xf>
    <xf numFmtId="0" fontId="22" fillId="0" borderId="4" xfId="0" applyFont="1" applyFill="1" applyBorder="1" applyProtection="1">
      <protection locked="0"/>
    </xf>
    <xf numFmtId="0" fontId="17" fillId="2" borderId="4" xfId="10" applyFont="1" applyFill="1" applyBorder="1" applyAlignment="1" applyProtection="1">
      <alignment horizontal="center" vertical="center" wrapText="1"/>
      <protection locked="0"/>
    </xf>
    <xf numFmtId="0" fontId="11" fillId="0" borderId="4" xfId="10" applyFont="1" applyFill="1" applyBorder="1" applyAlignment="1" applyProtection="1">
      <alignment horizontal="center" vertical="center"/>
      <protection locked="0"/>
    </xf>
    <xf numFmtId="0" fontId="9" fillId="0" borderId="20" xfId="10" applyFont="1" applyFill="1" applyBorder="1" applyAlignment="1" applyProtection="1">
      <alignment horizontal="left" vertical="center"/>
      <protection locked="0"/>
    </xf>
    <xf numFmtId="0" fontId="11" fillId="14" borderId="4" xfId="10" applyFont="1" applyFill="1" applyBorder="1" applyAlignment="1" applyProtection="1">
      <alignment horizontal="center" vertical="center" wrapText="1"/>
      <protection locked="0"/>
    </xf>
    <xf numFmtId="0" fontId="11" fillId="14" borderId="5" xfId="10" applyFont="1" applyFill="1" applyBorder="1" applyAlignment="1" applyProtection="1">
      <alignment horizontal="left" vertical="center" wrapText="1"/>
      <protection locked="0"/>
    </xf>
    <xf numFmtId="0" fontId="13" fillId="14" borderId="4" xfId="10" applyFont="1" applyFill="1" applyBorder="1" applyAlignment="1" applyProtection="1">
      <alignment horizontal="left" vertical="center"/>
      <protection locked="0"/>
    </xf>
    <xf numFmtId="0" fontId="13" fillId="14" borderId="4" xfId="10" applyFont="1" applyFill="1" applyBorder="1" applyAlignment="1" applyProtection="1">
      <alignment horizontal="center" vertical="center"/>
      <protection locked="0"/>
    </xf>
    <xf numFmtId="0" fontId="13" fillId="14" borderId="13" xfId="10" applyFont="1" applyFill="1" applyBorder="1" applyAlignment="1" applyProtection="1">
      <alignment vertical="center"/>
      <protection locked="0"/>
    </xf>
    <xf numFmtId="1" fontId="9" fillId="14" borderId="4" xfId="9" applyNumberFormat="1" applyFont="1" applyFill="1" applyBorder="1" applyAlignment="1" applyProtection="1">
      <alignment horizontal="center" vertical="center"/>
      <protection locked="0"/>
    </xf>
    <xf numFmtId="0" fontId="11" fillId="14" borderId="4" xfId="10" applyFont="1" applyFill="1" applyBorder="1" applyAlignment="1" applyProtection="1">
      <alignment horizontal="center" vertical="center"/>
      <protection locked="0"/>
    </xf>
    <xf numFmtId="0" fontId="17" fillId="14" borderId="20" xfId="10" applyFont="1" applyFill="1" applyBorder="1" applyAlignment="1" applyProtection="1">
      <alignment horizontal="center" vertical="center"/>
      <protection locked="0"/>
    </xf>
    <xf numFmtId="0" fontId="11" fillId="14" borderId="42" xfId="10" applyFont="1" applyFill="1" applyBorder="1" applyAlignment="1" applyProtection="1">
      <alignment horizontal="center" vertical="center"/>
      <protection locked="0"/>
    </xf>
    <xf numFmtId="0" fontId="11" fillId="14" borderId="3" xfId="10" applyFont="1" applyFill="1" applyBorder="1" applyAlignment="1" applyProtection="1">
      <alignment horizontal="center" vertical="center"/>
      <protection locked="0"/>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9" fillId="2" borderId="4" xfId="0" applyFont="1" applyFill="1" applyBorder="1" applyAlignment="1">
      <alignment horizontal="center" vertical="center"/>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12" fillId="3" borderId="50"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26" xfId="10" applyFont="1" applyFill="1" applyBorder="1" applyAlignment="1">
      <alignment horizontal="center" vertical="center" wrapText="1"/>
    </xf>
    <xf numFmtId="0" fontId="12" fillId="3" borderId="46" xfId="10" applyFont="1" applyFill="1" applyBorder="1" applyAlignment="1">
      <alignment horizontal="center" vertical="center" wrapText="1"/>
    </xf>
    <xf numFmtId="0" fontId="12" fillId="3" borderId="3" xfId="10" applyFont="1" applyFill="1" applyBorder="1" applyAlignment="1">
      <alignment horizontal="center" vertical="center" wrapText="1"/>
    </xf>
    <xf numFmtId="0" fontId="12" fillId="3" borderId="2"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5" xfId="10" applyFont="1" applyFill="1" applyBorder="1" applyAlignment="1">
      <alignment horizontal="center" vertical="center"/>
    </xf>
    <xf numFmtId="0" fontId="12" fillId="3" borderId="53" xfId="10" applyFont="1" applyFill="1" applyBorder="1" applyAlignment="1">
      <alignment horizontal="center" vertical="center"/>
    </xf>
    <xf numFmtId="0" fontId="12" fillId="3" borderId="34" xfId="10" applyFont="1" applyFill="1" applyBorder="1" applyAlignment="1">
      <alignment horizontal="center" vertical="center"/>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45" xfId="10" applyFont="1" applyFill="1" applyBorder="1" applyAlignment="1">
      <alignment horizontal="center" vertical="center" wrapText="1"/>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11" fillId="2" borderId="4" xfId="10" applyFont="1" applyFill="1" applyBorder="1" applyAlignment="1">
      <alignment horizontal="center" vertical="center" wrapText="1"/>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14" borderId="3" xfId="9" applyNumberFormat="1" applyFont="1" applyFill="1" applyBorder="1" applyAlignment="1" applyProtection="1">
      <alignment horizontal="left" vertical="center"/>
      <protection locked="0"/>
    </xf>
    <xf numFmtId="0" fontId="9" fillId="14" borderId="1" xfId="9" applyNumberFormat="1" applyFont="1" applyFill="1" applyBorder="1" applyAlignment="1" applyProtection="1">
      <alignment horizontal="left" vertical="center"/>
      <protection locked="0"/>
    </xf>
    <xf numFmtId="0" fontId="9" fillId="14" borderId="28" xfId="9" applyNumberFormat="1" applyFont="1" applyFill="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0" borderId="44" xfId="10" applyFont="1" applyBorder="1" applyAlignment="1" applyProtection="1">
      <alignment horizontal="center" vertical="center" wrapText="1"/>
      <protection locked="0"/>
    </xf>
    <xf numFmtId="0" fontId="11" fillId="0" borderId="5" xfId="10" applyFont="1" applyBorder="1" applyAlignment="1" applyProtection="1">
      <alignment horizontal="center" vertical="center" wrapText="1"/>
      <protection locked="0"/>
    </xf>
    <xf numFmtId="0" fontId="23" fillId="2" borderId="47" xfId="10" applyFont="1" applyFill="1" applyBorder="1" applyAlignment="1" applyProtection="1">
      <alignment horizontal="center" vertical="center" wrapText="1"/>
      <protection locked="0"/>
    </xf>
    <xf numFmtId="0" fontId="23" fillId="2" borderId="39" xfId="10" applyFont="1" applyFill="1" applyBorder="1" applyAlignment="1" applyProtection="1">
      <alignment horizontal="center" vertical="center" wrapText="1"/>
      <protection locked="0"/>
    </xf>
    <xf numFmtId="0" fontId="23" fillId="2" borderId="56" xfId="10" applyFont="1" applyFill="1" applyBorder="1" applyAlignment="1" applyProtection="1">
      <alignment horizontal="center" vertical="center" wrapText="1"/>
      <protection locked="0"/>
    </xf>
    <xf numFmtId="0" fontId="23" fillId="2" borderId="46" xfId="10" applyFont="1" applyFill="1" applyBorder="1" applyAlignment="1" applyProtection="1">
      <alignment horizontal="center" vertical="center" wrapText="1"/>
      <protection locked="0"/>
    </xf>
    <xf numFmtId="0" fontId="23" fillId="2" borderId="51" xfId="10" applyFont="1" applyFill="1" applyBorder="1" applyAlignment="1" applyProtection="1">
      <alignment horizontal="center" vertical="center" wrapText="1"/>
      <protection locked="0"/>
    </xf>
    <xf numFmtId="0" fontId="23" fillId="2" borderId="42" xfId="10" applyFont="1" applyFill="1" applyBorder="1" applyAlignment="1" applyProtection="1">
      <alignment horizontal="center" vertical="center" wrapText="1"/>
      <protection locked="0"/>
    </xf>
    <xf numFmtId="0" fontId="23" fillId="2" borderId="44" xfId="10" applyFont="1" applyFill="1" applyBorder="1" applyAlignment="1" applyProtection="1">
      <alignment horizontal="center" vertical="center" wrapText="1"/>
      <protection locked="0"/>
    </xf>
    <xf numFmtId="0" fontId="23" fillId="2" borderId="5"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23" fillId="0" borderId="49" xfId="9" applyNumberFormat="1" applyFont="1" applyBorder="1" applyAlignment="1" applyProtection="1">
      <alignment horizontal="left" vertical="center"/>
      <protection locked="0"/>
    </xf>
    <xf numFmtId="0" fontId="10" fillId="5" borderId="4" xfId="0" applyFont="1" applyFill="1" applyBorder="1" applyAlignment="1" applyProtection="1">
      <alignment horizontal="center" vertical="center"/>
      <protection locked="0"/>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9" fillId="0" borderId="3" xfId="9" applyNumberFormat="1" applyFont="1" applyFill="1" applyBorder="1" applyAlignment="1" applyProtection="1">
      <alignment horizontal="left" vertical="center"/>
      <protection locked="0"/>
    </xf>
    <xf numFmtId="0" fontId="9" fillId="0" borderId="1" xfId="9" applyNumberFormat="1" applyFont="1" applyFill="1" applyBorder="1" applyAlignment="1" applyProtection="1">
      <alignment horizontal="left" vertical="center"/>
      <protection locked="0"/>
    </xf>
    <xf numFmtId="0" fontId="9" fillId="0" borderId="28" xfId="9" applyNumberFormat="1" applyFont="1" applyFill="1" applyBorder="1" applyAlignment="1" applyProtection="1">
      <alignment horizontal="left" vertical="center"/>
      <protection locked="0"/>
    </xf>
    <xf numFmtId="0" fontId="11" fillId="14" borderId="47" xfId="10" applyFont="1" applyFill="1" applyBorder="1" applyAlignment="1" applyProtection="1">
      <alignment horizontal="center" vertical="center" wrapText="1"/>
      <protection locked="0"/>
    </xf>
    <xf numFmtId="0" fontId="11" fillId="14" borderId="39" xfId="10" applyFont="1" applyFill="1" applyBorder="1" applyAlignment="1" applyProtection="1">
      <alignment horizontal="center" vertical="center" wrapText="1"/>
      <protection locked="0"/>
    </xf>
    <xf numFmtId="0" fontId="11" fillId="14" borderId="56" xfId="10" applyFont="1" applyFill="1" applyBorder="1" applyAlignment="1" applyProtection="1">
      <alignment horizontal="center" vertical="center" wrapText="1"/>
      <protection locked="0"/>
    </xf>
    <xf numFmtId="0" fontId="11" fillId="14" borderId="46" xfId="10" applyFont="1" applyFill="1" applyBorder="1" applyAlignment="1" applyProtection="1">
      <alignment horizontal="center" vertical="center" wrapText="1"/>
      <protection locked="0"/>
    </xf>
    <xf numFmtId="0" fontId="11" fillId="14" borderId="51" xfId="10" applyFont="1" applyFill="1" applyBorder="1" applyAlignment="1" applyProtection="1">
      <alignment horizontal="center" vertical="center" wrapText="1"/>
      <protection locked="0"/>
    </xf>
    <xf numFmtId="0" fontId="11" fillId="14" borderId="42" xfId="10" applyFont="1" applyFill="1" applyBorder="1" applyAlignment="1" applyProtection="1">
      <alignment horizontal="center" vertical="center" wrapText="1"/>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1" fillId="13" borderId="44" xfId="10" applyFont="1" applyFill="1" applyBorder="1" applyAlignment="1" applyProtection="1">
      <alignment horizontal="center" vertical="center" wrapText="1"/>
      <protection locked="0"/>
    </xf>
    <xf numFmtId="0" fontId="11" fillId="13" borderId="5" xfId="10"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4090">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baseColWidth="10" defaultColWidth="11.453125" defaultRowHeight="12.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H16" sqref="H16"/>
    </sheetView>
  </sheetViews>
  <sheetFormatPr baseColWidth="10" defaultColWidth="11.54296875" defaultRowHeight="15.5" x14ac:dyDescent="0.25"/>
  <cols>
    <col min="1" max="1" width="10.6328125" style="12" customWidth="1"/>
    <col min="2" max="2" width="21.36328125" style="12" customWidth="1"/>
    <col min="3" max="3" width="23.6328125" style="12" customWidth="1"/>
    <col min="4" max="5" width="9.90625" style="12" customWidth="1"/>
    <col min="6" max="6" width="12.36328125" style="12" customWidth="1"/>
    <col min="7" max="9" width="9.90625" style="12" customWidth="1"/>
    <col min="10" max="11" width="8" style="12" customWidth="1"/>
    <col min="12" max="16384" width="11.54296875" style="12"/>
  </cols>
  <sheetData>
    <row r="2" spans="2:18" ht="16" thickBot="1" x14ac:dyDescent="0.3"/>
    <row r="3" spans="2:18" ht="29" thickBot="1" x14ac:dyDescent="0.3">
      <c r="B3" s="298" t="s">
        <v>0</v>
      </c>
      <c r="C3" s="299"/>
      <c r="D3" s="299"/>
      <c r="E3" s="299"/>
      <c r="F3" s="299"/>
      <c r="G3" s="299"/>
      <c r="H3" s="300"/>
    </row>
    <row r="4" spans="2:18" ht="16" thickBot="1" x14ac:dyDescent="0.3"/>
    <row r="5" spans="2:18" ht="16" thickBot="1" x14ac:dyDescent="0.3">
      <c r="D5" s="33" t="s">
        <v>1</v>
      </c>
      <c r="E5" s="34" t="s">
        <v>2</v>
      </c>
      <c r="F5" s="35" t="s">
        <v>3</v>
      </c>
    </row>
    <row r="6" spans="2:18" x14ac:dyDescent="0.25">
      <c r="B6" s="312" t="s">
        <v>4</v>
      </c>
      <c r="C6" s="313"/>
      <c r="D6" s="198">
        <v>65</v>
      </c>
      <c r="E6" s="37">
        <f>F12</f>
        <v>65</v>
      </c>
      <c r="F6" s="61">
        <f>D6-E6</f>
        <v>0</v>
      </c>
      <c r="L6" s="205" t="s">
        <v>5</v>
      </c>
    </row>
    <row r="7" spans="2:18" x14ac:dyDescent="0.25">
      <c r="B7" s="310" t="s">
        <v>6</v>
      </c>
      <c r="C7" s="311"/>
      <c r="D7" s="199">
        <v>715</v>
      </c>
      <c r="E7" s="36">
        <f ca="1">F13</f>
        <v>724</v>
      </c>
      <c r="F7" s="62">
        <f ca="1">D7-E7</f>
        <v>-9</v>
      </c>
      <c r="L7" s="289" t="s">
        <v>7</v>
      </c>
      <c r="M7" s="289"/>
      <c r="N7" s="289"/>
      <c r="O7" s="289"/>
      <c r="P7" s="289"/>
      <c r="Q7" s="289"/>
      <c r="R7" s="289"/>
    </row>
    <row r="8" spans="2:18" ht="16" thickBot="1" x14ac:dyDescent="0.3">
      <c r="B8" s="308" t="s">
        <v>8</v>
      </c>
      <c r="C8" s="309"/>
      <c r="D8" s="200">
        <f>IF(D6="",0,D7/D6)</f>
        <v>11</v>
      </c>
      <c r="E8" s="162">
        <f>F14</f>
        <v>0</v>
      </c>
      <c r="F8" s="163">
        <f>IF(D6="",0,D8-E8)</f>
        <v>11</v>
      </c>
      <c r="L8" s="289"/>
      <c r="M8" s="289"/>
      <c r="N8" s="289"/>
      <c r="O8" s="289"/>
      <c r="P8" s="289"/>
      <c r="Q8" s="289"/>
      <c r="R8" s="289"/>
    </row>
    <row r="9" spans="2:18" x14ac:dyDescent="0.25">
      <c r="L9" s="289"/>
      <c r="M9" s="289"/>
      <c r="N9" s="289"/>
      <c r="O9" s="289"/>
      <c r="P9" s="289"/>
      <c r="Q9" s="289"/>
      <c r="R9" s="289"/>
    </row>
    <row r="10" spans="2:18" ht="16" thickBot="1" x14ac:dyDescent="0.3">
      <c r="L10" s="289"/>
      <c r="M10" s="289"/>
      <c r="N10" s="289"/>
      <c r="O10" s="289"/>
      <c r="P10" s="289"/>
      <c r="Q10" s="289"/>
      <c r="R10" s="289"/>
    </row>
    <row r="11" spans="2:18" ht="16" thickBot="1" x14ac:dyDescent="0.3">
      <c r="D11" s="182" t="s">
        <v>9</v>
      </c>
      <c r="E11" s="183" t="s">
        <v>10</v>
      </c>
      <c r="F11" s="184" t="s">
        <v>11</v>
      </c>
      <c r="L11" s="289"/>
      <c r="M11" s="289"/>
      <c r="N11" s="289"/>
      <c r="O11" s="289"/>
      <c r="P11" s="289"/>
      <c r="Q11" s="289"/>
      <c r="R11" s="289"/>
    </row>
    <row r="12" spans="2:18" ht="16" thickBot="1" x14ac:dyDescent="0.3">
      <c r="B12" s="305" t="s">
        <v>12</v>
      </c>
      <c r="C12" s="306"/>
      <c r="D12" s="194">
        <f>SUM(début:fin!AD3)</f>
        <v>35</v>
      </c>
      <c r="E12" s="195">
        <f>SUM(début:fin!AF3)</f>
        <v>30</v>
      </c>
      <c r="F12" s="196">
        <f>D12+E12</f>
        <v>65</v>
      </c>
      <c r="L12" s="289"/>
      <c r="M12" s="289"/>
      <c r="N12" s="289"/>
      <c r="O12" s="289"/>
      <c r="P12" s="289"/>
      <c r="Q12" s="289"/>
      <c r="R12" s="289"/>
    </row>
    <row r="13" spans="2:18" x14ac:dyDescent="0.25">
      <c r="B13" s="301" t="s">
        <v>13</v>
      </c>
      <c r="C13" s="302"/>
      <c r="D13" s="191">
        <f ca="1">SUM(début:fin!AE6)</f>
        <v>529</v>
      </c>
      <c r="E13" s="192">
        <f ca="1">SUM(début:fin!AG6)</f>
        <v>195</v>
      </c>
      <c r="F13" s="193">
        <f ca="1">D13+E13</f>
        <v>724</v>
      </c>
      <c r="L13" s="289"/>
      <c r="M13" s="289"/>
      <c r="N13" s="289"/>
      <c r="O13" s="289"/>
      <c r="P13" s="289"/>
      <c r="Q13" s="289"/>
      <c r="R13" s="289"/>
    </row>
    <row r="14" spans="2:18" x14ac:dyDescent="0.25">
      <c r="B14" s="303" t="s">
        <v>14</v>
      </c>
      <c r="C14" s="304"/>
      <c r="D14" s="189"/>
      <c r="E14" s="181"/>
      <c r="F14" s="180"/>
      <c r="L14" s="289"/>
      <c r="M14" s="289"/>
      <c r="N14" s="289"/>
      <c r="O14" s="289"/>
      <c r="P14" s="289"/>
      <c r="Q14" s="289"/>
      <c r="R14" s="289"/>
    </row>
    <row r="15" spans="2:18" x14ac:dyDescent="0.25">
      <c r="B15" s="307" t="s">
        <v>15</v>
      </c>
      <c r="C15" s="197" t="s">
        <v>16</v>
      </c>
      <c r="D15" s="190">
        <f ca="1">SUM(début:fin!AE7)</f>
        <v>0</v>
      </c>
      <c r="E15" s="187">
        <f ca="1">SUM(début:fin!AG7)</f>
        <v>0</v>
      </c>
      <c r="F15" s="188">
        <f ca="1">D15+E15</f>
        <v>0</v>
      </c>
      <c r="L15" s="289"/>
      <c r="M15" s="289"/>
      <c r="N15" s="289"/>
      <c r="O15" s="289"/>
      <c r="P15" s="289"/>
      <c r="Q15" s="289"/>
      <c r="R15" s="289"/>
    </row>
    <row r="16" spans="2:18" x14ac:dyDescent="0.25">
      <c r="B16" s="307"/>
      <c r="C16" s="197" t="s">
        <v>17</v>
      </c>
      <c r="D16" s="190">
        <f ca="1">SUM(début:fin!AE8)</f>
        <v>0</v>
      </c>
      <c r="E16" s="187">
        <f ca="1">SUM(début:fin!AG8)</f>
        <v>50</v>
      </c>
      <c r="F16" s="188">
        <f t="shared" ref="F16:F18" ca="1" si="0">D16+E16</f>
        <v>50</v>
      </c>
      <c r="L16" s="289"/>
      <c r="M16" s="289"/>
      <c r="N16" s="289"/>
      <c r="O16" s="289"/>
      <c r="P16" s="289"/>
      <c r="Q16" s="289"/>
      <c r="R16" s="289"/>
    </row>
    <row r="17" spans="2:18" x14ac:dyDescent="0.25">
      <c r="B17" s="307"/>
      <c r="C17" s="197" t="s">
        <v>18</v>
      </c>
      <c r="D17" s="190">
        <f>SUM(début:fin!AE9)</f>
        <v>0</v>
      </c>
      <c r="E17" s="187">
        <f>SUM(début:fin!AG9)</f>
        <v>0</v>
      </c>
      <c r="F17" s="188">
        <f t="shared" si="0"/>
        <v>0</v>
      </c>
      <c r="L17" s="289"/>
      <c r="M17" s="289"/>
      <c r="N17" s="289"/>
      <c r="O17" s="289"/>
      <c r="P17" s="289"/>
      <c r="Q17" s="289"/>
      <c r="R17" s="289"/>
    </row>
    <row r="18" spans="2:18" ht="16" thickBot="1" x14ac:dyDescent="0.3">
      <c r="B18" s="308" t="s">
        <v>19</v>
      </c>
      <c r="C18" s="309"/>
      <c r="D18" s="201">
        <f>SUM(début:fin!AE10)</f>
        <v>0</v>
      </c>
      <c r="E18" s="202">
        <f>SUM(début:fin!AG10)</f>
        <v>0</v>
      </c>
      <c r="F18" s="203">
        <f t="shared" si="0"/>
        <v>0</v>
      </c>
    </row>
    <row r="20" spans="2:18" ht="16" thickBot="1" x14ac:dyDescent="0.3"/>
    <row r="21" spans="2:18" x14ac:dyDescent="0.25">
      <c r="B21" s="209" t="s">
        <v>20</v>
      </c>
      <c r="C21" s="29"/>
      <c r="D21" s="29"/>
      <c r="E21" s="29"/>
      <c r="F21" s="29"/>
      <c r="G21" s="296" t="s">
        <v>21</v>
      </c>
      <c r="H21" s="297"/>
    </row>
    <row r="22" spans="2:18" x14ac:dyDescent="0.25">
      <c r="B22" s="179" t="s">
        <v>22</v>
      </c>
      <c r="C22" s="185"/>
      <c r="D22" s="185"/>
      <c r="E22" s="185"/>
      <c r="F22" s="185"/>
      <c r="G22" s="185"/>
      <c r="H22" s="186"/>
    </row>
    <row r="23" spans="2:18" x14ac:dyDescent="0.25">
      <c r="B23" s="290"/>
      <c r="C23" s="291"/>
      <c r="D23" s="291"/>
      <c r="E23" s="291"/>
      <c r="F23" s="291"/>
      <c r="G23" s="291"/>
      <c r="H23" s="292"/>
    </row>
    <row r="24" spans="2:18" x14ac:dyDescent="0.25">
      <c r="B24" s="290"/>
      <c r="C24" s="291"/>
      <c r="D24" s="291"/>
      <c r="E24" s="291"/>
      <c r="F24" s="291"/>
      <c r="G24" s="291"/>
      <c r="H24" s="292"/>
    </row>
    <row r="25" spans="2:18" x14ac:dyDescent="0.25">
      <c r="B25" s="290"/>
      <c r="C25" s="291"/>
      <c r="D25" s="291"/>
      <c r="E25" s="291"/>
      <c r="F25" s="291"/>
      <c r="G25" s="291"/>
      <c r="H25" s="292"/>
    </row>
    <row r="26" spans="2:18" x14ac:dyDescent="0.25">
      <c r="B26" s="290"/>
      <c r="C26" s="291"/>
      <c r="D26" s="291"/>
      <c r="E26" s="291"/>
      <c r="F26" s="291"/>
      <c r="G26" s="291"/>
      <c r="H26" s="292"/>
    </row>
    <row r="27" spans="2:18" x14ac:dyDescent="0.25">
      <c r="B27" s="290"/>
      <c r="C27" s="291"/>
      <c r="D27" s="291"/>
      <c r="E27" s="291"/>
      <c r="F27" s="291"/>
      <c r="G27" s="291"/>
      <c r="H27" s="292"/>
    </row>
    <row r="28" spans="2:18" x14ac:dyDescent="0.25">
      <c r="B28" s="290"/>
      <c r="C28" s="291"/>
      <c r="D28" s="291"/>
      <c r="E28" s="291"/>
      <c r="F28" s="291"/>
      <c r="G28" s="291"/>
      <c r="H28" s="292"/>
    </row>
    <row r="29" spans="2:18" x14ac:dyDescent="0.25">
      <c r="B29" s="290"/>
      <c r="C29" s="291"/>
      <c r="D29" s="291"/>
      <c r="E29" s="291"/>
      <c r="F29" s="291"/>
      <c r="G29" s="291"/>
      <c r="H29" s="292"/>
    </row>
    <row r="30" spans="2:18" x14ac:dyDescent="0.25">
      <c r="B30" s="290"/>
      <c r="C30" s="291"/>
      <c r="D30" s="291"/>
      <c r="E30" s="291"/>
      <c r="F30" s="291"/>
      <c r="G30" s="291"/>
      <c r="H30" s="292"/>
    </row>
    <row r="31" spans="2:18" x14ac:dyDescent="0.25">
      <c r="B31" s="290"/>
      <c r="C31" s="291"/>
      <c r="D31" s="291"/>
      <c r="E31" s="291"/>
      <c r="F31" s="291"/>
      <c r="G31" s="291"/>
      <c r="H31" s="292"/>
    </row>
    <row r="32" spans="2:18" ht="16" thickBot="1" x14ac:dyDescent="0.3">
      <c r="B32" s="293"/>
      <c r="C32" s="294"/>
      <c r="D32" s="294"/>
      <c r="E32" s="294"/>
      <c r="F32" s="294"/>
      <c r="G32" s="294"/>
      <c r="H32" s="295"/>
    </row>
  </sheetData>
  <sheetProtection algorithmName="SHA-512" hashValue="jFlZ7JzgrTishBqwJni1Eyqe4qbzQN4BhQV4snqklBWs8f/nSOwBBfiM5KSkkcqdAS/ncXyqpXx/qIZVdc1oKw==" saltValue="zuajMfIJQ0Xyh4g924qfuQ=="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203"/>
  <sheetViews>
    <sheetView tabSelected="1" zoomScale="85" zoomScaleNormal="85" workbookViewId="0">
      <pane xSplit="8" ySplit="11" topLeftCell="I76" activePane="bottomRight" state="frozen"/>
      <selection pane="topRight" activeCell="E1" sqref="E1"/>
      <selection pane="bottomLeft" activeCell="A6" sqref="A6"/>
      <selection pane="bottomRight" activeCell="P5" sqref="P5"/>
    </sheetView>
  </sheetViews>
  <sheetFormatPr baseColWidth="10" defaultColWidth="11.54296875" defaultRowHeight="15.5" outlineLevelCol="1" x14ac:dyDescent="0.25"/>
  <cols>
    <col min="1" max="1" width="11.54296875" style="11"/>
    <col min="2" max="3" width="8.6328125" style="11" customWidth="1"/>
    <col min="4" max="4" width="10" style="11" customWidth="1"/>
    <col min="5" max="6" width="8.6328125" style="11" customWidth="1"/>
    <col min="7" max="7" width="29.08984375" style="11" customWidth="1"/>
    <col min="8" max="8" width="31.90625" style="12" customWidth="1"/>
    <col min="9" max="9" width="11.90625" style="12" customWidth="1"/>
    <col min="10" max="10" width="13" style="12" customWidth="1"/>
    <col min="11" max="11" width="9.36328125" style="12" customWidth="1"/>
    <col min="12" max="12" width="10" style="12" customWidth="1"/>
    <col min="13" max="13" width="11.6328125" style="12" customWidth="1"/>
    <col min="14" max="16" width="11.453125" style="12" customWidth="1"/>
    <col min="17" max="17" width="12.6328125" style="12" customWidth="1"/>
    <col min="18" max="18" width="12.36328125" style="12" customWidth="1"/>
    <col min="19" max="19" width="27" style="12" bestFit="1" customWidth="1"/>
    <col min="20" max="20" width="11.6328125" style="13" customWidth="1"/>
    <col min="21" max="26" width="12.36328125" style="12" customWidth="1"/>
    <col min="27" max="27" width="34" style="12" customWidth="1"/>
    <col min="28" max="29" width="51.36328125" style="12" customWidth="1"/>
    <col min="30" max="30" width="11.36328125" style="12" customWidth="1" outlineLevel="1"/>
    <col min="31" max="31" width="10.90625" style="12" customWidth="1" outlineLevel="1"/>
    <col min="32" max="33" width="11.54296875" style="12" customWidth="1" outlineLevel="1"/>
    <col min="34" max="16384" width="11.54296875" style="12"/>
  </cols>
  <sheetData>
    <row r="1" spans="1:33" ht="6" customHeight="1" x14ac:dyDescent="0.25">
      <c r="H1" s="11"/>
      <c r="I1" s="11"/>
      <c r="J1" s="11"/>
      <c r="K1" s="11"/>
      <c r="L1" s="11"/>
      <c r="M1" s="11"/>
      <c r="N1" s="11"/>
      <c r="O1" s="11"/>
      <c r="P1" s="11"/>
      <c r="Q1" s="11"/>
      <c r="T1" s="12"/>
      <c r="U1" s="13"/>
    </row>
    <row r="2" spans="1:33" ht="10.5" customHeight="1" x14ac:dyDescent="0.25">
      <c r="F2" s="205"/>
      <c r="G2" s="206"/>
      <c r="H2" s="11"/>
      <c r="I2" s="11"/>
      <c r="J2" s="11"/>
      <c r="K2" s="11"/>
      <c r="L2" s="11"/>
      <c r="M2" s="11"/>
      <c r="N2" s="11"/>
      <c r="O2" s="11"/>
      <c r="P2" s="11"/>
      <c r="Q2" s="11"/>
      <c r="T2" s="12"/>
      <c r="V2" s="211" t="s">
        <v>23</v>
      </c>
      <c r="W2" s="211" t="s">
        <v>24</v>
      </c>
      <c r="AD2" s="314" t="s">
        <v>9</v>
      </c>
      <c r="AE2" s="314"/>
      <c r="AF2" s="314" t="s">
        <v>10</v>
      </c>
      <c r="AG2" s="314"/>
    </row>
    <row r="3" spans="1:33" ht="18" customHeight="1" x14ac:dyDescent="0.25">
      <c r="B3" s="315" t="s">
        <v>9</v>
      </c>
      <c r="C3" s="315"/>
      <c r="F3" s="177"/>
      <c r="G3" s="207" t="s">
        <v>25</v>
      </c>
      <c r="H3" s="316" t="s">
        <v>26</v>
      </c>
      <c r="I3" s="316"/>
      <c r="J3" s="316"/>
      <c r="M3" s="11"/>
      <c r="N3" s="11"/>
      <c r="O3" s="11"/>
      <c r="T3" s="317" t="str">
        <f>Paramétrage!I6</f>
        <v>M - Mention</v>
      </c>
      <c r="U3" s="318"/>
      <c r="V3" s="211">
        <f>ROUND(SUMIFS($T$12:$T$275,$G$12:$G$275,$T3,$P$12:$P$275,"&lt;&gt;Mut+ext"),0)</f>
        <v>24</v>
      </c>
      <c r="W3" s="211">
        <f t="shared" ref="W3:W5" ca="1" si="0">SUMIF($G$12:$G$295,$T3,$X$12:$X$248)</f>
        <v>392</v>
      </c>
      <c r="AD3" s="314">
        <f>IF($B$3="M2",0,H7)</f>
        <v>25</v>
      </c>
      <c r="AE3" s="314"/>
      <c r="AF3" s="319">
        <f>IF($B$3="M1",0,H7)</f>
        <v>0</v>
      </c>
      <c r="AG3" s="320"/>
    </row>
    <row r="4" spans="1:33" ht="18" customHeight="1" x14ac:dyDescent="0.25">
      <c r="B4" s="315"/>
      <c r="C4" s="315"/>
      <c r="F4" s="177"/>
      <c r="G4" s="204" t="s">
        <v>27</v>
      </c>
      <c r="H4" s="316" t="str">
        <f>Synthèse!B3</f>
        <v>MASTER Archéologie - Sciences pour l'archéologie</v>
      </c>
      <c r="I4" s="316"/>
      <c r="J4" s="316"/>
      <c r="M4" s="11"/>
      <c r="N4" s="11"/>
      <c r="O4" s="11"/>
      <c r="T4" s="317" t="str">
        <f>Paramétrage!I7</f>
        <v>TR - Transversale</v>
      </c>
      <c r="U4" s="318"/>
      <c r="V4" s="211">
        <f t="shared" ref="V4:V7" si="1">ROUND(SUMIFS($T$12:$T$275,$G$12:$G$275,$T4,$P$12:$P$275,"&lt;&gt;Mut+ext"),0)</f>
        <v>0</v>
      </c>
      <c r="W4" s="211">
        <f t="shared" ca="1" si="0"/>
        <v>0</v>
      </c>
      <c r="AD4" s="314">
        <f>IF($B$3="M2",0,IF(OR(H7=0,H7=""),0,1))</f>
        <v>1</v>
      </c>
      <c r="AE4" s="314"/>
      <c r="AF4" s="314">
        <f>IF($B$3="M1",0,IF(OR(H7=0,H7=""),0,1))</f>
        <v>0</v>
      </c>
      <c r="AG4" s="314"/>
    </row>
    <row r="5" spans="1:33" ht="18" customHeight="1" x14ac:dyDescent="0.25">
      <c r="A5" s="171"/>
      <c r="B5" s="315" t="s">
        <v>28</v>
      </c>
      <c r="C5" s="315"/>
      <c r="E5" s="6"/>
      <c r="F5" s="6"/>
      <c r="G5" s="207" t="s">
        <v>29</v>
      </c>
      <c r="H5" s="316" t="s">
        <v>30</v>
      </c>
      <c r="I5" s="316"/>
      <c r="J5" s="316"/>
      <c r="T5" s="317" t="str">
        <f>Paramétrage!I8</f>
        <v>RFC - Recettes de FC</v>
      </c>
      <c r="U5" s="318"/>
      <c r="V5" s="211">
        <f t="shared" si="1"/>
        <v>0</v>
      </c>
      <c r="W5" s="211">
        <f t="shared" ca="1" si="0"/>
        <v>0</v>
      </c>
      <c r="AD5" s="314">
        <f>IF($B$3="M2",0,M11)</f>
        <v>0</v>
      </c>
      <c r="AE5" s="314"/>
      <c r="AF5" s="314">
        <f>IF($B$3="M1",0,M11)</f>
        <v>0</v>
      </c>
      <c r="AG5" s="314"/>
    </row>
    <row r="6" spans="1:33" ht="18" customHeight="1" x14ac:dyDescent="0.25">
      <c r="A6" s="171"/>
      <c r="B6" s="315"/>
      <c r="C6" s="315"/>
      <c r="E6" s="6"/>
      <c r="G6" s="207" t="s">
        <v>31</v>
      </c>
      <c r="H6" s="316" t="s">
        <v>32</v>
      </c>
      <c r="I6" s="316"/>
      <c r="J6" s="316"/>
      <c r="T6" s="317" t="str">
        <f>Paramétrage!I9</f>
        <v>RA - Recettes d'apprentissage</v>
      </c>
      <c r="U6" s="318"/>
      <c r="V6" s="211">
        <f t="shared" si="1"/>
        <v>0</v>
      </c>
      <c r="W6" s="211">
        <f ca="1">SUMIF($G$12:$G$295,$T6,$X$12:$X$248)</f>
        <v>0</v>
      </c>
      <c r="AD6" s="211">
        <f t="shared" ref="AD6:AE7" si="2">IF($B$3="M2",0,V3)</f>
        <v>24</v>
      </c>
      <c r="AE6" s="211">
        <f t="shared" ca="1" si="2"/>
        <v>392</v>
      </c>
      <c r="AF6" s="211">
        <f t="shared" ref="AF6:AG7" si="3">IF($B$3="M1",0,V3)</f>
        <v>0</v>
      </c>
      <c r="AG6" s="211">
        <f t="shared" si="3"/>
        <v>0</v>
      </c>
    </row>
    <row r="7" spans="1:33" ht="18" customHeight="1" x14ac:dyDescent="0.25">
      <c r="A7" s="171"/>
      <c r="B7" s="171"/>
      <c r="C7" s="171"/>
      <c r="E7" s="6"/>
      <c r="F7" s="6"/>
      <c r="G7" s="208" t="s">
        <v>33</v>
      </c>
      <c r="H7" s="316">
        <v>25</v>
      </c>
      <c r="I7" s="316"/>
      <c r="J7" s="316"/>
      <c r="T7" s="317" t="str">
        <f>Paramétrage!I10</f>
        <v>RP - Recettes propres autres</v>
      </c>
      <c r="U7" s="318"/>
      <c r="V7" s="211">
        <f t="shared" si="1"/>
        <v>0</v>
      </c>
      <c r="W7" s="211">
        <f ca="1">SUMIF($G$12:$G$295,$T7,$X$12:$X$248)</f>
        <v>0</v>
      </c>
      <c r="AD7" s="211">
        <f t="shared" si="2"/>
        <v>0</v>
      </c>
      <c r="AE7" s="211">
        <f t="shared" ca="1" si="2"/>
        <v>0</v>
      </c>
      <c r="AF7" s="211">
        <f t="shared" si="3"/>
        <v>0</v>
      </c>
      <c r="AG7" s="211">
        <f t="shared" si="3"/>
        <v>0</v>
      </c>
    </row>
    <row r="8" spans="1:33" ht="6.5" customHeight="1" thickBot="1" x14ac:dyDescent="0.3">
      <c r="A8" s="38"/>
      <c r="B8" s="38"/>
      <c r="C8" s="38"/>
      <c r="D8" s="6"/>
      <c r="E8" s="6"/>
      <c r="F8" s="6"/>
      <c r="G8" s="12"/>
      <c r="T8" s="12"/>
      <c r="AD8" s="211">
        <f>IF($B$3="M2",0,V6)</f>
        <v>0</v>
      </c>
      <c r="AE8" s="211">
        <f ca="1">IF($B$3="M2",0,W6)</f>
        <v>0</v>
      </c>
      <c r="AF8" s="211">
        <f>IF($B$3="M1",0,V6)</f>
        <v>0</v>
      </c>
      <c r="AG8" s="211">
        <f>IF($B$3="M1",0,W6)</f>
        <v>0</v>
      </c>
    </row>
    <row r="9" spans="1:33" ht="6.5" hidden="1" customHeight="1" thickBot="1" x14ac:dyDescent="0.3">
      <c r="B9" s="172"/>
      <c r="C9" s="172"/>
      <c r="D9" s="173"/>
      <c r="E9" s="12"/>
      <c r="F9" s="12"/>
      <c r="G9" s="12"/>
      <c r="T9" s="12"/>
    </row>
    <row r="10" spans="1:33" ht="27" customHeight="1" x14ac:dyDescent="0.35">
      <c r="A10" s="14"/>
      <c r="B10" s="321" t="s">
        <v>34</v>
      </c>
      <c r="C10" s="322"/>
      <c r="D10" s="322"/>
      <c r="E10" s="323" t="s">
        <v>35</v>
      </c>
      <c r="F10" s="323" t="s">
        <v>36</v>
      </c>
      <c r="G10" s="323" t="s">
        <v>37</v>
      </c>
      <c r="H10" s="326" t="s">
        <v>38</v>
      </c>
      <c r="I10" s="328" t="s">
        <v>39</v>
      </c>
      <c r="J10" s="328" t="s">
        <v>40</v>
      </c>
      <c r="K10" s="326" t="s">
        <v>41</v>
      </c>
      <c r="L10" s="323" t="s">
        <v>42</v>
      </c>
      <c r="M10" s="323" t="s">
        <v>43</v>
      </c>
      <c r="N10" s="328" t="s">
        <v>44</v>
      </c>
      <c r="O10" s="342" t="s">
        <v>45</v>
      </c>
      <c r="P10" s="344" t="s">
        <v>46</v>
      </c>
      <c r="Q10" s="342" t="s">
        <v>47</v>
      </c>
      <c r="R10" s="333"/>
      <c r="S10" s="346"/>
      <c r="T10" s="328" t="s">
        <v>48</v>
      </c>
      <c r="U10" s="55" t="s">
        <v>49</v>
      </c>
      <c r="V10" s="215" t="s">
        <v>50</v>
      </c>
      <c r="W10" s="215" t="s">
        <v>51</v>
      </c>
      <c r="X10" s="15" t="s">
        <v>52</v>
      </c>
      <c r="Y10" s="332" t="s">
        <v>53</v>
      </c>
      <c r="Z10" s="333"/>
      <c r="AA10" s="333"/>
      <c r="AB10" s="326" t="s">
        <v>54</v>
      </c>
      <c r="AC10" s="337" t="s">
        <v>55</v>
      </c>
      <c r="AD10" s="328" t="s">
        <v>56</v>
      </c>
      <c r="AE10" s="340" t="s">
        <v>57</v>
      </c>
    </row>
    <row r="11" spans="1:33" ht="16" thickBot="1" x14ac:dyDescent="0.4">
      <c r="A11" s="14"/>
      <c r="B11" s="174" t="s">
        <v>58</v>
      </c>
      <c r="C11" s="330" t="s">
        <v>59</v>
      </c>
      <c r="D11" s="331"/>
      <c r="E11" s="324"/>
      <c r="F11" s="325"/>
      <c r="G11" s="325"/>
      <c r="H11" s="327"/>
      <c r="I11" s="329"/>
      <c r="J11" s="329"/>
      <c r="K11" s="327"/>
      <c r="L11" s="325"/>
      <c r="M11" s="324"/>
      <c r="N11" s="329"/>
      <c r="O11" s="343"/>
      <c r="P11" s="345"/>
      <c r="Q11" s="343"/>
      <c r="R11" s="335"/>
      <c r="S11" s="347"/>
      <c r="T11" s="329"/>
      <c r="U11" s="68">
        <f>U107+U201</f>
        <v>336</v>
      </c>
      <c r="V11" s="69">
        <f>V107+V201</f>
        <v>16</v>
      </c>
      <c r="W11" s="69">
        <f>W107+W201</f>
        <v>352</v>
      </c>
      <c r="X11" s="70">
        <f>X107+X201</f>
        <v>392</v>
      </c>
      <c r="Y11" s="334"/>
      <c r="Z11" s="335"/>
      <c r="AA11" s="335"/>
      <c r="AB11" s="336"/>
      <c r="AC11" s="338"/>
      <c r="AD11" s="339"/>
      <c r="AE11" s="341"/>
    </row>
    <row r="12" spans="1:33" ht="15.65" customHeight="1" x14ac:dyDescent="0.25">
      <c r="A12" s="348" t="s">
        <v>60</v>
      </c>
      <c r="B12" s="351" t="s">
        <v>61</v>
      </c>
      <c r="C12" s="352"/>
      <c r="D12" s="353"/>
      <c r="E12" s="358"/>
      <c r="F12" s="164"/>
      <c r="G12" s="47"/>
      <c r="H12" s="65"/>
      <c r="I12" s="59"/>
      <c r="J12" s="72"/>
      <c r="K12" s="40"/>
      <c r="L12" s="41"/>
      <c r="M12" s="53"/>
      <c r="N12" s="50"/>
      <c r="O12" s="57"/>
      <c r="P12" s="46"/>
      <c r="Q12" s="360"/>
      <c r="R12" s="361"/>
      <c r="S12" s="362"/>
      <c r="T12" s="105" t="str">
        <f>IF(OR(O12="",L12=Paramétrage!$C$10,L12=Paramétrage!$C$13,L12=Paramétrage!$C$17,L12=Paramétrage!$C$20,L12=Paramétrage!$C$24,L12=Paramétrage!$C$27,AND(L12&lt;&gt;Paramétrage!$C$9,P12="Mut+ext")),"",ROUNDUP(N12/O12,0))</f>
        <v/>
      </c>
      <c r="U12" s="109">
        <f>IF(OR(L12="",P12="Mut+ext"),0,IF(VLOOKUP(L12,Paramétrage!$C$6:$E$29,2,0)=0,0,IF(O12="","saisir capacité",IF(OR(G12=Paramétrage!$I$7,G12=Paramétrage!$I$8,G12=Paramétrage!$I$9,G12=Paramétrage!$I$10),0,M12*T12*VLOOKUP(L12,Paramétrage!$C$6:$E$29,2,0)))))</f>
        <v>0</v>
      </c>
      <c r="V12" s="71"/>
      <c r="W12" s="107">
        <f t="shared" ref="W12:W19" si="4">IF(ISERROR(U12+V12)=TRUE,U12,U12+V12)</f>
        <v>0</v>
      </c>
      <c r="X12" s="108">
        <f>IF(L12="",0,IF(ISERROR(V12+U12*VLOOKUP(L12,Paramétrage!$C$6:$E$29,3,0))=TRUE,W12,V12+U12*VLOOKUP(L12,Paramétrage!$C$6:$E$29,3,0)))</f>
        <v>0</v>
      </c>
      <c r="Y12" s="366"/>
      <c r="Z12" s="361"/>
      <c r="AA12" s="367"/>
      <c r="AB12" s="73" t="s">
        <v>62</v>
      </c>
      <c r="AC12" s="44" t="s">
        <v>63</v>
      </c>
      <c r="AD12" s="74">
        <f>IF(F12="",0,IF(J12="",0,IF(SUMIF($F$12:$F$19,F12,$N$12:$N$19)=0,0,IF(OR(K12="",J12="obligatoire"),AE12/SUMIF($F$12:$F$19,F12,$N$12:$N$19),AE12/(SUMIF($F$12:$F$19,F12,$N$12:$N$19)/K12)))))</f>
        <v>0</v>
      </c>
      <c r="AE12" s="16">
        <f t="shared" ref="AE12:AE19" si="5">M12*N12</f>
        <v>0</v>
      </c>
    </row>
    <row r="13" spans="1:33" x14ac:dyDescent="0.25">
      <c r="A13" s="349"/>
      <c r="B13" s="351"/>
      <c r="C13" s="354"/>
      <c r="D13" s="355"/>
      <c r="E13" s="358"/>
      <c r="F13" s="164"/>
      <c r="G13" s="47"/>
      <c r="H13" s="65"/>
      <c r="I13" s="59"/>
      <c r="J13" s="72"/>
      <c r="K13" s="40"/>
      <c r="L13" s="41"/>
      <c r="M13" s="52"/>
      <c r="N13" s="50"/>
      <c r="O13" s="57"/>
      <c r="P13" s="42"/>
      <c r="Q13" s="360"/>
      <c r="R13" s="361"/>
      <c r="S13" s="362"/>
      <c r="T13" s="105" t="str">
        <f>IF(OR(O13="",L13=Paramétrage!$C$10,L13=Paramétrage!$C$13,L13=Paramétrage!$C$17,L13=Paramétrage!$C$20,L13=Paramétrage!$C$24,L13=Paramétrage!$C$27,AND(L13&lt;&gt;Paramétrage!$C$9,P13="Mut+ext")),"",ROUNDUP(N13/O13,0))</f>
        <v/>
      </c>
      <c r="U13" s="109">
        <f>IF(OR(L13="",P13="Mut+ext"),0,IF(VLOOKUP(L13,Paramétrage!$C$6:$E$29,2,0)=0,0,IF(O13="","saisir capacité",IF(OR(G13=Paramétrage!$I$7,G13=Paramétrage!$I$8,G13=Paramétrage!$I$9,G13=Paramétrage!$I$10),0,M13*T13*VLOOKUP(L13,Paramétrage!$C$6:$E$29,2,0)))))</f>
        <v>0</v>
      </c>
      <c r="V13" s="218"/>
      <c r="W13" s="104">
        <f t="shared" si="4"/>
        <v>0</v>
      </c>
      <c r="X13" s="106">
        <f>IF(L13="",0,IF(ISERROR(V13+U13*VLOOKUP(L13,Paramétrage!$C$6:$E$29,3,0))=TRUE,W13,V13+U13*VLOOKUP(L13,Paramétrage!$C$6:$E$29,3,0)))</f>
        <v>0</v>
      </c>
      <c r="Y13" s="366"/>
      <c r="Z13" s="361"/>
      <c r="AA13" s="367"/>
      <c r="AB13" s="214" t="s">
        <v>64</v>
      </c>
      <c r="AC13" s="44" t="s">
        <v>63</v>
      </c>
      <c r="AD13" s="74">
        <f t="shared" ref="AD13:AD19" si="6">IF(F13="",0,IF(J13="",0,IF(SUMIF($F$12:$F$19,F13,$N$12:$N$19)=0,0,IF(OR(K13="",J13="obligatoire"),AE13/SUMIF($F$12:$F$19,F13,$N$12:$N$19),AE13/(SUMIF($F$12:$F$19,F13,$N$12:$N$19)/K13)))))</f>
        <v>0</v>
      </c>
      <c r="AE13" s="17">
        <f t="shared" si="5"/>
        <v>0</v>
      </c>
    </row>
    <row r="14" spans="1:33" x14ac:dyDescent="0.25">
      <c r="A14" s="349"/>
      <c r="B14" s="351"/>
      <c r="C14" s="354"/>
      <c r="D14" s="355"/>
      <c r="E14" s="358"/>
      <c r="F14" s="164"/>
      <c r="G14" s="47"/>
      <c r="H14" s="65"/>
      <c r="I14" s="59"/>
      <c r="J14" s="72"/>
      <c r="K14" s="40"/>
      <c r="L14" s="41"/>
      <c r="M14" s="53"/>
      <c r="N14" s="50"/>
      <c r="O14" s="57"/>
      <c r="P14" s="46"/>
      <c r="Q14" s="360"/>
      <c r="R14" s="361"/>
      <c r="S14" s="362"/>
      <c r="T14" s="105" t="str">
        <f>IF(OR(O14="",L14=Paramétrage!$C$10,L14=Paramétrage!$C$13,L14=Paramétrage!$C$17,L14=Paramétrage!$C$20,L14=Paramétrage!$C$24,L14=Paramétrage!$C$27,AND(L14&lt;&gt;Paramétrage!$C$9,P14="Mut+ext")),"",ROUNDUP(N14/O14,0))</f>
        <v/>
      </c>
      <c r="U14" s="109">
        <f>IF(OR(L14="",P14="Mut+ext"),0,IF(VLOOKUP(L14,Paramétrage!$C$6:$E$29,2,0)=0,0,IF(O14="","saisir capacité",IF(OR(G14=Paramétrage!$I$7,G14=Paramétrage!$I$8,G14=Paramétrage!$I$9,G14=Paramétrage!$I$10),0,M14*T14*VLOOKUP(L14,Paramétrage!$C$6:$E$29,2,0)))))</f>
        <v>0</v>
      </c>
      <c r="V14" s="43"/>
      <c r="W14" s="104">
        <f t="shared" si="4"/>
        <v>0</v>
      </c>
      <c r="X14" s="106">
        <f>IF(L14="",0,IF(ISERROR(V14+U14*VLOOKUP(L14,Paramétrage!$C$6:$E$29,3,0))=TRUE,W14,V14+U14*VLOOKUP(L14,Paramétrage!$C$6:$E$29,3,0)))</f>
        <v>0</v>
      </c>
      <c r="Y14" s="366"/>
      <c r="Z14" s="361"/>
      <c r="AA14" s="367"/>
      <c r="AB14" s="73" t="s">
        <v>62</v>
      </c>
      <c r="AC14" s="44" t="s">
        <v>63</v>
      </c>
      <c r="AD14" s="74">
        <f t="shared" si="6"/>
        <v>0</v>
      </c>
      <c r="AE14" s="17">
        <f t="shared" si="5"/>
        <v>0</v>
      </c>
    </row>
    <row r="15" spans="1:33" x14ac:dyDescent="0.25">
      <c r="A15" s="349"/>
      <c r="B15" s="351"/>
      <c r="C15" s="354"/>
      <c r="D15" s="355"/>
      <c r="E15" s="358"/>
      <c r="F15" s="164"/>
      <c r="G15" s="47"/>
      <c r="H15" s="65"/>
      <c r="I15" s="59"/>
      <c r="J15" s="72"/>
      <c r="K15" s="40"/>
      <c r="L15" s="41"/>
      <c r="M15" s="52"/>
      <c r="N15" s="50"/>
      <c r="O15" s="57"/>
      <c r="P15" s="42"/>
      <c r="Q15" s="360"/>
      <c r="R15" s="361"/>
      <c r="S15" s="362"/>
      <c r="T15" s="105" t="str">
        <f>IF(OR(O15="",L15=Paramétrage!$C$10,L15=Paramétrage!$C$13,L15=Paramétrage!$C$17,L15=Paramétrage!$C$20,L15=Paramétrage!$C$24,L15=Paramétrage!$C$27,AND(L15&lt;&gt;Paramétrage!$C$9,P15="Mut+ext")),"",ROUNDUP(N15/O15,0))</f>
        <v/>
      </c>
      <c r="U15" s="109">
        <f>IF(OR(L15="",P15="Mut+ext"),0,IF(VLOOKUP(L15,Paramétrage!$C$6:$E$29,2,0)=0,0,IF(O15="","saisir capacité",IF(OR(G15=Paramétrage!$I$7,G15=Paramétrage!$I$8,G15=Paramétrage!$I$9,G15=Paramétrage!$I$10),0,M15*T15*VLOOKUP(L15,Paramétrage!$C$6:$E$29,2,0)))))</f>
        <v>0</v>
      </c>
      <c r="V15" s="43"/>
      <c r="W15" s="104">
        <f t="shared" si="4"/>
        <v>0</v>
      </c>
      <c r="X15" s="106">
        <f>IF(L15="",0,IF(ISERROR(V15+U15*VLOOKUP(L15,Paramétrage!$C$6:$E$29,3,0))=TRUE,W15,V15+U15*VLOOKUP(L15,Paramétrage!$C$6:$E$29,3,0)))</f>
        <v>0</v>
      </c>
      <c r="Y15" s="366"/>
      <c r="Z15" s="361"/>
      <c r="AA15" s="367"/>
      <c r="AB15" s="73" t="s">
        <v>62</v>
      </c>
      <c r="AC15" s="44" t="s">
        <v>63</v>
      </c>
      <c r="AD15" s="74">
        <f t="shared" si="6"/>
        <v>0</v>
      </c>
      <c r="AE15" s="17">
        <f t="shared" si="5"/>
        <v>0</v>
      </c>
    </row>
    <row r="16" spans="1:33" hidden="1" x14ac:dyDescent="0.25">
      <c r="A16" s="349"/>
      <c r="B16" s="351"/>
      <c r="C16" s="354"/>
      <c r="D16" s="355"/>
      <c r="E16" s="358"/>
      <c r="F16" s="164"/>
      <c r="G16" s="47"/>
      <c r="H16" s="65"/>
      <c r="I16" s="59"/>
      <c r="J16" s="72"/>
      <c r="K16" s="40"/>
      <c r="L16" s="41"/>
      <c r="M16" s="52"/>
      <c r="N16" s="50"/>
      <c r="O16" s="57"/>
      <c r="P16" s="42"/>
      <c r="Q16" s="360"/>
      <c r="R16" s="361"/>
      <c r="S16" s="362"/>
      <c r="T16" s="105" t="str">
        <f>IF(OR(O16="",L16=Paramétrage!$C$10,L16=Paramétrage!$C$13,L16=Paramétrage!$C$17,L16=Paramétrage!$C$20,L16=Paramétrage!$C$24,L16=Paramétrage!$C$27,AND(L16&lt;&gt;Paramétrage!$C$9,P16="Mut+ext")),"",ROUNDUP(N16/O16,0))</f>
        <v/>
      </c>
      <c r="U16" s="109">
        <f>IF(OR(L16="",P16="Mut+ext"),0,IF(VLOOKUP(L16,Paramétrage!$C$6:$E$29,2,0)=0,0,IF(O16="","saisir capacité",IF(OR(G16=Paramétrage!$I$7,G16=Paramétrage!$I$8,G16=Paramétrage!$I$9,G16=Paramétrage!$I$10),0,M16*T16*VLOOKUP(L16,Paramétrage!$C$6:$E$29,2,0)))))</f>
        <v>0</v>
      </c>
      <c r="V16" s="43"/>
      <c r="W16" s="104">
        <f t="shared" si="4"/>
        <v>0</v>
      </c>
      <c r="X16" s="106">
        <f>IF(L16="",0,IF(ISERROR(V16+U16*VLOOKUP(L16,Paramétrage!$C$6:$E$29,3,0))=TRUE,W16,V16+U16*VLOOKUP(L16,Paramétrage!$C$6:$E$29,3,0)))</f>
        <v>0</v>
      </c>
      <c r="Y16" s="366"/>
      <c r="Z16" s="361"/>
      <c r="AA16" s="367"/>
      <c r="AB16" s="73" t="s">
        <v>62</v>
      </c>
      <c r="AC16" s="44" t="s">
        <v>63</v>
      </c>
      <c r="AD16" s="74">
        <f t="shared" si="6"/>
        <v>0</v>
      </c>
      <c r="AE16" s="17">
        <f t="shared" si="5"/>
        <v>0</v>
      </c>
    </row>
    <row r="17" spans="1:31" hidden="1" x14ac:dyDescent="0.25">
      <c r="A17" s="349"/>
      <c r="B17" s="351"/>
      <c r="C17" s="354"/>
      <c r="D17" s="355"/>
      <c r="E17" s="358"/>
      <c r="F17" s="164"/>
      <c r="G17" s="47"/>
      <c r="H17" s="65"/>
      <c r="I17" s="59"/>
      <c r="J17" s="72"/>
      <c r="K17" s="40"/>
      <c r="L17" s="41"/>
      <c r="M17" s="52"/>
      <c r="N17" s="50"/>
      <c r="O17" s="57"/>
      <c r="P17" s="42"/>
      <c r="Q17" s="360"/>
      <c r="R17" s="361"/>
      <c r="S17" s="362"/>
      <c r="T17" s="105" t="str">
        <f>IF(OR(O17="",L17=Paramétrage!$C$10,L17=Paramétrage!$C$13,L17=Paramétrage!$C$17,L17=Paramétrage!$C$20,L17=Paramétrage!$C$24,L17=Paramétrage!$C$27,AND(L17&lt;&gt;Paramétrage!$C$9,P17="Mut+ext")),"",ROUNDUP(N17/O17,0))</f>
        <v/>
      </c>
      <c r="U17" s="109">
        <f>IF(OR(L17="",P17="Mut+ext"),0,IF(VLOOKUP(L17,Paramétrage!$C$6:$E$29,2,0)=0,0,IF(O17="","saisir capacité",IF(OR(G17=Paramétrage!$I$7,G17=Paramétrage!$I$8,G17=Paramétrage!$I$9,G17=Paramétrage!$I$10),0,M17*T17*VLOOKUP(L17,Paramétrage!$C$6:$E$29,2,0)))))</f>
        <v>0</v>
      </c>
      <c r="V17" s="43"/>
      <c r="W17" s="104">
        <f t="shared" si="4"/>
        <v>0</v>
      </c>
      <c r="X17" s="106">
        <f>IF(L17="",0,IF(ISERROR(V17+U17*VLOOKUP(L17,Paramétrage!$C$6:$E$29,3,0))=TRUE,W17,V17+U17*VLOOKUP(L17,Paramétrage!$C$6:$E$29,3,0)))</f>
        <v>0</v>
      </c>
      <c r="Y17" s="366"/>
      <c r="Z17" s="361"/>
      <c r="AA17" s="367"/>
      <c r="AB17" s="214" t="s">
        <v>65</v>
      </c>
      <c r="AC17" s="44" t="s">
        <v>66</v>
      </c>
      <c r="AD17" s="74">
        <f t="shared" si="6"/>
        <v>0</v>
      </c>
      <c r="AE17" s="17">
        <f t="shared" si="5"/>
        <v>0</v>
      </c>
    </row>
    <row r="18" spans="1:31" hidden="1" x14ac:dyDescent="0.25">
      <c r="A18" s="349"/>
      <c r="B18" s="351"/>
      <c r="C18" s="354"/>
      <c r="D18" s="355"/>
      <c r="E18" s="358"/>
      <c r="F18" s="164"/>
      <c r="G18" s="64"/>
      <c r="H18" s="165"/>
      <c r="I18" s="59"/>
      <c r="J18" s="58"/>
      <c r="K18" s="40"/>
      <c r="L18" s="41"/>
      <c r="M18" s="52"/>
      <c r="N18" s="50"/>
      <c r="O18" s="57"/>
      <c r="P18" s="42"/>
      <c r="Q18" s="360"/>
      <c r="R18" s="361"/>
      <c r="S18" s="362"/>
      <c r="T18" s="105" t="str">
        <f>IF(OR(O18="",L18=Paramétrage!$C$10,L18=Paramétrage!$C$13,L18=Paramétrage!$C$17,L18=Paramétrage!$C$20,L18=Paramétrage!$C$24,L18=Paramétrage!$C$27,AND(L18&lt;&gt;Paramétrage!$C$9,P18="Mut+ext")),"",ROUNDUP(N18/O18,0))</f>
        <v/>
      </c>
      <c r="U18" s="109">
        <f>IF(OR(L18="",P18="Mut+ext"),0,IF(VLOOKUP(L18,Paramétrage!$C$6:$E$29,2,0)=0,0,IF(O18="","saisir capacité",IF(OR(G18=Paramétrage!$I$7,G18=Paramétrage!$I$8,G18=Paramétrage!$I$9,G18=Paramétrage!$I$10),0,M18*T18*VLOOKUP(L18,Paramétrage!$C$6:$E$29,2,0)))))</f>
        <v>0</v>
      </c>
      <c r="V18" s="43"/>
      <c r="W18" s="104">
        <f t="shared" si="4"/>
        <v>0</v>
      </c>
      <c r="X18" s="106">
        <f>IF(L18="",0,IF(ISERROR(V18+U18*VLOOKUP(L18,Paramétrage!$C$6:$E$29,3,0))=TRUE,W18,V18+U18*VLOOKUP(L18,Paramétrage!$C$6:$E$29,3,0)))</f>
        <v>0</v>
      </c>
      <c r="Y18" s="366"/>
      <c r="Z18" s="361"/>
      <c r="AA18" s="367"/>
      <c r="AB18" s="214"/>
      <c r="AC18" s="44"/>
      <c r="AD18" s="74">
        <f t="shared" si="6"/>
        <v>0</v>
      </c>
      <c r="AE18" s="17">
        <f t="shared" si="5"/>
        <v>0</v>
      </c>
    </row>
    <row r="19" spans="1:31" hidden="1" x14ac:dyDescent="0.25">
      <c r="A19" s="349"/>
      <c r="B19" s="351"/>
      <c r="C19" s="356"/>
      <c r="D19" s="357"/>
      <c r="E19" s="359"/>
      <c r="F19" s="164"/>
      <c r="G19" s="64"/>
      <c r="H19" s="165"/>
      <c r="I19" s="59"/>
      <c r="J19" s="58"/>
      <c r="K19" s="40"/>
      <c r="L19" s="41"/>
      <c r="M19" s="52"/>
      <c r="N19" s="49"/>
      <c r="O19" s="57"/>
      <c r="P19" s="42"/>
      <c r="Q19" s="360"/>
      <c r="R19" s="361"/>
      <c r="S19" s="362"/>
      <c r="T19" s="105" t="str">
        <f>IF(OR(O19="",L19=Paramétrage!$C$10,L19=Paramétrage!$C$13,L19=Paramétrage!$C$17,L19=Paramétrage!$C$20,L19=Paramétrage!$C$24,L19=Paramétrage!$C$27,AND(L19&lt;&gt;Paramétrage!$C$9,P19="Mut+ext")),"",ROUNDUP(N19/O19,0))</f>
        <v/>
      </c>
      <c r="U19" s="109">
        <f>IF(OR(L19="",P19="Mut+ext"),0,IF(VLOOKUP(L19,Paramétrage!$C$6:$E$29,2,0)=0,0,IF(O19="","saisir capacité",IF(OR(G19=Paramétrage!$I$7,G19=Paramétrage!$I$8,G19=Paramétrage!$I$9,G19=Paramétrage!$I$10),0,M19*T19*VLOOKUP(L19,Paramétrage!$C$6:$E$29,2,0)))))</f>
        <v>0</v>
      </c>
      <c r="V19" s="43"/>
      <c r="W19" s="104">
        <f t="shared" si="4"/>
        <v>0</v>
      </c>
      <c r="X19" s="106">
        <f>IF(L19="",0,IF(ISERROR(V19+U19*VLOOKUP(L19,Paramétrage!$C$6:$E$29,3,0))=TRUE,W19,V19+U19*VLOOKUP(L19,Paramétrage!$C$6:$E$29,3,0)))</f>
        <v>0</v>
      </c>
      <c r="Y19" s="366"/>
      <c r="Z19" s="361"/>
      <c r="AA19" s="367"/>
      <c r="AB19" s="214"/>
      <c r="AC19" s="44"/>
      <c r="AD19" s="74">
        <f t="shared" si="6"/>
        <v>0</v>
      </c>
      <c r="AE19" s="17">
        <f t="shared" si="5"/>
        <v>0</v>
      </c>
    </row>
    <row r="20" spans="1:31" x14ac:dyDescent="0.25">
      <c r="A20" s="349"/>
      <c r="B20" s="351"/>
      <c r="C20" s="175"/>
      <c r="D20" s="176"/>
      <c r="E20" s="76"/>
      <c r="F20" s="76"/>
      <c r="G20" s="168"/>
      <c r="H20" s="166"/>
      <c r="I20" s="132"/>
      <c r="J20" s="77"/>
      <c r="K20" s="78"/>
      <c r="L20" s="85"/>
      <c r="M20" s="79">
        <f>AD20</f>
        <v>0</v>
      </c>
      <c r="N20" s="80"/>
      <c r="O20" s="80"/>
      <c r="P20" s="83"/>
      <c r="Q20" s="81"/>
      <c r="R20" s="81"/>
      <c r="S20" s="82"/>
      <c r="T20" s="133"/>
      <c r="U20" s="84">
        <f>SUM(U12:U19)</f>
        <v>0</v>
      </c>
      <c r="V20" s="85">
        <f>SUM(V12:V19)</f>
        <v>0</v>
      </c>
      <c r="W20" s="86">
        <f t="shared" ref="W20" si="7">U20+V20</f>
        <v>0</v>
      </c>
      <c r="X20" s="87">
        <f>SUM(X12:X19)</f>
        <v>0</v>
      </c>
      <c r="Y20" s="134"/>
      <c r="Z20" s="135"/>
      <c r="AA20" s="136"/>
      <c r="AB20" s="137"/>
      <c r="AC20" s="138"/>
      <c r="AD20" s="139">
        <f>SUM(AD12:AD19)</f>
        <v>0</v>
      </c>
      <c r="AE20" s="140">
        <f>SUM(AE12:AE19)</f>
        <v>0</v>
      </c>
    </row>
    <row r="21" spans="1:31" ht="15.65" customHeight="1" x14ac:dyDescent="0.25">
      <c r="A21" s="349"/>
      <c r="B21" s="351" t="s">
        <v>67</v>
      </c>
      <c r="C21" s="352" t="s">
        <v>68</v>
      </c>
      <c r="D21" s="353"/>
      <c r="E21" s="358">
        <v>4</v>
      </c>
      <c r="F21" s="164" t="s">
        <v>69</v>
      </c>
      <c r="G21" s="47" t="s">
        <v>70</v>
      </c>
      <c r="H21" s="65" t="s">
        <v>68</v>
      </c>
      <c r="I21" s="59">
        <v>21</v>
      </c>
      <c r="J21" s="72" t="s">
        <v>71</v>
      </c>
      <c r="K21" s="40"/>
      <c r="L21" s="41" t="s">
        <v>72</v>
      </c>
      <c r="M21" s="53">
        <v>8</v>
      </c>
      <c r="N21" s="50">
        <v>35</v>
      </c>
      <c r="O21" s="57">
        <v>40</v>
      </c>
      <c r="P21" s="46" t="s">
        <v>73</v>
      </c>
      <c r="Q21" s="360" t="s">
        <v>74</v>
      </c>
      <c r="R21" s="361"/>
      <c r="S21" s="362"/>
      <c r="T21" s="105">
        <f>IF(OR(O21="",L21=Paramétrage!$C$10,L21=Paramétrage!$C$13,L21=Paramétrage!$C$17,L21=Paramétrage!$C$20,L21=Paramétrage!$C$24,L21=Paramétrage!$C$27,AND(L21&lt;&gt;Paramétrage!$C$9,P21="Mut+ext")),"",ROUNDUP(N21/O21,0))</f>
        <v>1</v>
      </c>
      <c r="U21" s="109">
        <f>IF(OR(L21="",P21="Mut+ext"),0,IF(VLOOKUP(L21,Paramétrage!$C$6:$E$29,2,0)=0,0,IF(O21="","saisir capacité",IF(OR(G21=Paramétrage!$I$7,G21=Paramétrage!$I$8,G21=Paramétrage!$I$9,G21=Paramétrage!$I$10),0,M21*T21*VLOOKUP(L21,Paramétrage!$C$6:$E$29,2,0)))))</f>
        <v>8</v>
      </c>
      <c r="V21" s="71"/>
      <c r="W21" s="107">
        <f t="shared" ref="W21:W28" si="8">IF(ISERROR(U21+V21)=TRUE,U21,U21+V21)</f>
        <v>8</v>
      </c>
      <c r="X21" s="108">
        <f>IF(L21="",0,IF(ISERROR(V21+U21*VLOOKUP(L21,Paramétrage!$C$6:$E$29,3,0))=TRUE,W21,V21+U21*VLOOKUP(L21,Paramétrage!$C$6:$E$29,3,0)))</f>
        <v>8</v>
      </c>
      <c r="Y21" s="366"/>
      <c r="Z21" s="361"/>
      <c r="AA21" s="367"/>
      <c r="AB21" s="226" t="s">
        <v>75</v>
      </c>
      <c r="AC21" s="44" t="s">
        <v>66</v>
      </c>
      <c r="AD21" s="74">
        <f>IF(F21="",0,IF(J21="",0,IF(SUMIF($F$21:$F$28,F21,$N$21:$N$28)=0,0,IF(OR(K21="",J21="obligatoire"),AE21/SUMIF($F$21:$F$28,F21,$N$21:$N$28),AE21/(SUMIF($F$21:$F$28,F21,$N$21:$N$28)/K21)))))</f>
        <v>8</v>
      </c>
      <c r="AE21" s="16">
        <f t="shared" ref="AE21:AE28" si="9">M21*N21</f>
        <v>280</v>
      </c>
    </row>
    <row r="22" spans="1:31" x14ac:dyDescent="0.25">
      <c r="A22" s="349"/>
      <c r="B22" s="351"/>
      <c r="C22" s="354"/>
      <c r="D22" s="355"/>
      <c r="E22" s="358"/>
      <c r="F22" s="164"/>
      <c r="G22" s="47"/>
      <c r="H22" s="65"/>
      <c r="I22" s="59"/>
      <c r="J22" s="72"/>
      <c r="K22" s="40"/>
      <c r="L22" s="41"/>
      <c r="M22" s="52"/>
      <c r="N22" s="49"/>
      <c r="O22" s="57"/>
      <c r="P22" s="42"/>
      <c r="Q22" s="360"/>
      <c r="R22" s="361"/>
      <c r="S22" s="362"/>
      <c r="T22" s="105" t="str">
        <f>IF(OR(O22="",L22=Paramétrage!$C$10,L22=Paramétrage!$C$13,L22=Paramétrage!$C$17,L22=Paramétrage!$C$20,L22=Paramétrage!$C$24,L22=Paramétrage!$C$27,AND(L22&lt;&gt;Paramétrage!$C$9,P22="Mut+ext")),"",ROUNDUP(N22/O22,0))</f>
        <v/>
      </c>
      <c r="U22" s="109">
        <f>IF(OR(L22="",P22="Mut+ext"),0,IF(VLOOKUP(L22,Paramétrage!$C$6:$E$29,2,0)=0,0,IF(O22="","saisir capacité",IF(OR(G22=Paramétrage!$I$7,G22=Paramétrage!$I$8,G22=Paramétrage!$I$9,G22=Paramétrage!$I$10),0,M22*T22*VLOOKUP(L22,Paramétrage!$C$6:$E$29,2,0)))))</f>
        <v>0</v>
      </c>
      <c r="V22" s="43"/>
      <c r="W22" s="104">
        <f t="shared" si="8"/>
        <v>0</v>
      </c>
      <c r="X22" s="106">
        <f>IF(L22="",0,IF(ISERROR(V22+U22*VLOOKUP(L22,Paramétrage!$C$6:$E$29,3,0))=TRUE,W22,V22+U22*VLOOKUP(L22,Paramétrage!$C$6:$E$29,3,0)))</f>
        <v>0</v>
      </c>
      <c r="Y22" s="366"/>
      <c r="Z22" s="361"/>
      <c r="AA22" s="367"/>
      <c r="AB22" s="214"/>
      <c r="AC22" s="44"/>
      <c r="AD22" s="74">
        <f t="shared" ref="AD22:AD28" si="10">IF(F22="",0,IF(J22="",0,IF(SUMIF($F$21:$F$28,F22,$N$21:$N$28)=0,0,IF(OR(K22="",J22="obligatoire"),AE22/SUMIF($F$21:$F$28,F22,$N$21:$N$28),AE22/(SUMIF($F$21:$F$28,F22,$N$21:$N$28)/K22)))))</f>
        <v>0</v>
      </c>
      <c r="AE22" s="17">
        <f t="shared" si="9"/>
        <v>0</v>
      </c>
    </row>
    <row r="23" spans="1:31" hidden="1" x14ac:dyDescent="0.25">
      <c r="A23" s="349"/>
      <c r="B23" s="351"/>
      <c r="C23" s="354"/>
      <c r="D23" s="355"/>
      <c r="E23" s="358"/>
      <c r="F23" s="164"/>
      <c r="G23" s="47"/>
      <c r="H23" s="65"/>
      <c r="I23" s="59"/>
      <c r="J23" s="72"/>
      <c r="K23" s="40"/>
      <c r="L23" s="41"/>
      <c r="M23" s="53"/>
      <c r="N23" s="50"/>
      <c r="O23" s="57"/>
      <c r="P23" s="42"/>
      <c r="Q23" s="360"/>
      <c r="R23" s="361"/>
      <c r="S23" s="362"/>
      <c r="T23" s="105" t="str">
        <f>IF(OR(O23="",L23=Paramétrage!$C$10,L23=Paramétrage!$C$13,L23=Paramétrage!$C$17,L23=Paramétrage!$C$20,L23=Paramétrage!$C$24,L23=Paramétrage!$C$27,AND(L23&lt;&gt;Paramétrage!$C$9,P23="Mut+ext")),"",ROUNDUP(N23/O23,0))</f>
        <v/>
      </c>
      <c r="U23" s="109">
        <f>IF(OR(L23="",P23="Mut+ext"),0,IF(VLOOKUP(L23,Paramétrage!$C$6:$E$29,2,0)=0,0,IF(O23="","saisir capacité",IF(OR(G23=Paramétrage!$I$7,G23=Paramétrage!$I$8,G23=Paramétrage!$I$9,G23=Paramétrage!$I$10),0,M23*T23*VLOOKUP(L23,Paramétrage!$C$6:$E$29,2,0)))))</f>
        <v>0</v>
      </c>
      <c r="V23" s="43"/>
      <c r="W23" s="104">
        <f t="shared" si="8"/>
        <v>0</v>
      </c>
      <c r="X23" s="106">
        <f>IF(L23="",0,IF(ISERROR(V23+U23*VLOOKUP(L23,Paramétrage!$C$6:$E$29,3,0))=TRUE,W23,V23+U23*VLOOKUP(L23,Paramétrage!$C$6:$E$29,3,0)))</f>
        <v>0</v>
      </c>
      <c r="Y23" s="366"/>
      <c r="Z23" s="361"/>
      <c r="AA23" s="367"/>
      <c r="AB23" s="214"/>
      <c r="AC23" s="44"/>
      <c r="AD23" s="74">
        <f t="shared" si="10"/>
        <v>0</v>
      </c>
      <c r="AE23" s="17">
        <f t="shared" si="9"/>
        <v>0</v>
      </c>
    </row>
    <row r="24" spans="1:31" hidden="1" x14ac:dyDescent="0.25">
      <c r="A24" s="349"/>
      <c r="B24" s="351"/>
      <c r="C24" s="354"/>
      <c r="D24" s="355"/>
      <c r="E24" s="358"/>
      <c r="F24" s="164"/>
      <c r="G24" s="47"/>
      <c r="H24" s="65"/>
      <c r="I24" s="59"/>
      <c r="J24" s="72"/>
      <c r="K24" s="40"/>
      <c r="L24" s="41"/>
      <c r="M24" s="52"/>
      <c r="N24" s="49"/>
      <c r="O24" s="57"/>
      <c r="P24" s="42"/>
      <c r="Q24" s="360"/>
      <c r="R24" s="361"/>
      <c r="S24" s="362"/>
      <c r="T24" s="105" t="str">
        <f>IF(OR(O24="",L24=Paramétrage!$C$10,L24=Paramétrage!$C$13,L24=Paramétrage!$C$17,L24=Paramétrage!$C$20,L24=Paramétrage!$C$24,L24=Paramétrage!$C$27,AND(L24&lt;&gt;Paramétrage!$C$9,P24="Mut+ext")),"",ROUNDUP(N24/O24,0))</f>
        <v/>
      </c>
      <c r="U24" s="109">
        <f>IF(OR(L24="",P24="Mut+ext"),0,IF(VLOOKUP(L24,Paramétrage!$C$6:$E$29,2,0)=0,0,IF(O24="","saisir capacité",IF(OR(G24=Paramétrage!$I$7,G24=Paramétrage!$I$8,G24=Paramétrage!$I$9,G24=Paramétrage!$I$10),0,M24*T24*VLOOKUP(L24,Paramétrage!$C$6:$E$29,2,0)))))</f>
        <v>0</v>
      </c>
      <c r="V24" s="43"/>
      <c r="W24" s="104">
        <f t="shared" si="8"/>
        <v>0</v>
      </c>
      <c r="X24" s="106">
        <f>IF(L24="",0,IF(ISERROR(V24+U24*VLOOKUP(L24,Paramétrage!$C$6:$E$29,3,0))=TRUE,W24,V24+U24*VLOOKUP(L24,Paramétrage!$C$6:$E$29,3,0)))</f>
        <v>0</v>
      </c>
      <c r="Y24" s="366"/>
      <c r="Z24" s="361"/>
      <c r="AA24" s="367"/>
      <c r="AB24" s="60"/>
      <c r="AC24" s="44"/>
      <c r="AD24" s="74">
        <f t="shared" si="10"/>
        <v>0</v>
      </c>
      <c r="AE24" s="17">
        <f t="shared" si="9"/>
        <v>0</v>
      </c>
    </row>
    <row r="25" spans="1:31" hidden="1" x14ac:dyDescent="0.25">
      <c r="A25" s="349"/>
      <c r="B25" s="351"/>
      <c r="C25" s="354"/>
      <c r="D25" s="355"/>
      <c r="E25" s="358"/>
      <c r="F25" s="164"/>
      <c r="G25" s="47"/>
      <c r="H25" s="65"/>
      <c r="I25" s="59"/>
      <c r="J25" s="72"/>
      <c r="K25" s="40"/>
      <c r="L25" s="41"/>
      <c r="M25" s="52"/>
      <c r="N25" s="50"/>
      <c r="O25" s="57"/>
      <c r="P25" s="42"/>
      <c r="Q25" s="360"/>
      <c r="R25" s="361"/>
      <c r="S25" s="362"/>
      <c r="T25" s="105" t="str">
        <f>IF(OR(O25="",L25=Paramétrage!$C$10,L25=Paramétrage!$C$13,L25=Paramétrage!$C$17,L25=Paramétrage!$C$20,L25=Paramétrage!$C$24,L25=Paramétrage!$C$27,AND(L25&lt;&gt;Paramétrage!$C$9,P25="Mut+ext")),"",ROUNDUP(N25/O25,0))</f>
        <v/>
      </c>
      <c r="U25" s="109">
        <f>IF(OR(L25="",P25="Mut+ext"),0,IF(VLOOKUP(L25,Paramétrage!$C$6:$E$29,2,0)=0,0,IF(O25="","saisir capacité",IF(OR(G25=Paramétrage!$I$7,G25=Paramétrage!$I$8,G25=Paramétrage!$I$9,G25=Paramétrage!$I$10),0,M25*T25*VLOOKUP(L25,Paramétrage!$C$6:$E$29,2,0)))))</f>
        <v>0</v>
      </c>
      <c r="V25" s="43"/>
      <c r="W25" s="104">
        <f t="shared" si="8"/>
        <v>0</v>
      </c>
      <c r="X25" s="106">
        <f>IF(L25="",0,IF(ISERROR(V25+U25*VLOOKUP(L25,Paramétrage!$C$6:$E$29,3,0))=TRUE,W25,V25+U25*VLOOKUP(L25,Paramétrage!$C$6:$E$29,3,0)))</f>
        <v>0</v>
      </c>
      <c r="Y25" s="366"/>
      <c r="Z25" s="361"/>
      <c r="AA25" s="367"/>
      <c r="AB25" s="214"/>
      <c r="AC25" s="44"/>
      <c r="AD25" s="74">
        <f t="shared" si="10"/>
        <v>0</v>
      </c>
      <c r="AE25" s="17">
        <f t="shared" si="9"/>
        <v>0</v>
      </c>
    </row>
    <row r="26" spans="1:31" hidden="1" x14ac:dyDescent="0.25">
      <c r="A26" s="349"/>
      <c r="B26" s="351"/>
      <c r="C26" s="354"/>
      <c r="D26" s="355"/>
      <c r="E26" s="358"/>
      <c r="F26" s="164"/>
      <c r="G26" s="47"/>
      <c r="H26" s="65"/>
      <c r="I26" s="59"/>
      <c r="J26" s="72"/>
      <c r="K26" s="40"/>
      <c r="L26" s="41"/>
      <c r="M26" s="52"/>
      <c r="N26" s="51"/>
      <c r="O26" s="57"/>
      <c r="P26" s="42"/>
      <c r="Q26" s="360"/>
      <c r="R26" s="361"/>
      <c r="S26" s="362"/>
      <c r="T26" s="105" t="str">
        <f>IF(OR(O26="",L26=Paramétrage!$C$10,L26=Paramétrage!$C$13,L26=Paramétrage!$C$17,L26=Paramétrage!$C$20,L26=Paramétrage!$C$24,L26=Paramétrage!$C$27,AND(L26&lt;&gt;Paramétrage!$C$9,P26="Mut+ext")),"",ROUNDUP(N26/O26,0))</f>
        <v/>
      </c>
      <c r="U26" s="109">
        <f>IF(OR(L26="",P26="Mut+ext"),0,IF(VLOOKUP(L26,Paramétrage!$C$6:$E$29,2,0)=0,0,IF(O26="","saisir capacité",IF(OR(G26=Paramétrage!$I$7,G26=Paramétrage!$I$8,G26=Paramétrage!$I$9,G26=Paramétrage!$I$10),0,M26*T26*VLOOKUP(L26,Paramétrage!$C$6:$E$29,2,0)))))</f>
        <v>0</v>
      </c>
      <c r="V26" s="43"/>
      <c r="W26" s="104">
        <f t="shared" si="8"/>
        <v>0</v>
      </c>
      <c r="X26" s="106">
        <f>IF(L26="",0,IF(ISERROR(V26+U26*VLOOKUP(L26,Paramétrage!$C$6:$E$29,3,0))=TRUE,W26,V26+U26*VLOOKUP(L26,Paramétrage!$C$6:$E$29,3,0)))</f>
        <v>0</v>
      </c>
      <c r="Y26" s="366"/>
      <c r="Z26" s="361"/>
      <c r="AA26" s="367"/>
      <c r="AB26" s="214"/>
      <c r="AC26" s="44"/>
      <c r="AD26" s="74">
        <f t="shared" si="10"/>
        <v>0</v>
      </c>
      <c r="AE26" s="17">
        <f t="shared" si="9"/>
        <v>0</v>
      </c>
    </row>
    <row r="27" spans="1:31" hidden="1" x14ac:dyDescent="0.25">
      <c r="A27" s="349"/>
      <c r="B27" s="351"/>
      <c r="C27" s="354"/>
      <c r="D27" s="355"/>
      <c r="E27" s="358"/>
      <c r="F27" s="164"/>
      <c r="G27" s="64"/>
      <c r="H27" s="165"/>
      <c r="I27" s="59"/>
      <c r="J27" s="58"/>
      <c r="K27" s="40"/>
      <c r="L27" s="41"/>
      <c r="M27" s="52"/>
      <c r="N27" s="50"/>
      <c r="O27" s="57"/>
      <c r="P27" s="42"/>
      <c r="Q27" s="360"/>
      <c r="R27" s="361"/>
      <c r="S27" s="362"/>
      <c r="T27" s="105" t="str">
        <f>IF(OR(O27="",L27=Paramétrage!$C$10,L27=Paramétrage!$C$13,L27=Paramétrage!$C$17,L27=Paramétrage!$C$20,L27=Paramétrage!$C$24,L27=Paramétrage!$C$27,AND(L27&lt;&gt;Paramétrage!$C$9,P27="Mut+ext")),"",ROUNDUP(N27/O27,0))</f>
        <v/>
      </c>
      <c r="U27" s="109">
        <f>IF(OR(L27="",P27="Mut+ext"),0,IF(VLOOKUP(L27,Paramétrage!$C$6:$E$29,2,0)=0,0,IF(O27="","saisir capacité",IF(OR(G27=Paramétrage!$I$7,G27=Paramétrage!$I$8,G27=Paramétrage!$I$9,G27=Paramétrage!$I$10),0,M27*T27*VLOOKUP(L27,Paramétrage!$C$6:$E$29,2,0)))))</f>
        <v>0</v>
      </c>
      <c r="V27" s="43"/>
      <c r="W27" s="104">
        <f t="shared" si="8"/>
        <v>0</v>
      </c>
      <c r="X27" s="106">
        <f>IF(L27="",0,IF(ISERROR(V27+U27*VLOOKUP(L27,Paramétrage!$C$6:$E$29,3,0))=TRUE,W27,V27+U27*VLOOKUP(L27,Paramétrage!$C$6:$E$29,3,0)))</f>
        <v>0</v>
      </c>
      <c r="Y27" s="366"/>
      <c r="Z27" s="361"/>
      <c r="AA27" s="367"/>
      <c r="AB27" s="214"/>
      <c r="AC27" s="44"/>
      <c r="AD27" s="74">
        <f t="shared" si="10"/>
        <v>0</v>
      </c>
      <c r="AE27" s="17">
        <f t="shared" si="9"/>
        <v>0</v>
      </c>
    </row>
    <row r="28" spans="1:31" hidden="1" x14ac:dyDescent="0.25">
      <c r="A28" s="349"/>
      <c r="B28" s="351"/>
      <c r="C28" s="356"/>
      <c r="D28" s="357"/>
      <c r="E28" s="359"/>
      <c r="F28" s="164"/>
      <c r="G28" s="64"/>
      <c r="H28" s="165"/>
      <c r="I28" s="59"/>
      <c r="J28" s="58"/>
      <c r="K28" s="40"/>
      <c r="L28" s="41"/>
      <c r="M28" s="52"/>
      <c r="N28" s="49"/>
      <c r="O28" s="57"/>
      <c r="P28" s="42"/>
      <c r="Q28" s="360"/>
      <c r="R28" s="361"/>
      <c r="S28" s="362"/>
      <c r="T28" s="105" t="str">
        <f>IF(OR(O28="",L28=Paramétrage!$C$10,L28=Paramétrage!$C$13,L28=Paramétrage!$C$17,L28=Paramétrage!$C$20,L28=Paramétrage!$C$24,L28=Paramétrage!$C$27,AND(L28&lt;&gt;Paramétrage!$C$9,P28="Mut+ext")),"",ROUNDUP(N28/O28,0))</f>
        <v/>
      </c>
      <c r="U28" s="109">
        <f>IF(OR(L28="",P28="Mut+ext"),0,IF(VLOOKUP(L28,Paramétrage!$C$6:$E$29,2,0)=0,0,IF(O28="","saisir capacité",IF(OR(G28=Paramétrage!$I$7,G28=Paramétrage!$I$8,G28=Paramétrage!$I$9,G28=Paramétrage!$I$10),0,M28*T28*VLOOKUP(L28,Paramétrage!$C$6:$E$29,2,0)))))</f>
        <v>0</v>
      </c>
      <c r="V28" s="43"/>
      <c r="W28" s="104">
        <f t="shared" si="8"/>
        <v>0</v>
      </c>
      <c r="X28" s="106">
        <f>IF(L28="",0,IF(ISERROR(V28+U28*VLOOKUP(L28,Paramétrage!$C$6:$E$29,3,0))=TRUE,W28,V28+U28*VLOOKUP(L28,Paramétrage!$C$6:$E$29,3,0)))</f>
        <v>0</v>
      </c>
      <c r="Y28" s="366"/>
      <c r="Z28" s="361"/>
      <c r="AA28" s="367"/>
      <c r="AB28" s="214"/>
      <c r="AC28" s="44"/>
      <c r="AD28" s="74">
        <f t="shared" si="10"/>
        <v>0</v>
      </c>
      <c r="AE28" s="17">
        <f t="shared" si="9"/>
        <v>0</v>
      </c>
    </row>
    <row r="29" spans="1:31" x14ac:dyDescent="0.25">
      <c r="A29" s="349"/>
      <c r="B29" s="351"/>
      <c r="C29" s="175"/>
      <c r="D29" s="176"/>
      <c r="E29" s="76"/>
      <c r="F29" s="76"/>
      <c r="G29" s="168"/>
      <c r="H29" s="166"/>
      <c r="I29" s="132"/>
      <c r="J29" s="77"/>
      <c r="K29" s="78"/>
      <c r="L29" s="85"/>
      <c r="M29" s="79">
        <f>AD29</f>
        <v>8</v>
      </c>
      <c r="N29" s="80"/>
      <c r="O29" s="80"/>
      <c r="P29" s="83"/>
      <c r="Q29" s="81"/>
      <c r="R29" s="81"/>
      <c r="S29" s="82"/>
      <c r="T29" s="133"/>
      <c r="U29" s="84">
        <f>SUM(U21:U28)</f>
        <v>8</v>
      </c>
      <c r="V29" s="85">
        <f>SUM(V21:V28)</f>
        <v>0</v>
      </c>
      <c r="W29" s="86">
        <f t="shared" ref="W29" si="11">U29+V29</f>
        <v>8</v>
      </c>
      <c r="X29" s="87">
        <f>SUM(X21:X28)</f>
        <v>8</v>
      </c>
      <c r="Y29" s="134"/>
      <c r="Z29" s="135"/>
      <c r="AA29" s="136"/>
      <c r="AB29" s="137"/>
      <c r="AC29" s="138"/>
      <c r="AD29" s="139">
        <f>SUM(AD21:AD28)</f>
        <v>8</v>
      </c>
      <c r="AE29" s="140">
        <f>SUM(AE21:AE28)</f>
        <v>280</v>
      </c>
    </row>
    <row r="30" spans="1:31" ht="15.65" customHeight="1" x14ac:dyDescent="0.25">
      <c r="A30" s="349"/>
      <c r="B30" s="351" t="s">
        <v>76</v>
      </c>
      <c r="C30" s="352" t="s">
        <v>77</v>
      </c>
      <c r="D30" s="353"/>
      <c r="E30" s="358">
        <v>8</v>
      </c>
      <c r="F30" s="164" t="s">
        <v>78</v>
      </c>
      <c r="G30" s="47" t="s">
        <v>70</v>
      </c>
      <c r="H30" s="65" t="s">
        <v>79</v>
      </c>
      <c r="I30" s="59">
        <v>21</v>
      </c>
      <c r="J30" s="72" t="s">
        <v>80</v>
      </c>
      <c r="K30" s="40">
        <v>3</v>
      </c>
      <c r="L30" s="41" t="s">
        <v>72</v>
      </c>
      <c r="M30" s="53">
        <v>14</v>
      </c>
      <c r="N30" s="50">
        <v>15</v>
      </c>
      <c r="O30" s="57">
        <v>20</v>
      </c>
      <c r="P30" s="46" t="s">
        <v>73</v>
      </c>
      <c r="Q30" s="360" t="s">
        <v>74</v>
      </c>
      <c r="R30" s="361"/>
      <c r="S30" s="362"/>
      <c r="T30" s="105">
        <f>IF(OR(O30="",L30=Paramétrage!$C$10,L30=Paramétrage!$C$13,L30=Paramétrage!$C$17,L30=Paramétrage!$C$20,L30=Paramétrage!$C$24,L30=Paramétrage!$C$27,AND(L30&lt;&gt;Paramétrage!$C$9,P30="Mut+ext")),"",ROUNDUP(N30/O30,0))</f>
        <v>1</v>
      </c>
      <c r="U30" s="109">
        <f>IF(OR(L30="",P30="Mut+ext"),0,IF(VLOOKUP(L30,Paramétrage!$C$6:$E$29,2,0)=0,0,IF(O30="","saisir capacité",IF(OR(G30=Paramétrage!$I$7,G30=Paramétrage!$I$8,G30=Paramétrage!$I$9,G30=Paramétrage!$I$10),0,M30*T30*VLOOKUP(L30,Paramétrage!$C$6:$E$29,2,0)))))</f>
        <v>14</v>
      </c>
      <c r="V30" s="71"/>
      <c r="W30" s="107">
        <f t="shared" ref="W30:W38" si="12">IF(ISERROR(U30+V30)=TRUE,U30,U30+V30)</f>
        <v>14</v>
      </c>
      <c r="X30" s="108">
        <f>IF(L30="",0,IF(ISERROR(V30+U30*VLOOKUP(L30,Paramétrage!$C$6:$E$29,3,0))=TRUE,W30,V30+U30*VLOOKUP(L30,Paramétrage!$C$6:$E$29,3,0)))</f>
        <v>14</v>
      </c>
      <c r="Y30" s="366"/>
      <c r="Z30" s="361"/>
      <c r="AA30" s="367"/>
      <c r="AB30" s="73" t="s">
        <v>81</v>
      </c>
      <c r="AC30" s="44" t="s">
        <v>82</v>
      </c>
      <c r="AD30" s="74">
        <f>IF(F30="",0,IF(J30="",0,IF(SUMIF(F30:F38,F30,N30:N38)=0,0,IF(OR(K30="",J30="obligatoire"),AE30/SUMIF(F30:F38,F30,N30:N38),AE30/(SUMIF(F30:F38,F30,N30:N38)/K30)))))</f>
        <v>5.25</v>
      </c>
      <c r="AE30" s="16">
        <f>M30*N30</f>
        <v>210</v>
      </c>
    </row>
    <row r="31" spans="1:31" x14ac:dyDescent="0.25">
      <c r="A31" s="349"/>
      <c r="B31" s="351"/>
      <c r="C31" s="354"/>
      <c r="D31" s="355"/>
      <c r="E31" s="358"/>
      <c r="F31" s="164" t="s">
        <v>78</v>
      </c>
      <c r="G31" s="39" t="s">
        <v>70</v>
      </c>
      <c r="H31" s="65" t="s">
        <v>83</v>
      </c>
      <c r="I31" s="59">
        <v>20</v>
      </c>
      <c r="J31" s="72" t="s">
        <v>80</v>
      </c>
      <c r="K31" s="40">
        <v>3</v>
      </c>
      <c r="L31" s="41" t="s">
        <v>72</v>
      </c>
      <c r="M31" s="52">
        <v>14</v>
      </c>
      <c r="N31" s="49">
        <v>15</v>
      </c>
      <c r="O31" s="57">
        <v>20</v>
      </c>
      <c r="P31" s="42" t="s">
        <v>73</v>
      </c>
      <c r="Q31" s="360" t="s">
        <v>74</v>
      </c>
      <c r="R31" s="361"/>
      <c r="S31" s="362"/>
      <c r="T31" s="105">
        <f>IF(OR(O31="",L31=Paramétrage!$C$10,L31=Paramétrage!$C$13,L31=Paramétrage!$C$17,L31=Paramétrage!$C$20,L31=Paramétrage!$C$24,L31=Paramétrage!$C$27,AND(L31&lt;&gt;Paramétrage!$C$9,P31="Mut+ext")),"",ROUNDUP(N31/O31,0))</f>
        <v>1</v>
      </c>
      <c r="U31" s="109">
        <f>IF(OR(L31="",P31="Mut+ext"),0,IF(VLOOKUP(L31,Paramétrage!$C$6:$E$29,2,0)=0,0,IF(O31="","saisir capacité",IF(OR(G31=Paramétrage!$I$7,G31=Paramétrage!$I$8,G31=Paramétrage!$I$9,G31=Paramétrage!$I$10),0,M31*T31*VLOOKUP(L31,Paramétrage!$C$6:$E$29,2,0)))))</f>
        <v>14</v>
      </c>
      <c r="V31" s="43"/>
      <c r="W31" s="104">
        <f t="shared" si="12"/>
        <v>14</v>
      </c>
      <c r="X31" s="106">
        <f>IF(L31="",0,IF(ISERROR(V31+U31*VLOOKUP(L31,Paramétrage!$C$6:$E$29,3,0))=TRUE,W31,V31+U31*VLOOKUP(L31,Paramétrage!$C$6:$E$29,3,0)))</f>
        <v>14</v>
      </c>
      <c r="Y31" s="366"/>
      <c r="Z31" s="361"/>
      <c r="AA31" s="367"/>
      <c r="AB31" s="73" t="s">
        <v>81</v>
      </c>
      <c r="AC31" s="44" t="s">
        <v>82</v>
      </c>
      <c r="AD31" s="74">
        <f>IF(F31="",0,IF(J31="",0,IF(SUMIF(F30:F38,F31,N30:N38)=0,0,IF(OR(K31="",J31="obligatoire"),AE31/SUMIF(F30:F38,F31,N30:N38),AE31/(SUMIF(F30:F38,F31,N30:N38)/K31)))))</f>
        <v>5.25</v>
      </c>
      <c r="AE31" s="16">
        <f t="shared" ref="AE31:AE38" si="13">M31*N31</f>
        <v>210</v>
      </c>
    </row>
    <row r="32" spans="1:31" x14ac:dyDescent="0.25">
      <c r="A32" s="349"/>
      <c r="B32" s="351"/>
      <c r="C32" s="354"/>
      <c r="D32" s="355"/>
      <c r="E32" s="358"/>
      <c r="F32" s="164" t="s">
        <v>78</v>
      </c>
      <c r="G32" s="39" t="s">
        <v>70</v>
      </c>
      <c r="H32" s="65" t="s">
        <v>84</v>
      </c>
      <c r="I32" s="59">
        <v>21</v>
      </c>
      <c r="J32" s="72" t="s">
        <v>80</v>
      </c>
      <c r="K32" s="40">
        <v>3</v>
      </c>
      <c r="L32" s="41" t="s">
        <v>72</v>
      </c>
      <c r="M32" s="52">
        <v>10</v>
      </c>
      <c r="N32" s="50">
        <v>15</v>
      </c>
      <c r="O32" s="57">
        <v>20</v>
      </c>
      <c r="P32" s="42" t="s">
        <v>73</v>
      </c>
      <c r="Q32" s="360" t="s">
        <v>74</v>
      </c>
      <c r="R32" s="361"/>
      <c r="S32" s="362"/>
      <c r="T32" s="105">
        <f>IF(OR(O32="",L32=Paramétrage!$C$10,L32=Paramétrage!$C$13,L32=Paramétrage!$C$17,L32=Paramétrage!$C$20,L32=Paramétrage!$C$24,L32=Paramétrage!$C$27,AND(L32&lt;&gt;Paramétrage!$C$9,P32="Mut+ext")),"",ROUNDUP(N32/O32,0))</f>
        <v>1</v>
      </c>
      <c r="U32" s="109">
        <f>IF(OR(L32="",P32="Mut+ext"),0,IF(VLOOKUP(L32,Paramétrage!$C$6:$E$29,2,0)=0,0,IF(O32="","saisir capacité",IF(OR(G32=Paramétrage!$I$7,G32=Paramétrage!$I$8,G32=Paramétrage!$I$9,G32=Paramétrage!$I$10),0,M32*T32*VLOOKUP(L32,Paramétrage!$C$6:$E$29,2,0)))))</f>
        <v>10</v>
      </c>
      <c r="V32" s="43"/>
      <c r="W32" s="104">
        <f t="shared" si="12"/>
        <v>10</v>
      </c>
      <c r="X32" s="106">
        <f>IF(L32="",0,IF(ISERROR(V32+U32*VLOOKUP(L32,Paramétrage!$C$6:$E$29,3,0))=TRUE,W32,V32+U32*VLOOKUP(L32,Paramétrage!$C$6:$E$29,3,0)))</f>
        <v>10</v>
      </c>
      <c r="Y32" s="366"/>
      <c r="Z32" s="361"/>
      <c r="AA32" s="367"/>
      <c r="AB32" s="73" t="s">
        <v>81</v>
      </c>
      <c r="AC32" s="44" t="s">
        <v>82</v>
      </c>
      <c r="AD32" s="74">
        <f>IF(F32="",0,IF(J32="",0,IF(SUMIF(F30:F38,F32,N30:N38)=0,0,IF(OR(K32="",J32="obligatoire"),AE32/SUMIF(F30:F38,F32,N30:N38),AE32/(SUMIF(F30:F38,F32,N30:N38)/K32)))))</f>
        <v>3.75</v>
      </c>
      <c r="AE32" s="16">
        <f t="shared" si="13"/>
        <v>150</v>
      </c>
    </row>
    <row r="33" spans="1:31" x14ac:dyDescent="0.25">
      <c r="A33" s="349"/>
      <c r="B33" s="351"/>
      <c r="C33" s="354"/>
      <c r="D33" s="355"/>
      <c r="E33" s="358"/>
      <c r="F33" s="164" t="s">
        <v>78</v>
      </c>
      <c r="G33" s="39" t="s">
        <v>70</v>
      </c>
      <c r="H33" s="165" t="s">
        <v>85</v>
      </c>
      <c r="I33" s="59">
        <v>21</v>
      </c>
      <c r="J33" s="72" t="s">
        <v>80</v>
      </c>
      <c r="K33" s="40">
        <v>3</v>
      </c>
      <c r="L33" s="41" t="s">
        <v>72</v>
      </c>
      <c r="M33" s="52">
        <v>10</v>
      </c>
      <c r="N33" s="51">
        <v>15</v>
      </c>
      <c r="O33" s="57">
        <v>20</v>
      </c>
      <c r="P33" s="42" t="s">
        <v>73</v>
      </c>
      <c r="Q33" s="360" t="s">
        <v>74</v>
      </c>
      <c r="R33" s="361"/>
      <c r="S33" s="362"/>
      <c r="T33" s="105">
        <f>IF(OR(O33="",L33=Paramétrage!$C$10,L33=Paramétrage!$C$13,L33=Paramétrage!$C$17,L33=Paramétrage!$C$20,L33=Paramétrage!$C$24,L33=Paramétrage!$C$27,AND(L33&lt;&gt;Paramétrage!$C$9,P33="Mut+ext")),"",ROUNDUP(N33/O33,0))</f>
        <v>1</v>
      </c>
      <c r="U33" s="109">
        <f>IF(OR(L33="",P33="Mut+ext"),0,IF(VLOOKUP(L33,Paramétrage!$C$6:$E$29,2,0)=0,0,IF(O33="","saisir capacité",IF(OR(G33=Paramétrage!$I$7,G33=Paramétrage!$I$8,G33=Paramétrage!$I$9,G33=Paramétrage!$I$10),0,M33*T33*VLOOKUP(L33,Paramétrage!$C$6:$E$29,2,0)))))</f>
        <v>10</v>
      </c>
      <c r="V33" s="43"/>
      <c r="W33" s="104">
        <f t="shared" si="12"/>
        <v>10</v>
      </c>
      <c r="X33" s="106">
        <f>IF(L33="",0,IF(ISERROR(V33+U33*VLOOKUP(L33,Paramétrage!$C$6:$E$29,3,0))=TRUE,W33,V33+U33*VLOOKUP(L33,Paramétrage!$C$6:$E$29,3,0)))</f>
        <v>10</v>
      </c>
      <c r="Y33" s="366"/>
      <c r="Z33" s="361"/>
      <c r="AA33" s="367"/>
      <c r="AB33" s="73" t="s">
        <v>81</v>
      </c>
      <c r="AC33" s="44" t="s">
        <v>82</v>
      </c>
      <c r="AD33" s="74">
        <f>IF(F33="",0,IF(J33="",0,IF(SUMIF(F30:F38,F33,N30:N38)=0,0,IF(OR(K33="",J33="obligatoire"),AE33/SUMIF(F30:F38,F33,N30:N38),AE33/(SUMIF(F30:F38,F33,N30:N38)/K33)))))</f>
        <v>3.75</v>
      </c>
      <c r="AE33" s="16">
        <f t="shared" si="13"/>
        <v>150</v>
      </c>
    </row>
    <row r="34" spans="1:31" x14ac:dyDescent="0.25">
      <c r="A34" s="349"/>
      <c r="B34" s="351"/>
      <c r="C34" s="354"/>
      <c r="D34" s="355"/>
      <c r="E34" s="358"/>
      <c r="F34" s="164" t="s">
        <v>78</v>
      </c>
      <c r="G34" s="64" t="s">
        <v>70</v>
      </c>
      <c r="H34" s="165" t="s">
        <v>86</v>
      </c>
      <c r="I34" s="59">
        <v>21</v>
      </c>
      <c r="J34" s="58" t="s">
        <v>80</v>
      </c>
      <c r="K34" s="40">
        <v>3</v>
      </c>
      <c r="L34" s="41" t="s">
        <v>72</v>
      </c>
      <c r="M34" s="52">
        <v>14</v>
      </c>
      <c r="N34" s="50">
        <v>15</v>
      </c>
      <c r="O34" s="57">
        <v>20</v>
      </c>
      <c r="P34" s="42" t="s">
        <v>73</v>
      </c>
      <c r="Q34" s="360" t="s">
        <v>74</v>
      </c>
      <c r="R34" s="361"/>
      <c r="S34" s="362"/>
      <c r="T34" s="105">
        <f>IF(OR(O34="",L34=Paramétrage!$C$10,L34=Paramétrage!$C$13,L34=Paramétrage!$C$17,L34=Paramétrage!$C$20,L34=Paramétrage!$C$24,L34=Paramétrage!$C$27,AND(L34&lt;&gt;Paramétrage!$C$9,P34="Mut+ext")),"",ROUNDUP(N34/O34,0))</f>
        <v>1</v>
      </c>
      <c r="U34" s="109">
        <f>IF(OR(L34="",P34="Mut+ext"),0,IF(VLOOKUP(L34,Paramétrage!$C$6:$E$29,2,0)=0,0,IF(O34="","saisir capacité",IF(OR(G34=Paramétrage!$I$7,G34=Paramétrage!$I$8,G34=Paramétrage!$I$9,G34=Paramétrage!$I$10),0,M34*T34*VLOOKUP(L34,Paramétrage!$C$6:$E$29,2,0)))))</f>
        <v>14</v>
      </c>
      <c r="V34" s="43"/>
      <c r="W34" s="104">
        <f t="shared" si="12"/>
        <v>14</v>
      </c>
      <c r="X34" s="106">
        <f>IF(L34="",0,IF(ISERROR(V34+U34*VLOOKUP(L34,Paramétrage!$C$6:$E$29,3,0))=TRUE,W34,V34+U34*VLOOKUP(L34,Paramétrage!$C$6:$E$29,3,0)))</f>
        <v>14</v>
      </c>
      <c r="Y34" s="366"/>
      <c r="Z34" s="361"/>
      <c r="AA34" s="367"/>
      <c r="AB34" s="73" t="s">
        <v>81</v>
      </c>
      <c r="AC34" s="44" t="s">
        <v>82</v>
      </c>
      <c r="AD34" s="74">
        <f>IF(F34="",0,IF(J34="",0,IF(SUMIF(F30:F38,F34,N30:N38)=0,0,IF(OR(K34="",J34="obligatoire"),AE34/SUMIF(F30:F38,F34,N30:N38),AE34/(SUMIF(F30:F38,F34,N30:N38)/K34)))))</f>
        <v>5.25</v>
      </c>
      <c r="AE34" s="16">
        <f t="shared" si="13"/>
        <v>210</v>
      </c>
    </row>
    <row r="35" spans="1:31" x14ac:dyDescent="0.25">
      <c r="A35" s="349"/>
      <c r="B35" s="351"/>
      <c r="C35" s="354"/>
      <c r="D35" s="355"/>
      <c r="E35" s="358"/>
      <c r="F35" s="164" t="s">
        <v>78</v>
      </c>
      <c r="G35" s="64" t="s">
        <v>70</v>
      </c>
      <c r="H35" s="165" t="s">
        <v>87</v>
      </c>
      <c r="I35" s="59">
        <v>21</v>
      </c>
      <c r="J35" s="58" t="s">
        <v>80</v>
      </c>
      <c r="K35" s="40">
        <v>3</v>
      </c>
      <c r="L35" s="41" t="s">
        <v>72</v>
      </c>
      <c r="M35" s="52">
        <v>14</v>
      </c>
      <c r="N35" s="51">
        <v>15</v>
      </c>
      <c r="O35" s="57">
        <v>20</v>
      </c>
      <c r="P35" s="42" t="s">
        <v>73</v>
      </c>
      <c r="Q35" s="360" t="s">
        <v>74</v>
      </c>
      <c r="R35" s="361"/>
      <c r="S35" s="362"/>
      <c r="T35" s="105">
        <f>IF(OR(O35="",L35=Paramétrage!$C$10,L35=Paramétrage!$C$13,L35=Paramétrage!$C$17,L35=Paramétrage!$C$20,L35=Paramétrage!$C$24,L35=Paramétrage!$C$27,AND(L35&lt;&gt;Paramétrage!$C$9,P35="Mut+ext")),"",ROUNDUP(N35/O35,0))</f>
        <v>1</v>
      </c>
      <c r="U35" s="109">
        <f>IF(OR(L35="",P35="Mut+ext"),0,IF(VLOOKUP(L35,Paramétrage!$C$6:$E$29,2,0)=0,0,IF(O35="","saisir capacité",IF(OR(G35=Paramétrage!$I$7,G35=Paramétrage!$I$8,G35=Paramétrage!$I$9,G35=Paramétrage!$I$10),0,M35*T35*VLOOKUP(L35,Paramétrage!$C$6:$E$29,2,0)))))</f>
        <v>14</v>
      </c>
      <c r="V35" s="43"/>
      <c r="W35" s="104">
        <f t="shared" si="12"/>
        <v>14</v>
      </c>
      <c r="X35" s="106">
        <f>IF(L35="",0,IF(ISERROR(V35+U35*VLOOKUP(L35,Paramétrage!$C$6:$E$29,3,0))=TRUE,W35,V35+U35*VLOOKUP(L35,Paramétrage!$C$6:$E$29,3,0)))</f>
        <v>14</v>
      </c>
      <c r="Y35" s="366"/>
      <c r="Z35" s="361"/>
      <c r="AA35" s="367"/>
      <c r="AB35" s="73" t="s">
        <v>81</v>
      </c>
      <c r="AC35" s="44" t="s">
        <v>82</v>
      </c>
      <c r="AD35" s="74">
        <f>IF(F35="",0,IF(J35="",0,IF(SUMIF(F30:F38,F35,N30:N38)=0,0,IF(OR(K35="",J35="obligatoire"),AE35/SUMIF(F30:F38,F35,N30:N38),AE35/(SUMIF(F30:F38,F35,N30:N38)/K35)))))</f>
        <v>5.25</v>
      </c>
      <c r="AE35" s="16">
        <f t="shared" si="13"/>
        <v>210</v>
      </c>
    </row>
    <row r="36" spans="1:31" x14ac:dyDescent="0.25">
      <c r="A36" s="349"/>
      <c r="B36" s="351"/>
      <c r="C36" s="354"/>
      <c r="D36" s="355"/>
      <c r="E36" s="358"/>
      <c r="F36" s="164" t="s">
        <v>78</v>
      </c>
      <c r="G36" s="64" t="s">
        <v>70</v>
      </c>
      <c r="H36" s="165" t="s">
        <v>88</v>
      </c>
      <c r="I36" s="59">
        <v>21</v>
      </c>
      <c r="J36" s="58" t="s">
        <v>80</v>
      </c>
      <c r="K36" s="40">
        <v>3</v>
      </c>
      <c r="L36" s="41" t="s">
        <v>72</v>
      </c>
      <c r="M36" s="52">
        <v>14</v>
      </c>
      <c r="N36" s="50">
        <v>10</v>
      </c>
      <c r="O36" s="57">
        <v>20</v>
      </c>
      <c r="P36" s="42" t="s">
        <v>73</v>
      </c>
      <c r="Q36" s="360" t="s">
        <v>74</v>
      </c>
      <c r="R36" s="361"/>
      <c r="S36" s="362"/>
      <c r="T36" s="105">
        <f>IF(OR(O36="",L36=Paramétrage!$C$10,L36=Paramétrage!$C$13,L36=Paramétrage!$C$17,L36=Paramétrage!$C$20,L36=Paramétrage!$C$24,L36=Paramétrage!$C$27,AND(L36&lt;&gt;Paramétrage!$C$9,P36="Mut+ext")),"",ROUNDUP(N36/O36,0))</f>
        <v>1</v>
      </c>
      <c r="U36" s="109">
        <f>IF(OR(L36="",P36="Mut+ext"),0,IF(VLOOKUP(L36,Paramétrage!$C$6:$E$29,2,0)=0,0,IF(O36="","saisir capacité",IF(OR(G36=Paramétrage!$I$7,G36=Paramétrage!$I$8,G36=Paramétrage!$I$9,G36=Paramétrage!$I$10),0,M36*T36*VLOOKUP(L36,Paramétrage!$C$6:$E$29,2,0)))))</f>
        <v>14</v>
      </c>
      <c r="V36" s="43"/>
      <c r="W36" s="104">
        <f t="shared" si="12"/>
        <v>14</v>
      </c>
      <c r="X36" s="106">
        <f>IF(L36="",0,IF(ISERROR(V36+U36*VLOOKUP(L36,Paramétrage!$C$6:$E$29,3,0))=TRUE,W36,V36+U36*VLOOKUP(L36,Paramétrage!$C$6:$E$29,3,0)))</f>
        <v>14</v>
      </c>
      <c r="Y36" s="366"/>
      <c r="Z36" s="361"/>
      <c r="AA36" s="367"/>
      <c r="AB36" s="73" t="s">
        <v>81</v>
      </c>
      <c r="AC36" s="44" t="s">
        <v>82</v>
      </c>
      <c r="AD36" s="74">
        <f>IF(F36="",0,IF(J36="",0,IF(SUMIF($F$30:$F$38,F36,$N$30:$N$38)=0,0,IF(OR(K36="",J36="obligatoire"),AE36/SUMIF($F$30:$F$38,F36,$N$30:$N$38),AE36/(SUMIF($F$30:$F$38,F36,$N$30:$N$38)/K36)))))</f>
        <v>3.5</v>
      </c>
      <c r="AE36" s="16">
        <f t="shared" si="13"/>
        <v>140</v>
      </c>
    </row>
    <row r="37" spans="1:31" x14ac:dyDescent="0.25">
      <c r="A37" s="349"/>
      <c r="B37" s="351"/>
      <c r="C37" s="354"/>
      <c r="D37" s="355"/>
      <c r="E37" s="358"/>
      <c r="F37" s="164" t="s">
        <v>78</v>
      </c>
      <c r="G37" s="64" t="s">
        <v>70</v>
      </c>
      <c r="H37" s="165" t="s">
        <v>89</v>
      </c>
      <c r="I37" s="59">
        <v>20</v>
      </c>
      <c r="J37" s="58" t="s">
        <v>80</v>
      </c>
      <c r="K37" s="40">
        <v>3</v>
      </c>
      <c r="L37" s="41" t="s">
        <v>72</v>
      </c>
      <c r="M37" s="52">
        <v>10</v>
      </c>
      <c r="N37" s="49">
        <v>10</v>
      </c>
      <c r="O37" s="57">
        <v>20</v>
      </c>
      <c r="P37" s="42" t="s">
        <v>73</v>
      </c>
      <c r="Q37" s="360" t="s">
        <v>74</v>
      </c>
      <c r="R37" s="361"/>
      <c r="S37" s="362"/>
      <c r="T37" s="105">
        <f>IF(OR(O37="",L37=Paramétrage!$C$10,L37=Paramétrage!$C$13,L37=Paramétrage!$C$17,L37=Paramétrage!$C$20,L37=Paramétrage!$C$24,L37=Paramétrage!$C$27,AND(L37&lt;&gt;Paramétrage!$C$9,P37="Mut+ext")),"",ROUNDUP(N37/O37,0))</f>
        <v>1</v>
      </c>
      <c r="U37" s="109">
        <f>IF(OR(L37="",P37="Mut+ext"),0,IF(VLOOKUP(L37,Paramétrage!$C$6:$E$29,2,0)=0,0,IF(O37="","saisir capacité",IF(OR(G37=Paramétrage!$I$7,G37=Paramétrage!$I$8,G37=Paramétrage!$I$9,G37=Paramétrage!$I$10),0,M37*T37*VLOOKUP(L37,Paramétrage!$C$6:$E$29,2,0)))))</f>
        <v>10</v>
      </c>
      <c r="V37" s="43"/>
      <c r="W37" s="104">
        <f t="shared" ref="W37" si="14">IF(ISERROR(U37+V37)=TRUE,U37,U37+V37)</f>
        <v>10</v>
      </c>
      <c r="X37" s="106">
        <f>IF(L37="",0,IF(ISERROR(V37+U37*VLOOKUP(L37,Paramétrage!$C$6:$E$29,3,0))=TRUE,W37,V37+U37*VLOOKUP(L37,Paramétrage!$C$6:$E$29,3,0)))</f>
        <v>10</v>
      </c>
      <c r="Y37" s="366"/>
      <c r="Z37" s="361"/>
      <c r="AA37" s="367"/>
      <c r="AB37" s="73" t="s">
        <v>81</v>
      </c>
      <c r="AC37" s="44" t="s">
        <v>82</v>
      </c>
      <c r="AD37" s="74">
        <f>IF(F37="",0,IF(J37="",0,IF(SUMIF($F$30:$F$38,F37,$N$30:$N$38)=0,0,IF(OR(K37="",J37="obligatoire"),AE37/SUMIF($F$30:$F$38,F37,$N$30:$N$38),AE37/(SUMIF($F$30:$F$38,F37,$N$30:$N$38)/K37)))))</f>
        <v>2.5</v>
      </c>
      <c r="AE37" s="16">
        <f t="shared" ref="AE37" si="15">M37*N37</f>
        <v>100</v>
      </c>
    </row>
    <row r="38" spans="1:31" x14ac:dyDescent="0.25">
      <c r="A38" s="349"/>
      <c r="B38" s="351"/>
      <c r="C38" s="356"/>
      <c r="D38" s="357"/>
      <c r="E38" s="359"/>
      <c r="F38" s="164" t="s">
        <v>78</v>
      </c>
      <c r="G38" s="64" t="s">
        <v>70</v>
      </c>
      <c r="H38" s="165" t="s">
        <v>90</v>
      </c>
      <c r="I38" s="59">
        <v>23</v>
      </c>
      <c r="J38" s="229" t="s">
        <v>80</v>
      </c>
      <c r="K38" s="230">
        <v>3</v>
      </c>
      <c r="L38" s="41" t="s">
        <v>72</v>
      </c>
      <c r="M38" s="52">
        <v>18</v>
      </c>
      <c r="N38" s="50">
        <v>10</v>
      </c>
      <c r="O38" s="57">
        <v>20</v>
      </c>
      <c r="P38" s="42" t="s">
        <v>73</v>
      </c>
      <c r="Q38" s="360" t="s">
        <v>91</v>
      </c>
      <c r="R38" s="361"/>
      <c r="S38" s="362"/>
      <c r="T38" s="105">
        <f>IF(OR(O38="",L38=Paramétrage!$C$10,L38=Paramétrage!$C$13,L38=Paramétrage!$C$17,L38=Paramétrage!$C$20,L38=Paramétrage!$C$24,L38=Paramétrage!$C$27,AND(L38&lt;&gt;Paramétrage!$C$9,P38="Mut+ext")),"",ROUNDUP(N38/O38,0))</f>
        <v>1</v>
      </c>
      <c r="U38" s="250">
        <f>IF(OR(L38="",P38="Mut+ext"),0,IF(VLOOKUP(L38,Paramétrage!$C$6:$E$29,2,0)=0,0,IF(O38="","saisir capacité",IF(OR(G38=Paramétrage!$I$7,G38=Paramétrage!$I$8,G38=Paramétrage!$I$9,G38=Paramétrage!$I$10),0,M38*T38*VLOOKUP(L38,Paramétrage!$C$6:$E$29,2,0)))))</f>
        <v>18</v>
      </c>
      <c r="V38" s="43"/>
      <c r="W38" s="251">
        <f t="shared" si="12"/>
        <v>18</v>
      </c>
      <c r="X38" s="252">
        <f>IF(L38="",0,IF(ISERROR(V38+U38*VLOOKUP(L38,Paramétrage!$C$6:$E$29,3,0))=TRUE,W38,V38+U38*VLOOKUP(L38,Paramétrage!$C$6:$E$29,3,0)))</f>
        <v>18</v>
      </c>
      <c r="Y38" s="366"/>
      <c r="Z38" s="361"/>
      <c r="AA38" s="367"/>
      <c r="AB38" s="73" t="s">
        <v>81</v>
      </c>
      <c r="AC38" s="44" t="s">
        <v>82</v>
      </c>
      <c r="AD38" s="74">
        <f>IF(F38="",0,IF(J38="",0,IF(SUMIF(F30:F38,F38,N30:N38)=0,0,IF(OR(K38="",J38="obligatoire"),AE38/SUMIF(F30:F38,F38,N30:N38),AE38/(SUMIF(F30:F38,F38,N30:N38)/K38)))))</f>
        <v>4.5</v>
      </c>
      <c r="AE38" s="16">
        <f t="shared" si="13"/>
        <v>180</v>
      </c>
    </row>
    <row r="39" spans="1:31" x14ac:dyDescent="0.25">
      <c r="A39" s="349"/>
      <c r="B39" s="351"/>
      <c r="C39" s="175"/>
      <c r="D39" s="176"/>
      <c r="E39" s="76"/>
      <c r="F39" s="76"/>
      <c r="G39" s="168"/>
      <c r="H39" s="166"/>
      <c r="I39" s="132"/>
      <c r="J39" s="77"/>
      <c r="K39" s="78"/>
      <c r="L39" s="85"/>
      <c r="M39" s="79">
        <f>AD39</f>
        <v>39</v>
      </c>
      <c r="N39" s="80"/>
      <c r="O39" s="80"/>
      <c r="P39" s="83"/>
      <c r="Q39" s="81"/>
      <c r="R39" s="81"/>
      <c r="S39" s="82"/>
      <c r="T39" s="133"/>
      <c r="U39" s="85">
        <f t="shared" ref="U39:W39" si="16">SUM(U30:U38)</f>
        <v>118</v>
      </c>
      <c r="V39" s="85">
        <f t="shared" si="16"/>
        <v>0</v>
      </c>
      <c r="W39" s="85">
        <f t="shared" si="16"/>
        <v>118</v>
      </c>
      <c r="X39" s="253">
        <f>SUM(X30:X38)</f>
        <v>118</v>
      </c>
      <c r="Y39" s="135"/>
      <c r="Z39" s="135"/>
      <c r="AA39" s="136"/>
      <c r="AB39" s="137"/>
      <c r="AC39" s="138"/>
      <c r="AD39" s="139">
        <f>SUM(AD30:AD38)</f>
        <v>39</v>
      </c>
      <c r="AE39" s="140">
        <f>SUM(AE30:AE38)</f>
        <v>1560</v>
      </c>
    </row>
    <row r="40" spans="1:31" ht="15.65" hidden="1" customHeight="1" x14ac:dyDescent="0.25">
      <c r="A40" s="349"/>
      <c r="B40" s="351" t="s">
        <v>92</v>
      </c>
      <c r="C40" s="352"/>
      <c r="D40" s="353"/>
      <c r="E40" s="368"/>
      <c r="F40" s="221"/>
      <c r="G40"/>
      <c r="H40"/>
      <c r="I40"/>
      <c r="J40"/>
      <c r="K40"/>
      <c r="L40" s="222"/>
      <c r="M40" s="53"/>
      <c r="N40" s="50"/>
      <c r="O40" s="57"/>
      <c r="P40" s="46"/>
      <c r="Q40" s="360"/>
      <c r="R40" s="361"/>
      <c r="S40" s="362"/>
      <c r="T40" s="105" t="str">
        <f>IF(OR(O40="",L40=Paramétrage!$C$10,L40=Paramétrage!$C$13,L40=Paramétrage!$C$17,L40=Paramétrage!$C$20,L40=Paramétrage!$C$24,L40=Paramétrage!$C$27,AND(L40&lt;&gt;Paramétrage!$C$9,P40="Mut+ext")),"",ROUNDUP(N40/O40,0))</f>
        <v/>
      </c>
      <c r="U40" s="109">
        <f>IF(OR(L40="",P40="Mut+ext"),0,IF(VLOOKUP(L40,Paramétrage!$C$6:$E$29,2,0)=0,0,IF(O40="","saisir capacité",IF(OR(G40=Paramétrage!$I$7,G40=Paramétrage!$I$8,G40=Paramétrage!$I$9,G40=Paramétrage!$I$10),0,M40*T40*VLOOKUP(L40,Paramétrage!$C$6:$E$29,2,0)))))</f>
        <v>0</v>
      </c>
      <c r="V40" s="71"/>
      <c r="W40" s="107">
        <f t="shared" ref="W40:W47" si="17">IF(ISERROR(U40+V40)=TRUE,U40,U40+V40)</f>
        <v>0</v>
      </c>
      <c r="X40" s="108">
        <f>IF(L40="",0,IF(ISERROR(V40+U40*VLOOKUP(L40,Paramétrage!$C$6:$E$29,3,0))=TRUE,W40,V40+U40*VLOOKUP(L40,Paramétrage!$C$6:$E$29,3,0)))</f>
        <v>0</v>
      </c>
      <c r="Y40" s="366"/>
      <c r="Z40" s="361"/>
      <c r="AA40" s="367"/>
      <c r="AB40" s="73"/>
      <c r="AC40" s="44"/>
      <c r="AD40" s="74">
        <f>IF(F40="",0,IF(J40="",0,IF(SUMIF(F40:F47,F40,N40:N47)=0,0,IF(OR(K40="",J40="obligatoire"),AE40/SUMIF(F40:F47,F40,N40:N47),AE40/(SUMIF(F40:F47,F40,N40:N47)/K40)))))</f>
        <v>0</v>
      </c>
      <c r="AE40" s="16">
        <f>M40*N40</f>
        <v>0</v>
      </c>
    </row>
    <row r="41" spans="1:31" hidden="1" x14ac:dyDescent="0.25">
      <c r="A41" s="349"/>
      <c r="B41" s="351"/>
      <c r="C41" s="354"/>
      <c r="D41" s="355"/>
      <c r="E41" s="368"/>
      <c r="F41" s="221"/>
      <c r="G41"/>
      <c r="H41"/>
      <c r="I41"/>
      <c r="J41"/>
      <c r="K41"/>
      <c r="L41" s="222"/>
      <c r="M41" s="53"/>
      <c r="N41" s="50"/>
      <c r="O41" s="57"/>
      <c r="P41" s="42"/>
      <c r="Q41" s="360"/>
      <c r="R41" s="361"/>
      <c r="S41" s="362"/>
      <c r="T41" s="105" t="str">
        <f>IF(OR(O41="",L41=Paramétrage!$C$10,L41=Paramétrage!$C$13,L41=Paramétrage!$C$17,L41=Paramétrage!$C$20,L41=Paramétrage!$C$24,L41=Paramétrage!$C$27,AND(L41&lt;&gt;Paramétrage!$C$9,P41="Mut+ext")),"",ROUNDUP(N41/O41,0))</f>
        <v/>
      </c>
      <c r="U41" s="109">
        <f>IF(OR(L41="",P41="Mut+ext"),0,IF(VLOOKUP(L41,Paramétrage!$C$6:$E$29,2,0)=0,0,IF(O41="","saisir capacité",IF(OR(G41=Paramétrage!$I$7,G41=Paramétrage!$I$8,G41=Paramétrage!$I$9,G41=Paramétrage!$I$10),0,M41*T41*VLOOKUP(L41,Paramétrage!$C$6:$E$29,2,0)))))</f>
        <v>0</v>
      </c>
      <c r="V41" s="43"/>
      <c r="W41" s="104">
        <f t="shared" si="17"/>
        <v>0</v>
      </c>
      <c r="X41" s="106">
        <f>IF(L41="",0,IF(ISERROR(V41+U41*VLOOKUP(L41,Paramétrage!$C$6:$E$29,3,0))=TRUE,W41,V41+U41*VLOOKUP(L41,Paramétrage!$C$6:$E$29,3,0)))</f>
        <v>0</v>
      </c>
      <c r="Y41" s="366"/>
      <c r="Z41" s="361"/>
      <c r="AA41" s="367"/>
      <c r="AB41" s="214"/>
      <c r="AC41" s="44"/>
      <c r="AD41" s="74">
        <f>IF(F41="",0,IF(J41="",0,IF(SUMIF(F40:F47,F41,N40:N47)=0,0,IF(OR(K41="",J41="obligatoire"),AE41/SUMIF(F40:F47,F41,N40:N47),AE41/(SUMIF(F40:F47,F41,N40:N47)/K41)))))</f>
        <v>0</v>
      </c>
      <c r="AE41" s="16">
        <f t="shared" ref="AE41:AE47" si="18">M41*N41</f>
        <v>0</v>
      </c>
    </row>
    <row r="42" spans="1:31" hidden="1" x14ac:dyDescent="0.25">
      <c r="A42" s="349"/>
      <c r="B42" s="351"/>
      <c r="C42" s="354"/>
      <c r="D42" s="355"/>
      <c r="E42" s="368"/>
      <c r="F42" s="221"/>
      <c r="G42"/>
      <c r="H42"/>
      <c r="I42"/>
      <c r="J42"/>
      <c r="K42"/>
      <c r="L42" s="222"/>
      <c r="M42" s="52"/>
      <c r="N42" s="50"/>
      <c r="O42" s="57"/>
      <c r="P42" s="42"/>
      <c r="Q42" s="360"/>
      <c r="R42" s="361"/>
      <c r="S42" s="362"/>
      <c r="T42" s="105" t="str">
        <f>IF(OR(O42="",L42=Paramétrage!$C$10,L42=Paramétrage!$C$13,L42=Paramétrage!$C$17,L42=Paramétrage!$C$20,L42=Paramétrage!$C$24,L42=Paramétrage!$C$27,AND(L42&lt;&gt;Paramétrage!$C$9,P42="Mut+ext")),"",ROUNDUP(N42/O42,0))</f>
        <v/>
      </c>
      <c r="U42" s="109">
        <f>IF(OR(L42="",P42="Mut+ext"),0,IF(VLOOKUP(L42,Paramétrage!$C$6:$E$29,2,0)=0,0,IF(O42="","saisir capacité",IF(OR(G42=Paramétrage!$I$7,G42=Paramétrage!$I$8,G42=Paramétrage!$I$9,G42=Paramétrage!$I$10),0,M42*T42*VLOOKUP(L42,Paramétrage!$C$6:$E$29,2,0)))))</f>
        <v>0</v>
      </c>
      <c r="V42" s="43"/>
      <c r="W42" s="104">
        <f t="shared" si="17"/>
        <v>0</v>
      </c>
      <c r="X42" s="106">
        <f>IF(L42="",0,IF(ISERROR(V42+U42*VLOOKUP(L42,Paramétrage!$C$6:$E$29,3,0))=TRUE,W42,V42+U42*VLOOKUP(L42,Paramétrage!$C$6:$E$29,3,0)))</f>
        <v>0</v>
      </c>
      <c r="Y42" s="366"/>
      <c r="Z42" s="361"/>
      <c r="AA42" s="367"/>
      <c r="AB42" s="214"/>
      <c r="AC42" s="44"/>
      <c r="AD42" s="74">
        <f>IF(F42="",0,IF(J42="",0,IF(SUMIF(F40:F47,F42,N40:N47)=0,0,IF(OR(K42="",J42="obligatoire"),AE42/SUMIF(F40:F47,F42,N40:N47),AE42/(SUMIF(F40:F47,F42,N40:N47)/K42)))))</f>
        <v>0</v>
      </c>
      <c r="AE42" s="16">
        <f t="shared" si="18"/>
        <v>0</v>
      </c>
    </row>
    <row r="43" spans="1:31" hidden="1" x14ac:dyDescent="0.25">
      <c r="A43" s="349"/>
      <c r="B43" s="351"/>
      <c r="C43" s="354"/>
      <c r="D43" s="355"/>
      <c r="E43" s="368"/>
      <c r="F43" s="221"/>
      <c r="G43"/>
      <c r="H43"/>
      <c r="I43"/>
      <c r="J43"/>
      <c r="K43"/>
      <c r="L43" s="222"/>
      <c r="M43" s="52"/>
      <c r="N43" s="51"/>
      <c r="O43" s="57"/>
      <c r="P43" s="42"/>
      <c r="Q43" s="360"/>
      <c r="R43" s="361"/>
      <c r="S43" s="362"/>
      <c r="T43" s="105" t="str">
        <f>IF(OR(O43="",L43=Paramétrage!$C$10,L43=Paramétrage!$C$13,L43=Paramétrage!$C$17,L43=Paramétrage!$C$20,L43=Paramétrage!$C$24,L43=Paramétrage!$C$27,AND(L43&lt;&gt;Paramétrage!$C$9,P43="Mut+ext")),"",ROUNDUP(N43/O43,0))</f>
        <v/>
      </c>
      <c r="U43" s="109">
        <f>IF(OR(L43="",P43="Mut+ext"),0,IF(VLOOKUP(L43,Paramétrage!$C$6:$E$29,2,0)=0,0,IF(O43="","saisir capacité",IF(OR(G43=Paramétrage!$I$7,G43=Paramétrage!$I$8,G43=Paramétrage!$I$9,G43=Paramétrage!$I$10),0,M43*T43*VLOOKUP(L43,Paramétrage!$C$6:$E$29,2,0)))))</f>
        <v>0</v>
      </c>
      <c r="V43" s="43"/>
      <c r="W43" s="104">
        <f t="shared" si="17"/>
        <v>0</v>
      </c>
      <c r="X43" s="106">
        <f>IF(L43="",0,IF(ISERROR(V43+U43*VLOOKUP(L43,Paramétrage!$C$6:$E$29,3,0))=TRUE,W43,V43+U43*VLOOKUP(L43,Paramétrage!$C$6:$E$29,3,0)))</f>
        <v>0</v>
      </c>
      <c r="Y43" s="366"/>
      <c r="Z43" s="361"/>
      <c r="AA43" s="367"/>
      <c r="AB43" s="60"/>
      <c r="AC43" s="44"/>
      <c r="AD43" s="74">
        <f>IF(F43="",0,IF(J43="",0,IF(SUMIF(F40:F47,F43,N40:N47)=0,0,IF(OR(K43="",J43="obligatoire"),AE43/SUMIF(F40:F47,F43,N40:N47),AE43/(SUMIF(F40:F47,F43,N40:N47)/K43)))))</f>
        <v>0</v>
      </c>
      <c r="AE43" s="16">
        <f t="shared" si="18"/>
        <v>0</v>
      </c>
    </row>
    <row r="44" spans="1:31" hidden="1" x14ac:dyDescent="0.25">
      <c r="A44" s="349"/>
      <c r="B44" s="351"/>
      <c r="C44" s="354"/>
      <c r="D44" s="355"/>
      <c r="E44" s="368"/>
      <c r="F44" s="221"/>
      <c r="G44"/>
      <c r="H44"/>
      <c r="I44"/>
      <c r="J44"/>
      <c r="K44"/>
      <c r="L44" s="222"/>
      <c r="M44" s="52"/>
      <c r="N44" s="50"/>
      <c r="O44" s="57"/>
      <c r="P44" s="42"/>
      <c r="Q44" s="360"/>
      <c r="R44" s="361"/>
      <c r="S44" s="362"/>
      <c r="T44" s="105" t="str">
        <f>IF(OR(O44="",L44=Paramétrage!$C$10,L44=Paramétrage!$C$13,L44=Paramétrage!$C$17,L44=Paramétrage!$C$20,L44=Paramétrage!$C$24,L44=Paramétrage!$C$27,AND(L44&lt;&gt;Paramétrage!$C$9,P44="Mut+ext")),"",ROUNDUP(N44/O44,0))</f>
        <v/>
      </c>
      <c r="U44" s="109">
        <f>IF(OR(L44="",P44="Mut+ext"),0,IF(VLOOKUP(L44,Paramétrage!$C$6:$E$29,2,0)=0,0,IF(O44="","saisir capacité",IF(OR(G44=Paramétrage!$I$7,G44=Paramétrage!$I$8,G44=Paramétrage!$I$9,G44=Paramétrage!$I$10),0,M44*T44*VLOOKUP(L44,Paramétrage!$C$6:$E$29,2,0)))))</f>
        <v>0</v>
      </c>
      <c r="V44" s="43"/>
      <c r="W44" s="104">
        <f t="shared" si="17"/>
        <v>0</v>
      </c>
      <c r="X44" s="106">
        <f>IF(L44="",0,IF(ISERROR(V44+U44*VLOOKUP(L44,Paramétrage!$C$6:$E$29,3,0))=TRUE,W44,V44+U44*VLOOKUP(L44,Paramétrage!$C$6:$E$29,3,0)))</f>
        <v>0</v>
      </c>
      <c r="Y44" s="366"/>
      <c r="Z44" s="361"/>
      <c r="AA44" s="367"/>
      <c r="AB44" s="214"/>
      <c r="AC44" s="44"/>
      <c r="AD44" s="74">
        <f>IF(F44="",0,IF(J44="",0,IF(SUMIF(F40:F47,F44,N40:N47)=0,0,IF(OR(K44="",J44="obligatoire"),AE44/SUMIF(F40:F47,F44,N40:N47),AE44/(SUMIF(F40:F47,F44,N40:N47)/K44)))))</f>
        <v>0</v>
      </c>
      <c r="AE44" s="16">
        <f t="shared" si="18"/>
        <v>0</v>
      </c>
    </row>
    <row r="45" spans="1:31" hidden="1" x14ac:dyDescent="0.25">
      <c r="A45" s="349"/>
      <c r="B45" s="351"/>
      <c r="C45" s="354"/>
      <c r="D45" s="355"/>
      <c r="E45" s="368"/>
      <c r="F45" s="223"/>
      <c r="G45" s="224"/>
      <c r="H45" s="224"/>
      <c r="I45" s="224"/>
      <c r="J45" s="224"/>
      <c r="K45" s="224"/>
      <c r="L45" s="225"/>
      <c r="M45" s="52"/>
      <c r="N45" s="51"/>
      <c r="O45" s="57"/>
      <c r="P45" s="42"/>
      <c r="Q45" s="360"/>
      <c r="R45" s="361"/>
      <c r="S45" s="362"/>
      <c r="T45" s="105" t="str">
        <f>IF(OR(O45="",L45=Paramétrage!$C$10,L45=Paramétrage!$C$13,L45=Paramétrage!$C$17,L45=Paramétrage!$C$20,L45=Paramétrage!$C$24,L45=Paramétrage!$C$27,AND(L45&lt;&gt;Paramétrage!$C$9,P45="Mut+ext")),"",ROUNDUP(N45/O45,0))</f>
        <v/>
      </c>
      <c r="U45" s="109">
        <f>IF(OR(L45="",P45="Mut+ext"),0,IF(VLOOKUP(L45,Paramétrage!$C$6:$E$29,2,0)=0,0,IF(O45="","saisir capacité",IF(OR(G45=Paramétrage!$I$7,G45=Paramétrage!$I$8,G45=Paramétrage!$I$9,G45=Paramétrage!$I$10),0,M45*T45*VLOOKUP(L45,Paramétrage!$C$6:$E$29,2,0)))))</f>
        <v>0</v>
      </c>
      <c r="V45" s="43"/>
      <c r="W45" s="104">
        <f t="shared" si="17"/>
        <v>0</v>
      </c>
      <c r="X45" s="106">
        <f>IF(L45="",0,IF(ISERROR(V45+U45*VLOOKUP(L45,Paramétrage!$C$6:$E$29,3,0))=TRUE,W45,V45+U45*VLOOKUP(L45,Paramétrage!$C$6:$E$29,3,0)))</f>
        <v>0</v>
      </c>
      <c r="Y45" s="366"/>
      <c r="Z45" s="361"/>
      <c r="AA45" s="367"/>
      <c r="AB45" s="214"/>
      <c r="AC45" s="44"/>
      <c r="AD45" s="74">
        <f>IF(F45="",0,IF(J45="",0,IF(SUMIF(F40:F47,F45,N40:N47)=0,0,IF(OR(K45="",J45="obligatoire"),AE45/SUMIF(F40:F47,F45,N40:N47),AE45/(SUMIF(F40:F47,F45,N40:N47)/K45)))))</f>
        <v>0</v>
      </c>
      <c r="AE45" s="16">
        <f t="shared" si="18"/>
        <v>0</v>
      </c>
    </row>
    <row r="46" spans="1:31" hidden="1" x14ac:dyDescent="0.25">
      <c r="A46" s="349"/>
      <c r="B46" s="351"/>
      <c r="C46" s="354"/>
      <c r="D46" s="355"/>
      <c r="E46" s="368"/>
      <c r="F46" s="164"/>
      <c r="G46" s="64"/>
      <c r="H46" s="165"/>
      <c r="I46" s="59"/>
      <c r="J46" s="229"/>
      <c r="K46" s="230"/>
      <c r="L46" s="41"/>
      <c r="M46" s="52"/>
      <c r="N46" s="50"/>
      <c r="O46" s="57"/>
      <c r="P46" s="42"/>
      <c r="Q46" s="360"/>
      <c r="R46" s="361"/>
      <c r="S46" s="362"/>
      <c r="T46" s="105" t="str">
        <f>IF(OR(O46="",L46=Paramétrage!$C$10,L46=Paramétrage!$C$13,L46=Paramétrage!$C$17,L46=Paramétrage!$C$20,L46=Paramétrage!$C$24,L46=Paramétrage!$C$27,AND(L46&lt;&gt;Paramétrage!$C$9,P46="Mut+ext")),"",ROUNDUP(N46/O46,0))</f>
        <v/>
      </c>
      <c r="U46" s="109">
        <f>IF(OR(L46="",P46="Mut+ext"),0,IF(VLOOKUP(L46,Paramétrage!$C$6:$E$29,2,0)=0,0,IF(O46="","saisir capacité",IF(OR(G46=Paramétrage!$I$7,G46=Paramétrage!$I$8,G46=Paramétrage!$I$9,G46=Paramétrage!$I$10),0,M46*T46*VLOOKUP(L46,Paramétrage!$C$6:$E$29,2,0)))))</f>
        <v>0</v>
      </c>
      <c r="V46" s="43"/>
      <c r="W46" s="104">
        <f t="shared" si="17"/>
        <v>0</v>
      </c>
      <c r="X46" s="106">
        <f>IF(L46="",0,IF(ISERROR(V46+U46*VLOOKUP(L46,Paramétrage!$C$6:$E$29,3,0))=TRUE,W46,V46+U46*VLOOKUP(L46,Paramétrage!$C$6:$E$29,3,0)))</f>
        <v>0</v>
      </c>
      <c r="Y46" s="366"/>
      <c r="Z46" s="361"/>
      <c r="AA46" s="367"/>
      <c r="AB46" s="73"/>
      <c r="AC46" s="44"/>
      <c r="AD46" s="74">
        <f>IF(F46="",0,IF(J46="",0,IF(SUMIF(F40:F47,F46,N40:N47)=0,0,IF(OR(K46="",J46="obligatoire"),AE46/SUMIF(F40:F47,F46,N40:N47),AE46/(SUMIF(F40:F47,F46,N40:N47)/K46)))))</f>
        <v>0</v>
      </c>
      <c r="AE46" s="16">
        <f t="shared" si="18"/>
        <v>0</v>
      </c>
    </row>
    <row r="47" spans="1:31" ht="56" hidden="1" customHeight="1" x14ac:dyDescent="0.25">
      <c r="A47" s="349"/>
      <c r="B47" s="351"/>
      <c r="C47" s="356"/>
      <c r="D47" s="357"/>
      <c r="E47" s="369"/>
      <c r="F47" s="164"/>
      <c r="G47" s="64"/>
      <c r="H47" s="165"/>
      <c r="I47" s="59"/>
      <c r="J47" s="58"/>
      <c r="K47" s="40"/>
      <c r="L47" s="41"/>
      <c r="M47" s="52"/>
      <c r="N47" s="49"/>
      <c r="O47" s="57"/>
      <c r="P47" s="42"/>
      <c r="Q47" s="360"/>
      <c r="R47" s="361"/>
      <c r="S47" s="362"/>
      <c r="T47" s="105" t="str">
        <f>IF(OR(O47="",L47=Paramétrage!$C$10,L47=Paramétrage!$C$13,L47=Paramétrage!$C$17,L47=Paramétrage!$C$20,L47=Paramétrage!$C$24,L47=Paramétrage!$C$27,AND(L47&lt;&gt;Paramétrage!$C$9,P47="Mut+ext")),"",ROUNDUP(N47/O47,0))</f>
        <v/>
      </c>
      <c r="U47" s="109">
        <f>IF(OR(L47="",P47="Mut+ext"),0,IF(VLOOKUP(L47,Paramétrage!$C$6:$E$29,2,0)=0,0,IF(O47="","saisir capacité",IF(OR(G47=Paramétrage!$I$7,G47=Paramétrage!$I$8,G47=Paramétrage!$I$9,G47=Paramétrage!$I$10),0,M47*T47*VLOOKUP(L47,Paramétrage!$C$6:$E$29,2,0)))))</f>
        <v>0</v>
      </c>
      <c r="V47" s="43"/>
      <c r="W47" s="104">
        <f t="shared" si="17"/>
        <v>0</v>
      </c>
      <c r="X47" s="106">
        <f>IF(L47="",0,IF(ISERROR(V47+U47*VLOOKUP(L47,Paramétrage!$C$6:$E$29,3,0))=TRUE,W47,V47+U47*VLOOKUP(L47,Paramétrage!$C$6:$E$29,3,0)))</f>
        <v>0</v>
      </c>
      <c r="Y47" s="366"/>
      <c r="Z47" s="361"/>
      <c r="AA47" s="367"/>
      <c r="AB47" s="214"/>
      <c r="AC47" s="44"/>
      <c r="AD47" s="74">
        <f>IF(F47="",0,IF(J47="",0,IF(SUMIF(F40:F47,F47,N40:N47)=0,0,IF(OR(K47="",J47="obligatoire"),AE47/SUMIF(F40:F47,F47,N40:N47),AE47/(SUMIF(F40:F47,F47,N40:N47)/K47)))))</f>
        <v>0</v>
      </c>
      <c r="AE47" s="16">
        <f t="shared" si="18"/>
        <v>0</v>
      </c>
    </row>
    <row r="48" spans="1:31" hidden="1" x14ac:dyDescent="0.25">
      <c r="A48" s="349"/>
      <c r="B48" s="351"/>
      <c r="C48" s="175"/>
      <c r="D48" s="176"/>
      <c r="E48" s="76"/>
      <c r="F48" s="76"/>
      <c r="G48" s="168"/>
      <c r="H48" s="166"/>
      <c r="I48" s="132"/>
      <c r="J48" s="77"/>
      <c r="K48" s="78"/>
      <c r="L48" s="85"/>
      <c r="M48" s="79">
        <f>AD48</f>
        <v>0</v>
      </c>
      <c r="N48" s="80"/>
      <c r="O48" s="80"/>
      <c r="P48" s="83"/>
      <c r="Q48" s="81"/>
      <c r="R48" s="81"/>
      <c r="S48" s="82"/>
      <c r="T48" s="133"/>
      <c r="U48" s="84">
        <f>SUM(U40:U47)</f>
        <v>0</v>
      </c>
      <c r="V48" s="85">
        <v>0</v>
      </c>
      <c r="W48" s="86">
        <f t="shared" ref="W48" si="19">U48+V48</f>
        <v>0</v>
      </c>
      <c r="X48" s="87">
        <f>IF(L48="",0,V48+U48*VLOOKUP(L48,Paramétrage!$C$6:$E$29,3,0))</f>
        <v>0</v>
      </c>
      <c r="Y48" s="134"/>
      <c r="Z48" s="135"/>
      <c r="AA48" s="136"/>
      <c r="AB48" s="137"/>
      <c r="AC48" s="138"/>
      <c r="AD48" s="139">
        <f>SUM(AD40:AD47)</f>
        <v>0</v>
      </c>
      <c r="AE48" s="140">
        <f>SUM(AE40:AE47)</f>
        <v>0</v>
      </c>
    </row>
    <row r="49" spans="1:31" ht="15.65" customHeight="1" x14ac:dyDescent="0.25">
      <c r="A49" s="349"/>
      <c r="B49" s="351" t="s">
        <v>92</v>
      </c>
      <c r="C49" s="352" t="s">
        <v>93</v>
      </c>
      <c r="D49" s="353"/>
      <c r="E49" s="358">
        <v>8</v>
      </c>
      <c r="F49" s="164" t="s">
        <v>94</v>
      </c>
      <c r="G49" s="47" t="s">
        <v>70</v>
      </c>
      <c r="H49" s="65" t="s">
        <v>95</v>
      </c>
      <c r="I49" s="59">
        <v>20</v>
      </c>
      <c r="J49" s="72" t="s">
        <v>80</v>
      </c>
      <c r="K49" s="40">
        <v>4</v>
      </c>
      <c r="L49" s="41" t="s">
        <v>96</v>
      </c>
      <c r="M49" s="53">
        <v>16</v>
      </c>
      <c r="N49" s="50">
        <v>25</v>
      </c>
      <c r="O49" s="57">
        <v>35</v>
      </c>
      <c r="P49" s="46" t="s">
        <v>73</v>
      </c>
      <c r="Q49" s="360" t="s">
        <v>97</v>
      </c>
      <c r="R49" s="361"/>
      <c r="S49" s="362"/>
      <c r="T49" s="105">
        <f>IF(OR(O49="",L49=Paramétrage!$C$10,L49=Paramétrage!$C$13,L49=Paramétrage!$C$17,L49=Paramétrage!$C$20,L49=Paramétrage!$C$24,L49=Paramétrage!$C$27,AND(L49&lt;&gt;Paramétrage!$C$9,P49="Mut+ext")),"",ROUNDUP(N49/O49,0))</f>
        <v>1</v>
      </c>
      <c r="U49" s="109">
        <f>IF(OR(L49="",P49="Mut+ext"),0,IF(VLOOKUP(L49,Paramétrage!$C$6:$E$29,2,0)=0,0,IF(O49="","saisir capacité",IF(OR(G49=Paramétrage!$I$7,G49=Paramétrage!$I$8,G49=Paramétrage!$I$9,G49=Paramétrage!$I$10),0,M49*T49*VLOOKUP(L49,Paramétrage!$C$6:$E$29,2,0)))))</f>
        <v>16</v>
      </c>
      <c r="V49" s="71"/>
      <c r="W49" s="107">
        <f t="shared" ref="W49:W56" si="20">IF(ISERROR(U49+V49)=TRUE,U49,U49+V49)</f>
        <v>16</v>
      </c>
      <c r="X49" s="108">
        <f>IF(L49="",0,IF(ISERROR(V49+U49*VLOOKUP(L49,Paramétrage!$C$6:$E$29,3,0))=TRUE,W49,V49+U49*VLOOKUP(L49,Paramétrage!$C$6:$E$29,3,0)))</f>
        <v>24</v>
      </c>
      <c r="Y49" s="366"/>
      <c r="Z49" s="361"/>
      <c r="AA49" s="367"/>
      <c r="AB49" s="73" t="s">
        <v>81</v>
      </c>
      <c r="AC49" s="44" t="s">
        <v>82</v>
      </c>
      <c r="AD49" s="74">
        <f>IF(F49="",0,IF(J49="",0,IF(SUMIF(F49:F56,F49,N49:N56)=0,0,IF(OR(K49="",J49="obligatoire"),AE49/SUMIF(F49:F56,F49,N49:N56),AE49/(SUMIF(F49:F56,F49,N49:N56)/K49)))))</f>
        <v>16</v>
      </c>
      <c r="AE49" s="16">
        <f t="shared" ref="AE49:AE56" si="21">M49*N49</f>
        <v>400</v>
      </c>
    </row>
    <row r="50" spans="1:31" x14ac:dyDescent="0.25">
      <c r="A50" s="349"/>
      <c r="B50" s="351"/>
      <c r="C50" s="354"/>
      <c r="D50" s="355"/>
      <c r="E50" s="358"/>
      <c r="F50" s="164" t="s">
        <v>94</v>
      </c>
      <c r="G50" s="47" t="s">
        <v>70</v>
      </c>
      <c r="H50" s="65" t="s">
        <v>98</v>
      </c>
      <c r="I50" s="59">
        <v>21</v>
      </c>
      <c r="J50" s="72" t="s">
        <v>80</v>
      </c>
      <c r="K50" s="40">
        <v>4</v>
      </c>
      <c r="L50" s="41" t="s">
        <v>96</v>
      </c>
      <c r="M50" s="53">
        <v>16</v>
      </c>
      <c r="N50" s="49">
        <v>15</v>
      </c>
      <c r="O50" s="57">
        <v>35</v>
      </c>
      <c r="P50" s="42" t="s">
        <v>99</v>
      </c>
      <c r="Q50" s="360"/>
      <c r="R50" s="361"/>
      <c r="S50" s="362"/>
      <c r="T50" s="105">
        <f>IF(OR(O50="",L50=Paramétrage!$C$10,L50=Paramétrage!$C$13,L50=Paramétrage!$C$17,L50=Paramétrage!$C$20,L50=Paramétrage!$C$24,L50=Paramétrage!$C$27,AND(L50&lt;&gt;Paramétrage!$C$9,P50="Mut+ext")),"",ROUNDUP(N50/O50,0))</f>
        <v>1</v>
      </c>
      <c r="U50" s="109">
        <f>IF(OR(L50="",P50="Mut+ext"),0,IF(VLOOKUP(L50,Paramétrage!$C$6:$E$29,2,0)=0,0,IF(O50="","saisir capacité",IF(OR(G50=Paramétrage!$I$7,G50=Paramétrage!$I$8,G50=Paramétrage!$I$9,G50=Paramétrage!$I$10),0,M50*T50*VLOOKUP(L50,Paramétrage!$C$6:$E$29,2,0)))))</f>
        <v>16</v>
      </c>
      <c r="V50" s="43"/>
      <c r="W50" s="104">
        <f t="shared" si="20"/>
        <v>16</v>
      </c>
      <c r="X50" s="106">
        <f>IF(L50="",0,IF(ISERROR(V50+U50*VLOOKUP(L50,Paramétrage!$C$6:$E$29,3,0))=TRUE,W50,V50+U50*VLOOKUP(L50,Paramétrage!$C$6:$E$29,3,0)))</f>
        <v>24</v>
      </c>
      <c r="Y50" s="366"/>
      <c r="Z50" s="361"/>
      <c r="AA50" s="367"/>
      <c r="AB50" s="73" t="s">
        <v>81</v>
      </c>
      <c r="AC50" s="44" t="s">
        <v>82</v>
      </c>
      <c r="AD50" s="74">
        <f>IF(F50="",0,IF(J50="",0,IF(SUMIF(F49:F56,F50,N49:N56)=0,0,IF(OR(K50="",J50="obligatoire"),AE50/SUMIF(F49:F56,F50,N49:N56),AE50/(SUMIF(F49:F56,F50,N49:N56)/K50)))))</f>
        <v>9.6</v>
      </c>
      <c r="AE50" s="17">
        <f t="shared" si="21"/>
        <v>240</v>
      </c>
    </row>
    <row r="51" spans="1:31" x14ac:dyDescent="0.25">
      <c r="A51" s="349"/>
      <c r="B51" s="351"/>
      <c r="C51" s="354"/>
      <c r="D51" s="355"/>
      <c r="E51" s="358"/>
      <c r="F51" s="164" t="s">
        <v>94</v>
      </c>
      <c r="G51" s="47" t="s">
        <v>70</v>
      </c>
      <c r="H51" s="165" t="s">
        <v>100</v>
      </c>
      <c r="I51" s="59">
        <v>21</v>
      </c>
      <c r="J51" s="72" t="s">
        <v>80</v>
      </c>
      <c r="K51" s="40">
        <v>4</v>
      </c>
      <c r="L51" s="41" t="s">
        <v>96</v>
      </c>
      <c r="M51" s="53">
        <v>16</v>
      </c>
      <c r="N51" s="50">
        <v>15</v>
      </c>
      <c r="O51" s="57">
        <v>35</v>
      </c>
      <c r="P51" s="42" t="s">
        <v>73</v>
      </c>
      <c r="Q51" s="360" t="s">
        <v>101</v>
      </c>
      <c r="R51" s="361"/>
      <c r="S51" s="362"/>
      <c r="T51" s="105">
        <f>IF(OR(O51="",L51=Paramétrage!$C$10,L51=Paramétrage!$C$13,L51=Paramétrage!$C$17,L51=Paramétrage!$C$20,L51=Paramétrage!$C$24,L51=Paramétrage!$C$27,AND(L51&lt;&gt;Paramétrage!$C$9,P51="Mut+ext")),"",ROUNDUP(N51/O51,0))</f>
        <v>1</v>
      </c>
      <c r="U51" s="109">
        <f>IF(OR(L51="",P51="Mut+ext"),0,IF(VLOOKUP(L51,Paramétrage!$C$6:$E$29,2,0)=0,0,IF(O51="","saisir capacité",IF(OR(G51=Paramétrage!$I$7,G51=Paramétrage!$I$8,G51=Paramétrage!$I$9,G51=Paramétrage!$I$10),0,M51*T51*VLOOKUP(L51,Paramétrage!$C$6:$E$29,2,0)))))</f>
        <v>16</v>
      </c>
      <c r="V51" s="43"/>
      <c r="W51" s="104">
        <f t="shared" si="20"/>
        <v>16</v>
      </c>
      <c r="X51" s="106">
        <f>IF(L51="",0,IF(ISERROR(V51+U51*VLOOKUP(L51,Paramétrage!$C$6:$E$29,3,0))=TRUE,W51,V51+U51*VLOOKUP(L51,Paramétrage!$C$6:$E$29,3,0)))</f>
        <v>24</v>
      </c>
      <c r="Y51" s="366"/>
      <c r="Z51" s="361"/>
      <c r="AA51" s="367"/>
      <c r="AB51" s="73" t="s">
        <v>81</v>
      </c>
      <c r="AC51" s="44" t="s">
        <v>82</v>
      </c>
      <c r="AD51" s="74">
        <f>IF(F51="",0,IF(J51="",0,IF(SUMIF(F49:F56,F51,N49:N56)=0,0,IF(OR(K51="",J51="obligatoire"),AE51/SUMIF(F49:F56,F51,N49:N56),AE51/(SUMIF(F49:F56,F51,N49:N56)/K51)))))</f>
        <v>9.6</v>
      </c>
      <c r="AE51" s="17">
        <f t="shared" si="21"/>
        <v>240</v>
      </c>
    </row>
    <row r="52" spans="1:31" x14ac:dyDescent="0.25">
      <c r="A52" s="349"/>
      <c r="B52" s="351"/>
      <c r="C52" s="354"/>
      <c r="D52" s="355"/>
      <c r="E52" s="358"/>
      <c r="F52" s="164" t="s">
        <v>94</v>
      </c>
      <c r="G52" s="47" t="s">
        <v>70</v>
      </c>
      <c r="H52" s="165" t="s">
        <v>102</v>
      </c>
      <c r="I52" s="59">
        <v>21</v>
      </c>
      <c r="J52" s="72" t="s">
        <v>80</v>
      </c>
      <c r="K52" s="40">
        <v>4</v>
      </c>
      <c r="L52" s="41" t="s">
        <v>96</v>
      </c>
      <c r="M52" s="53">
        <v>16</v>
      </c>
      <c r="N52" s="51">
        <v>15</v>
      </c>
      <c r="O52" s="57">
        <v>35</v>
      </c>
      <c r="P52" s="42" t="s">
        <v>73</v>
      </c>
      <c r="Q52" s="360" t="s">
        <v>103</v>
      </c>
      <c r="R52" s="361"/>
      <c r="S52" s="362"/>
      <c r="T52" s="105">
        <f>IF(OR(O52="",L52=Paramétrage!$C$10,L52=Paramétrage!$C$13,L52=Paramétrage!$C$17,L52=Paramétrage!$C$20,L52=Paramétrage!$C$24,L52=Paramétrage!$C$27,AND(L52&lt;&gt;Paramétrage!$C$9,P52="Mut+ext")),"",ROUNDUP(N52/O52,0))</f>
        <v>1</v>
      </c>
      <c r="U52" s="109">
        <f>IF(OR(L52="",P52="Mut+ext"),0,IF(VLOOKUP(L52,Paramétrage!$C$6:$E$29,2,0)=0,0,IF(O52="","saisir capacité",IF(OR(G52=Paramétrage!$I$7,G52=Paramétrage!$I$8,G52=Paramétrage!$I$9,G52=Paramétrage!$I$10),0,M52*T52*VLOOKUP(L52,Paramétrage!$C$6:$E$29,2,0)))))</f>
        <v>16</v>
      </c>
      <c r="V52" s="43"/>
      <c r="W52" s="104">
        <f t="shared" si="20"/>
        <v>16</v>
      </c>
      <c r="X52" s="106">
        <f>IF(L52="",0,IF(ISERROR(V52+U52*VLOOKUP(L52,Paramétrage!$C$6:$E$29,3,0))=TRUE,W52,V52+U52*VLOOKUP(L52,Paramétrage!$C$6:$E$29,3,0)))</f>
        <v>24</v>
      </c>
      <c r="Y52" s="366"/>
      <c r="Z52" s="361"/>
      <c r="AA52" s="367"/>
      <c r="AB52" s="73" t="s">
        <v>81</v>
      </c>
      <c r="AC52" s="44" t="s">
        <v>82</v>
      </c>
      <c r="AD52" s="74">
        <f>IF(F52="",0,IF(J52="",0,IF(SUMIF(F49:F56,F52,N49:N56)=0,0,IF(OR(K52="",J52="obligatoire"),AE52/SUMIF(F49:F56,F52,N49:N56),AE52/(SUMIF(F49:F56,F52,N49:N56)/K52)))))</f>
        <v>9.6</v>
      </c>
      <c r="AE52" s="17">
        <f t="shared" si="21"/>
        <v>240</v>
      </c>
    </row>
    <row r="53" spans="1:31" x14ac:dyDescent="0.25">
      <c r="A53" s="349"/>
      <c r="B53" s="351"/>
      <c r="C53" s="354"/>
      <c r="D53" s="355"/>
      <c r="E53" s="358"/>
      <c r="F53" s="164" t="s">
        <v>94</v>
      </c>
      <c r="G53" s="47" t="s">
        <v>70</v>
      </c>
      <c r="H53" s="165" t="s">
        <v>104</v>
      </c>
      <c r="I53" s="59">
        <v>21</v>
      </c>
      <c r="J53" s="72" t="s">
        <v>80</v>
      </c>
      <c r="K53" s="40">
        <v>4</v>
      </c>
      <c r="L53" s="41" t="s">
        <v>96</v>
      </c>
      <c r="M53" s="53">
        <v>16</v>
      </c>
      <c r="N53" s="50">
        <v>15</v>
      </c>
      <c r="O53" s="57">
        <v>35</v>
      </c>
      <c r="P53" s="42" t="s">
        <v>105</v>
      </c>
      <c r="Q53" s="360" t="s">
        <v>106</v>
      </c>
      <c r="R53" s="361"/>
      <c r="S53" s="362"/>
      <c r="T53" s="105" t="str">
        <f>IF(OR(O53="",L53=Paramétrage!$C$10,L53=Paramétrage!$C$13,L53=Paramétrage!$C$17,L53=Paramétrage!$C$20,L53=Paramétrage!$C$24,L53=Paramétrage!$C$27,AND(L53&lt;&gt;Paramétrage!$C$9,P53="Mut+ext")),"",ROUNDUP(N53/O53,0))</f>
        <v/>
      </c>
      <c r="U53" s="109">
        <f>IF(OR(L53="",P53="Mut+ext"),0,IF(VLOOKUP(L53,Paramétrage!$C$6:$E$29,2,0)=0,0,IF(O53="","saisir capacité",IF(OR(G53=Paramétrage!$I$7,G53=Paramétrage!$I$8,G53=Paramétrage!$I$9,G53=Paramétrage!$I$10),0,M53*T53*VLOOKUP(L53,Paramétrage!$C$6:$E$29,2,0)))))</f>
        <v>0</v>
      </c>
      <c r="V53" s="43"/>
      <c r="W53" s="104">
        <f t="shared" si="20"/>
        <v>0</v>
      </c>
      <c r="X53" s="106">
        <f>IF(L53="",0,IF(ISERROR(V53+U53*VLOOKUP(L53,Paramétrage!$C$6:$E$29,3,0))=TRUE,W53,V53+U53*VLOOKUP(L53,Paramétrage!$C$6:$E$29,3,0)))</f>
        <v>0</v>
      </c>
      <c r="Y53" s="366"/>
      <c r="Z53" s="361"/>
      <c r="AA53" s="367"/>
      <c r="AB53" s="73" t="s">
        <v>81</v>
      </c>
      <c r="AC53" s="44" t="s">
        <v>82</v>
      </c>
      <c r="AD53" s="74">
        <f>IF(F53="",0,IF(J53="",0,IF(SUMIF(F49:F56,F53,N49:N56)=0,0,IF(OR(K53="",J53="obligatoire"),AE53/SUMIF(F49:F56,F53,N49:N56),AE53/(SUMIF(F49:F56,F53,N49:N56)/K53)))))</f>
        <v>9.6</v>
      </c>
      <c r="AE53" s="17">
        <f t="shared" si="21"/>
        <v>240</v>
      </c>
    </row>
    <row r="54" spans="1:31" x14ac:dyDescent="0.25">
      <c r="A54" s="349"/>
      <c r="B54" s="351"/>
      <c r="C54" s="354"/>
      <c r="D54" s="355"/>
      <c r="E54" s="358"/>
      <c r="F54" s="164" t="s">
        <v>94</v>
      </c>
      <c r="G54" s="47" t="s">
        <v>70</v>
      </c>
      <c r="H54" s="165" t="s">
        <v>107</v>
      </c>
      <c r="I54" s="59">
        <v>21</v>
      </c>
      <c r="J54" s="72" t="s">
        <v>80</v>
      </c>
      <c r="K54" s="40">
        <v>4</v>
      </c>
      <c r="L54" s="41" t="s">
        <v>96</v>
      </c>
      <c r="M54" s="53">
        <v>16</v>
      </c>
      <c r="N54" s="51">
        <v>15</v>
      </c>
      <c r="O54" s="57">
        <v>35</v>
      </c>
      <c r="P54" s="42" t="s">
        <v>73</v>
      </c>
      <c r="Q54" s="360"/>
      <c r="R54" s="361"/>
      <c r="S54" s="362"/>
      <c r="T54" s="105">
        <f>IF(OR(O54="",L54=Paramétrage!$C$10,L54=Paramétrage!$C$13,L54=Paramétrage!$C$17,L54=Paramétrage!$C$20,L54=Paramétrage!$C$24,L54=Paramétrage!$C$27,AND(L54&lt;&gt;Paramétrage!$C$9,P54="Mut+ext")),"",ROUNDUP(N54/O54,0))</f>
        <v>1</v>
      </c>
      <c r="U54" s="109">
        <f>IF(OR(L54="",P54="Mut+ext"),0,IF(VLOOKUP(L54,Paramétrage!$C$6:$E$29,2,0)=0,0,IF(O54="","saisir capacité",IF(OR(G54=Paramétrage!$I$7,G54=Paramétrage!$I$8,G54=Paramétrage!$I$9,G54=Paramétrage!$I$10),0,M54*T54*VLOOKUP(L54,Paramétrage!$C$6:$E$29,2,0)))))</f>
        <v>16</v>
      </c>
      <c r="V54" s="43"/>
      <c r="W54" s="104">
        <f t="shared" si="20"/>
        <v>16</v>
      </c>
      <c r="X54" s="106">
        <f>IF(L54="",0,IF(ISERROR(V54+U54*VLOOKUP(L54,Paramétrage!$C$6:$E$29,3,0))=TRUE,W54,V54+U54*VLOOKUP(L54,Paramétrage!$C$6:$E$29,3,0)))</f>
        <v>24</v>
      </c>
      <c r="Y54" s="366"/>
      <c r="Z54" s="361"/>
      <c r="AA54" s="367"/>
      <c r="AB54" s="73" t="s">
        <v>81</v>
      </c>
      <c r="AC54" s="44" t="s">
        <v>82</v>
      </c>
      <c r="AD54" s="74">
        <f>IF(F54="",0,IF(J54="",0,IF(SUMIF(F49:F56,F54,N49:N56)=0,0,IF(OR(K54="",J54="obligatoire"),AE54/SUMIF(F49:F56,F54,N49:N56),AE54/(SUMIF(F49:F56,F54,N49:N56)/K54)))))</f>
        <v>9.6</v>
      </c>
      <c r="AE54" s="17">
        <f t="shared" si="21"/>
        <v>240</v>
      </c>
    </row>
    <row r="55" spans="1:31" x14ac:dyDescent="0.25">
      <c r="A55" s="349"/>
      <c r="B55" s="351"/>
      <c r="C55" s="354"/>
      <c r="D55" s="355"/>
      <c r="E55" s="358"/>
      <c r="F55" s="164"/>
      <c r="G55" s="64"/>
      <c r="H55" s="165"/>
      <c r="I55" s="59"/>
      <c r="J55" s="58"/>
      <c r="K55" s="40"/>
      <c r="L55" s="41"/>
      <c r="M55" s="52"/>
      <c r="N55" s="50"/>
      <c r="O55" s="57"/>
      <c r="P55" s="42"/>
      <c r="Q55" s="360"/>
      <c r="R55" s="361"/>
      <c r="S55" s="362"/>
      <c r="T55" s="105" t="str">
        <f>IF(OR(O55="",L55=Paramétrage!$C$10,L55=Paramétrage!$C$13,L55=Paramétrage!$C$17,L55=Paramétrage!$C$20,L55=Paramétrage!$C$24,L55=Paramétrage!$C$27,AND(L55&lt;&gt;Paramétrage!$C$9,P55="Mut+ext")),"",ROUNDUP(N55/O55,0))</f>
        <v/>
      </c>
      <c r="U55" s="109">
        <f>IF(OR(L55="",P55="Mut+ext"),0,IF(VLOOKUP(L55,Paramétrage!$C$6:$E$29,2,0)=0,0,IF(O55="","saisir capacité",IF(OR(G55=Paramétrage!$I$7,G55=Paramétrage!$I$8,G55=Paramétrage!$I$9,G55=Paramétrage!$I$10),0,M55*T55*VLOOKUP(L55,Paramétrage!$C$6:$E$29,2,0)))))</f>
        <v>0</v>
      </c>
      <c r="V55" s="43"/>
      <c r="W55" s="104">
        <f t="shared" si="20"/>
        <v>0</v>
      </c>
      <c r="X55" s="106">
        <f>IF(L55="",0,IF(ISERROR(V55+U55*VLOOKUP(L55,Paramétrage!$C$6:$E$29,3,0))=TRUE,W55,V55+U55*VLOOKUP(L55,Paramétrage!$C$6:$E$29,3,0)))</f>
        <v>0</v>
      </c>
      <c r="Y55" s="366"/>
      <c r="Z55" s="361"/>
      <c r="AA55" s="367"/>
      <c r="AB55" s="214"/>
      <c r="AC55" s="44"/>
      <c r="AD55" s="74">
        <f>IF(F55="",0,IF(J55="",0,IF(SUMIF(F49:F56,F55,N49:N56)=0,0,IF(OR(K55="",J55="obligatoire"),AE55/SUMIF(F49:F56,F55,N49:N56),AE55/(SUMIF(F49:F56,F55,N49:N56)/K55)))))</f>
        <v>0</v>
      </c>
      <c r="AE55" s="17">
        <f t="shared" si="21"/>
        <v>0</v>
      </c>
    </row>
    <row r="56" spans="1:31" x14ac:dyDescent="0.25">
      <c r="A56" s="349"/>
      <c r="B56" s="351"/>
      <c r="C56" s="356"/>
      <c r="D56" s="357"/>
      <c r="E56" s="359"/>
      <c r="F56" s="164"/>
      <c r="G56" s="64"/>
      <c r="H56" s="165"/>
      <c r="I56" s="59"/>
      <c r="J56" s="58"/>
      <c r="K56" s="40"/>
      <c r="L56" s="41"/>
      <c r="M56" s="52"/>
      <c r="N56" s="49"/>
      <c r="O56" s="57"/>
      <c r="P56" s="42"/>
      <c r="Q56" s="360"/>
      <c r="R56" s="361"/>
      <c r="S56" s="362"/>
      <c r="T56" s="105" t="str">
        <f>IF(OR(O56="",L56=Paramétrage!$C$10,L56=Paramétrage!$C$13,L56=Paramétrage!$C$17,L56=Paramétrage!$C$20,L56=Paramétrage!$C$24,L56=Paramétrage!$C$27,AND(L56&lt;&gt;Paramétrage!$C$9,P56="Mut+ext")),"",ROUNDUP(N56/O56,0))</f>
        <v/>
      </c>
      <c r="U56" s="109">
        <f>IF(OR(L56="",P56="Mut+ext"),0,IF(VLOOKUP(L56,Paramétrage!$C$6:$E$29,2,0)=0,0,IF(O56="","saisir capacité",IF(OR(G56=Paramétrage!$I$7,G56=Paramétrage!$I$8,G56=Paramétrage!$I$9,G56=Paramétrage!$I$10),0,M56*T56*VLOOKUP(L56,Paramétrage!$C$6:$E$29,2,0)))))</f>
        <v>0</v>
      </c>
      <c r="V56" s="43"/>
      <c r="W56" s="104">
        <f t="shared" si="20"/>
        <v>0</v>
      </c>
      <c r="X56" s="106">
        <f>IF(L56="",0,IF(ISERROR(V56+U56*VLOOKUP(L56,Paramétrage!$C$6:$E$29,3,0))=TRUE,W56,V56+U56*VLOOKUP(L56,Paramétrage!$C$6:$E$29,3,0)))</f>
        <v>0</v>
      </c>
      <c r="Y56" s="366"/>
      <c r="Z56" s="361"/>
      <c r="AA56" s="367"/>
      <c r="AB56" s="214"/>
      <c r="AC56" s="44"/>
      <c r="AD56" s="74">
        <f>IF(F56="",0,IF(J56="",0,IF(SUMIF(F49:F56,F56,N49:N56)=0,0,IF(OR(K56="",J56="obligatoire"),AE56/SUMIF(F49:F56,F56,N49:N56),AE56/(SUMIF(F49:F56,F56,N49:N56)/K56)))))</f>
        <v>0</v>
      </c>
      <c r="AE56" s="17">
        <f t="shared" si="21"/>
        <v>0</v>
      </c>
    </row>
    <row r="57" spans="1:31" x14ac:dyDescent="0.25">
      <c r="A57" s="349"/>
      <c r="B57" s="351"/>
      <c r="C57" s="175"/>
      <c r="D57" s="176"/>
      <c r="E57" s="76"/>
      <c r="F57" s="76"/>
      <c r="G57" s="168"/>
      <c r="H57" s="166"/>
      <c r="I57" s="132"/>
      <c r="J57" s="77"/>
      <c r="K57" s="78"/>
      <c r="L57" s="85"/>
      <c r="M57" s="79">
        <f>AD57</f>
        <v>64</v>
      </c>
      <c r="N57" s="80"/>
      <c r="O57" s="80"/>
      <c r="P57" s="83"/>
      <c r="Q57" s="81"/>
      <c r="R57" s="81"/>
      <c r="S57" s="82"/>
      <c r="T57" s="133"/>
      <c r="U57" s="84">
        <f>SUM(U49:U56)</f>
        <v>80</v>
      </c>
      <c r="V57" s="85">
        <f>SUM(V49:V56)</f>
        <v>0</v>
      </c>
      <c r="W57" s="86">
        <f>U57+V57</f>
        <v>80</v>
      </c>
      <c r="X57" s="87">
        <f>SUM(X49:X56)</f>
        <v>120</v>
      </c>
      <c r="Y57" s="134"/>
      <c r="Z57" s="135"/>
      <c r="AA57" s="136"/>
      <c r="AB57" s="137"/>
      <c r="AC57" s="138"/>
      <c r="AD57" s="139">
        <f>SUM(AD49:AD56)</f>
        <v>64</v>
      </c>
      <c r="AE57" s="140">
        <f>SUM(AE49:AE56)</f>
        <v>1600</v>
      </c>
    </row>
    <row r="58" spans="1:31" ht="15.65" customHeight="1" x14ac:dyDescent="0.25">
      <c r="A58" s="349"/>
      <c r="B58" s="351" t="s">
        <v>108</v>
      </c>
      <c r="C58" s="352" t="s">
        <v>109</v>
      </c>
      <c r="D58" s="353"/>
      <c r="E58" s="358">
        <v>5</v>
      </c>
      <c r="F58" s="164" t="s">
        <v>110</v>
      </c>
      <c r="G58" s="47" t="s">
        <v>70</v>
      </c>
      <c r="H58" s="233" t="s">
        <v>111</v>
      </c>
      <c r="I58" s="59">
        <v>21</v>
      </c>
      <c r="J58" s="72" t="s">
        <v>80</v>
      </c>
      <c r="K58" s="40">
        <v>1</v>
      </c>
      <c r="L58" s="41" t="s">
        <v>72</v>
      </c>
      <c r="M58" s="53">
        <v>21</v>
      </c>
      <c r="N58" s="50">
        <v>35</v>
      </c>
      <c r="O58" s="57">
        <v>40</v>
      </c>
      <c r="P58" s="46" t="s">
        <v>99</v>
      </c>
      <c r="Q58" s="360"/>
      <c r="R58" s="361"/>
      <c r="S58" s="362"/>
      <c r="T58" s="105">
        <f>IF(OR(O58="",L58=Paramétrage!$C$10,L58=Paramétrage!$C$13,L58=Paramétrage!$C$17,L58=Paramétrage!$C$20,L58=Paramétrage!$C$24,L58=Paramétrage!$C$27,AND(L58&lt;&gt;Paramétrage!$C$9,P58="Mut+ext")),"",ROUNDUP(N58/O58,0))</f>
        <v>1</v>
      </c>
      <c r="U58" s="109">
        <f>IF(OR(L58="",P58="Mut+ext"),0,IF(VLOOKUP(L58,Paramétrage!$C$6:$E$29,2,0)=0,0,IF(O58="","saisir capacité",IF(OR(G58=Paramétrage!$I$7,G58=Paramétrage!$I$8,G58=Paramétrage!$I$9,G58=Paramétrage!$I$10),0,M58*T58*VLOOKUP(L58,Paramétrage!$C$6:$E$29,2,0)))))</f>
        <v>21</v>
      </c>
      <c r="V58" s="71"/>
      <c r="W58" s="107">
        <f t="shared" ref="W58:W65" si="22">IF(ISERROR(U58+V58)=TRUE,U58,U58+V58)</f>
        <v>21</v>
      </c>
      <c r="X58" s="108">
        <f>IF(L58="",0,IF(ISERROR(V58+U58*VLOOKUP(L58,Paramétrage!$C$6:$E$29,3,0))=TRUE,W58,V58+U58*VLOOKUP(L58,Paramétrage!$C$6:$E$29,3,0)))</f>
        <v>21</v>
      </c>
      <c r="Y58" s="366"/>
      <c r="Z58" s="361"/>
      <c r="AA58" s="367"/>
      <c r="AB58" s="73" t="s">
        <v>65</v>
      </c>
      <c r="AC58" s="44" t="s">
        <v>66</v>
      </c>
      <c r="AD58" s="74">
        <f>IF(F58="",0,IF(J58="",0,IF(SUMIF(F58:F65,F58,N58:N65)=0,0,IF(OR(K58="",J58="obligatoire"),AE58/SUMIF(F58:F65,F58,N58:N65),AE58/(SUMIF(F58:F65,F58,N58:N65)/K58)))))</f>
        <v>14.7</v>
      </c>
      <c r="AE58" s="16">
        <f t="shared" ref="AE58:AE65" si="23">M58*N58</f>
        <v>735</v>
      </c>
    </row>
    <row r="59" spans="1:31" x14ac:dyDescent="0.25">
      <c r="A59" s="349"/>
      <c r="B59" s="351"/>
      <c r="C59" s="354"/>
      <c r="D59" s="355"/>
      <c r="E59" s="358"/>
      <c r="F59" s="164" t="s">
        <v>110</v>
      </c>
      <c r="G59" s="39" t="s">
        <v>70</v>
      </c>
      <c r="H59" s="233" t="s">
        <v>112</v>
      </c>
      <c r="I59" s="59">
        <v>21</v>
      </c>
      <c r="J59" s="58" t="s">
        <v>80</v>
      </c>
      <c r="K59" s="40">
        <v>1</v>
      </c>
      <c r="L59" s="41" t="s">
        <v>72</v>
      </c>
      <c r="M59" s="52">
        <v>21</v>
      </c>
      <c r="N59" s="49">
        <v>15</v>
      </c>
      <c r="O59" s="57">
        <v>40</v>
      </c>
      <c r="P59" s="42" t="s">
        <v>105</v>
      </c>
      <c r="Q59" s="360" t="s">
        <v>113</v>
      </c>
      <c r="R59" s="361"/>
      <c r="S59" s="362"/>
      <c r="T59" s="105" t="str">
        <f>IF(OR(O59="",L59=Paramétrage!$C$10,L59=Paramétrage!$C$13,L59=Paramétrage!$C$17,L59=Paramétrage!$C$20,L59=Paramétrage!$C$24,L59=Paramétrage!$C$27,AND(L59&lt;&gt;Paramétrage!$C$9,P59="Mut+ext")),"",ROUNDUP(N59/O59,0))</f>
        <v/>
      </c>
      <c r="U59" s="109">
        <f>IF(OR(L59="",P59="Mut+ext"),0,IF(VLOOKUP(L59,Paramétrage!$C$6:$E$29,2,0)=0,0,IF(O59="","saisir capacité",IF(OR(G59=Paramétrage!$I$7,G59=Paramétrage!$I$8,G59=Paramétrage!$I$9,G59=Paramétrage!$I$10),0,M59*T59*VLOOKUP(L59,Paramétrage!$C$6:$E$29,2,0)))))</f>
        <v>0</v>
      </c>
      <c r="V59" s="43"/>
      <c r="W59" s="104">
        <f t="shared" si="22"/>
        <v>0</v>
      </c>
      <c r="X59" s="106">
        <f>IF(L59="",0,IF(ISERROR(V59+U59*VLOOKUP(L59,Paramétrage!$C$6:$E$29,3,0))=TRUE,W59,V59+U59*VLOOKUP(L59,Paramétrage!$C$6:$E$29,3,0)))</f>
        <v>0</v>
      </c>
      <c r="Y59" s="366"/>
      <c r="Z59" s="361"/>
      <c r="AA59" s="367"/>
      <c r="AB59" s="73" t="s">
        <v>65</v>
      </c>
      <c r="AC59" s="44" t="s">
        <v>66</v>
      </c>
      <c r="AD59" s="74">
        <f>IF(F59="",0,IF(J59="",0,IF(SUMIF(F58:F65,F59,N58:N65)=0,0,IF(OR(K59="",J59="obligatoire"),AE59/SUMIF(F58:F65,F59,N58:N65),AE59/(SUMIF(F58:F65,F59,N58:N65)/K59)))))</f>
        <v>6.3</v>
      </c>
      <c r="AE59" s="17">
        <f t="shared" si="23"/>
        <v>315</v>
      </c>
    </row>
    <row r="60" spans="1:31" x14ac:dyDescent="0.25">
      <c r="A60" s="349"/>
      <c r="B60" s="351"/>
      <c r="C60" s="354"/>
      <c r="D60" s="355"/>
      <c r="E60" s="358"/>
      <c r="F60" s="164"/>
      <c r="G60" s="39"/>
      <c r="H60" s="165"/>
      <c r="I60" s="59"/>
      <c r="J60" s="58"/>
      <c r="K60" s="40"/>
      <c r="L60" s="41"/>
      <c r="M60" s="52"/>
      <c r="N60" s="50"/>
      <c r="O60" s="57"/>
      <c r="P60" s="42"/>
      <c r="Q60" s="360"/>
      <c r="R60" s="361"/>
      <c r="S60" s="362"/>
      <c r="T60" s="105" t="str">
        <f>IF(OR(O60="",L60=Paramétrage!$C$10,L60=Paramétrage!$C$13,L60=Paramétrage!$C$17,L60=Paramétrage!$C$20,L60=Paramétrage!$C$24,L60=Paramétrage!$C$27,AND(L60&lt;&gt;Paramétrage!$C$9,P60="Mut+ext")),"",ROUNDUP(N60/O60,0))</f>
        <v/>
      </c>
      <c r="U60" s="109">
        <f>IF(OR(L60="",P60="Mut+ext"),0,IF(VLOOKUP(L60,Paramétrage!$C$6:$E$29,2,0)=0,0,IF(O60="","saisir capacité",IF(OR(G60=Paramétrage!$I$7,G60=Paramétrage!$I$8,G60=Paramétrage!$I$9,G60=Paramétrage!$I$10),0,M60*T60*VLOOKUP(L60,Paramétrage!$C$6:$E$29,2,0)))))</f>
        <v>0</v>
      </c>
      <c r="V60" s="43"/>
      <c r="W60" s="104">
        <f t="shared" si="22"/>
        <v>0</v>
      </c>
      <c r="X60" s="106">
        <f>IF(L60="",0,IF(ISERROR(V60+U60*VLOOKUP(L60,Paramétrage!$C$6:$E$29,3,0))=TRUE,W60,V60+U60*VLOOKUP(L60,Paramétrage!$C$6:$E$29,3,0)))</f>
        <v>0</v>
      </c>
      <c r="Y60" s="366"/>
      <c r="Z60" s="361"/>
      <c r="AA60" s="367"/>
      <c r="AB60" s="214"/>
      <c r="AC60" s="44"/>
      <c r="AD60" s="74">
        <f>IF(F60="",0,IF(J60="",0,IF(SUMIF(F58:F65,F60,N58:N65)=0,0,IF(OR(K60="",J60="obligatoire"),AE60/SUMIF(F58:F65,F60,N58:N65),AE60/(SUMIF(F58:F65,F60,N58:N65)/K60)))))</f>
        <v>0</v>
      </c>
      <c r="AE60" s="17">
        <f t="shared" si="23"/>
        <v>0</v>
      </c>
    </row>
    <row r="61" spans="1:31" hidden="1" x14ac:dyDescent="0.25">
      <c r="A61" s="349"/>
      <c r="B61" s="351"/>
      <c r="C61" s="354"/>
      <c r="D61" s="355"/>
      <c r="E61" s="358"/>
      <c r="F61" s="213"/>
      <c r="G61" s="39"/>
      <c r="H61" s="165"/>
      <c r="I61" s="59"/>
      <c r="J61" s="58"/>
      <c r="K61" s="40"/>
      <c r="L61" s="41"/>
      <c r="M61" s="52"/>
      <c r="N61" s="51"/>
      <c r="O61" s="57"/>
      <c r="P61" s="42"/>
      <c r="Q61" s="360"/>
      <c r="R61" s="361"/>
      <c r="S61" s="362"/>
      <c r="T61" s="105" t="str">
        <f>IF(OR(O61="",L61=Paramétrage!$C$10,L61=Paramétrage!$C$13,L61=Paramétrage!$C$17,L61=Paramétrage!$C$20,L61=Paramétrage!$C$24,L61=Paramétrage!$C$27,AND(L61&lt;&gt;Paramétrage!$C$9,P61="Mut+ext")),"",ROUNDUP(N61/O61,0))</f>
        <v/>
      </c>
      <c r="U61" s="109">
        <f>IF(OR(L61="",P61="Mut+ext"),0,IF(VLOOKUP(L61,Paramétrage!$C$6:$E$29,2,0)=0,0,IF(O61="","saisir capacité",IF(OR(G61=Paramétrage!$I$7,G61=Paramétrage!$I$8,G61=Paramétrage!$I$9,G61=Paramétrage!$I$10),0,M61*T61*VLOOKUP(L61,Paramétrage!$C$6:$E$29,2,0)))))</f>
        <v>0</v>
      </c>
      <c r="V61" s="43"/>
      <c r="W61" s="104">
        <f t="shared" si="22"/>
        <v>0</v>
      </c>
      <c r="X61" s="106">
        <f>IF(L61="",0,IF(ISERROR(V61+U61*VLOOKUP(L61,Paramétrage!$C$6:$E$29,3,0))=TRUE,W61,V61+U61*VLOOKUP(L61,Paramétrage!$C$6:$E$29,3,0)))</f>
        <v>0</v>
      </c>
      <c r="Y61" s="366"/>
      <c r="Z61" s="361"/>
      <c r="AA61" s="367"/>
      <c r="AB61" s="60"/>
      <c r="AC61" s="44"/>
      <c r="AD61" s="74">
        <f>IF(F61="",0,IF(J61="",0,IF(SUMIF(F58:F65,F61,N58:N65)=0,0,IF(OR(K61="",J61="obligatoire"),AE61/SUMIF(F58:F65,F61,N58:N65),AE61/(SUMIF(F58:F65,F61,N58:N65)/K61)))))</f>
        <v>0</v>
      </c>
      <c r="AE61" s="17">
        <f t="shared" si="23"/>
        <v>0</v>
      </c>
    </row>
    <row r="62" spans="1:31" hidden="1" x14ac:dyDescent="0.25">
      <c r="A62" s="349"/>
      <c r="B62" s="351"/>
      <c r="C62" s="354"/>
      <c r="D62" s="355"/>
      <c r="E62" s="358"/>
      <c r="F62" s="164"/>
      <c r="G62" s="64"/>
      <c r="H62" s="165"/>
      <c r="I62" s="59"/>
      <c r="J62" s="58"/>
      <c r="K62" s="40"/>
      <c r="L62" s="41"/>
      <c r="M62" s="52"/>
      <c r="N62" s="50"/>
      <c r="O62" s="57"/>
      <c r="P62" s="42"/>
      <c r="Q62" s="360"/>
      <c r="R62" s="361"/>
      <c r="S62" s="362"/>
      <c r="T62" s="105" t="str">
        <f>IF(OR(O62="",L62=Paramétrage!$C$10,L62=Paramétrage!$C$13,L62=Paramétrage!$C$17,L62=Paramétrage!$C$20,L62=Paramétrage!$C$24,L62=Paramétrage!$C$27,AND(L62&lt;&gt;Paramétrage!$C$9,P62="Mut+ext")),"",ROUNDUP(N62/O62,0))</f>
        <v/>
      </c>
      <c r="U62" s="109">
        <f>IF(OR(L62="",P62="Mut+ext"),0,IF(VLOOKUP(L62,Paramétrage!$C$6:$E$29,2,0)=0,0,IF(O62="","saisir capacité",IF(OR(G62=Paramétrage!$I$7,G62=Paramétrage!$I$8,G62=Paramétrage!$I$9,G62=Paramétrage!$I$10),0,M62*T62*VLOOKUP(L62,Paramétrage!$C$6:$E$29,2,0)))))</f>
        <v>0</v>
      </c>
      <c r="V62" s="43"/>
      <c r="W62" s="104">
        <f t="shared" si="22"/>
        <v>0</v>
      </c>
      <c r="X62" s="106">
        <f>IF(L62="",0,IF(ISERROR(V62+U62*VLOOKUP(L62,Paramétrage!$C$6:$E$29,3,0))=TRUE,W62,V62+U62*VLOOKUP(L62,Paramétrage!$C$6:$E$29,3,0)))</f>
        <v>0</v>
      </c>
      <c r="Y62" s="366"/>
      <c r="Z62" s="361"/>
      <c r="AA62" s="367"/>
      <c r="AB62" s="214"/>
      <c r="AC62" s="44"/>
      <c r="AD62" s="74">
        <f>IF(F62="",0,IF(J62="",0,IF(SUMIF(F58:F65,F62,N58:N65)=0,0,IF(OR(K62="",J62="obligatoire"),AE62/SUMIF(F58:F65,F62,N58:N65),AE62/(SUMIF(F58:F65,F62,N58:N65)/K62)))))</f>
        <v>0</v>
      </c>
      <c r="AE62" s="17">
        <f t="shared" si="23"/>
        <v>0</v>
      </c>
    </row>
    <row r="63" spans="1:31" hidden="1" x14ac:dyDescent="0.25">
      <c r="A63" s="349"/>
      <c r="B63" s="351"/>
      <c r="C63" s="354"/>
      <c r="D63" s="355"/>
      <c r="E63" s="358"/>
      <c r="F63" s="164"/>
      <c r="G63" s="64"/>
      <c r="H63" s="165"/>
      <c r="I63" s="59"/>
      <c r="J63" s="58"/>
      <c r="K63" s="40"/>
      <c r="L63" s="41"/>
      <c r="M63" s="52"/>
      <c r="N63" s="51"/>
      <c r="O63" s="57"/>
      <c r="P63" s="42"/>
      <c r="Q63" s="360"/>
      <c r="R63" s="361"/>
      <c r="S63" s="362"/>
      <c r="T63" s="105" t="str">
        <f>IF(OR(O63="",L63=Paramétrage!$C$10,L63=Paramétrage!$C$13,L63=Paramétrage!$C$17,L63=Paramétrage!$C$20,L63=Paramétrage!$C$24,L63=Paramétrage!$C$27,AND(L63&lt;&gt;Paramétrage!$C$9,P63="Mut+ext")),"",ROUNDUP(N63/O63,0))</f>
        <v/>
      </c>
      <c r="U63" s="109">
        <f>IF(OR(L63="",P63="Mut+ext"),0,IF(VLOOKUP(L63,Paramétrage!$C$6:$E$29,2,0)=0,0,IF(O63="","saisir capacité",IF(OR(G63=Paramétrage!$I$7,G63=Paramétrage!$I$8,G63=Paramétrage!$I$9,G63=Paramétrage!$I$10),0,M63*T63*VLOOKUP(L63,Paramétrage!$C$6:$E$29,2,0)))))</f>
        <v>0</v>
      </c>
      <c r="V63" s="43"/>
      <c r="W63" s="104">
        <f t="shared" si="22"/>
        <v>0</v>
      </c>
      <c r="X63" s="106">
        <f>IF(L63="",0,IF(ISERROR(V63+U63*VLOOKUP(L63,Paramétrage!$C$6:$E$29,3,0))=TRUE,W63,V63+U63*VLOOKUP(L63,Paramétrage!$C$6:$E$29,3,0)))</f>
        <v>0</v>
      </c>
      <c r="Y63" s="366"/>
      <c r="Z63" s="361"/>
      <c r="AA63" s="367"/>
      <c r="AB63" s="214"/>
      <c r="AC63" s="44"/>
      <c r="AD63" s="74">
        <f>IF(F63="",0,IF(J63="",0,IF(SUMIF(F58:F65,F63,N58:N65)=0,0,IF(OR(K63="",J63="obligatoire"),AE63/SUMIF(F58:F65,F63,N58:N65),AE63/(SUMIF(F58:F65,F63,N58:N65)/K63)))))</f>
        <v>0</v>
      </c>
      <c r="AE63" s="17">
        <f t="shared" si="23"/>
        <v>0</v>
      </c>
    </row>
    <row r="64" spans="1:31" hidden="1" x14ac:dyDescent="0.25">
      <c r="A64" s="349"/>
      <c r="B64" s="351"/>
      <c r="C64" s="354"/>
      <c r="D64" s="355"/>
      <c r="E64" s="358"/>
      <c r="F64" s="164"/>
      <c r="G64" s="64"/>
      <c r="H64" s="165"/>
      <c r="I64" s="59"/>
      <c r="J64" s="58"/>
      <c r="K64" s="40"/>
      <c r="L64" s="41"/>
      <c r="M64" s="52"/>
      <c r="N64" s="50"/>
      <c r="O64" s="57"/>
      <c r="P64" s="42"/>
      <c r="Q64" s="360"/>
      <c r="R64" s="361"/>
      <c r="S64" s="362"/>
      <c r="T64" s="105" t="str">
        <f>IF(OR(O64="",L64=Paramétrage!$C$10,L64=Paramétrage!$C$13,L64=Paramétrage!$C$17,L64=Paramétrage!$C$20,L64=Paramétrage!$C$24,L64=Paramétrage!$C$27,AND(L64&lt;&gt;Paramétrage!$C$9,P64="Mut+ext")),"",ROUNDUP(N64/O64,0))</f>
        <v/>
      </c>
      <c r="U64" s="109">
        <f>IF(OR(L64="",P64="Mut+ext"),0,IF(VLOOKUP(L64,Paramétrage!$C$6:$E$29,2,0)=0,0,IF(O64="","saisir capacité",IF(OR(G64=Paramétrage!$I$7,G64=Paramétrage!$I$8,G64=Paramétrage!$I$9,G64=Paramétrage!$I$10),0,M64*T64*VLOOKUP(L64,Paramétrage!$C$6:$E$29,2,0)))))</f>
        <v>0</v>
      </c>
      <c r="V64" s="43"/>
      <c r="W64" s="104">
        <f t="shared" si="22"/>
        <v>0</v>
      </c>
      <c r="X64" s="106">
        <f>IF(L64="",0,IF(ISERROR(V64+U64*VLOOKUP(L64,Paramétrage!$C$6:$E$29,3,0))=TRUE,W64,V64+U64*VLOOKUP(L64,Paramétrage!$C$6:$E$29,3,0)))</f>
        <v>0</v>
      </c>
      <c r="Y64" s="366"/>
      <c r="Z64" s="361"/>
      <c r="AA64" s="367"/>
      <c r="AB64" s="214"/>
      <c r="AC64" s="44"/>
      <c r="AD64" s="74">
        <f>IF(F64="",0,IF(J64="",0,IF(SUMIF(F58:F65,F64,N58:N65)=0,0,IF(OR(K64="",J64="obligatoire"),AE64/SUMIF(F58:F65,F64,N58:N65),AE64/(SUMIF(F58:F65,F64,N58:N65)/K64)))))</f>
        <v>0</v>
      </c>
      <c r="AE64" s="17">
        <f t="shared" si="23"/>
        <v>0</v>
      </c>
    </row>
    <row r="65" spans="1:31" hidden="1" x14ac:dyDescent="0.25">
      <c r="A65" s="349"/>
      <c r="B65" s="351"/>
      <c r="C65" s="356"/>
      <c r="D65" s="357"/>
      <c r="E65" s="359"/>
      <c r="F65" s="164"/>
      <c r="G65" s="64"/>
      <c r="H65" s="165"/>
      <c r="I65" s="59"/>
      <c r="J65" s="58"/>
      <c r="K65" s="40"/>
      <c r="L65" s="41"/>
      <c r="M65" s="52"/>
      <c r="N65" s="49"/>
      <c r="O65" s="57"/>
      <c r="P65" s="42"/>
      <c r="Q65" s="360"/>
      <c r="R65" s="361"/>
      <c r="S65" s="362"/>
      <c r="T65" s="105" t="str">
        <f>IF(OR(O65="",L65=Paramétrage!$C$10,L65=Paramétrage!$C$13,L65=Paramétrage!$C$17,L65=Paramétrage!$C$20,L65=Paramétrage!$C$24,L65=Paramétrage!$C$27,AND(L65&lt;&gt;Paramétrage!$C$9,P65="Mut+ext")),"",ROUNDUP(N65/O65,0))</f>
        <v/>
      </c>
      <c r="U65" s="109">
        <f>IF(OR(L65="",P65="Mut+ext"),0,IF(VLOOKUP(L65,Paramétrage!$C$6:$E$29,2,0)=0,0,IF(O65="","saisir capacité",IF(OR(G65=Paramétrage!$I$7,G65=Paramétrage!$I$8,G65=Paramétrage!$I$9,G65=Paramétrage!$I$10),0,M65*T65*VLOOKUP(L65,Paramétrage!$C$6:$E$29,2,0)))))</f>
        <v>0</v>
      </c>
      <c r="V65" s="43"/>
      <c r="W65" s="104">
        <f t="shared" si="22"/>
        <v>0</v>
      </c>
      <c r="X65" s="106">
        <f>IF(L65="",0,IF(ISERROR(V65+U65*VLOOKUP(L65,Paramétrage!$C$6:$E$29,3,0))=TRUE,W65,V65+U65*VLOOKUP(L65,Paramétrage!$C$6:$E$29,3,0)))</f>
        <v>0</v>
      </c>
      <c r="Y65" s="366"/>
      <c r="Z65" s="361"/>
      <c r="AA65" s="367"/>
      <c r="AB65" s="214"/>
      <c r="AC65" s="44"/>
      <c r="AD65" s="74">
        <f>IF(F65="",0,IF(J65="",0,IF(SUMIF(F58:F65,F65,N58:N65)=0,0,IF(OR(K65="",J65="obligatoire"),AE65/SUMIF(F58:F65,F65,N58:N65),AE65/(SUMIF(F58:F65,F65,N58:N65)/K65)))))</f>
        <v>0</v>
      </c>
      <c r="AE65" s="17">
        <f t="shared" si="23"/>
        <v>0</v>
      </c>
    </row>
    <row r="66" spans="1:31" ht="15.65" customHeight="1" x14ac:dyDescent="0.25">
      <c r="A66" s="349"/>
      <c r="B66" s="351"/>
      <c r="C66" s="175"/>
      <c r="D66" s="176"/>
      <c r="E66" s="76"/>
      <c r="F66" s="76"/>
      <c r="G66" s="168"/>
      <c r="H66" s="166"/>
      <c r="I66" s="132"/>
      <c r="J66" s="77"/>
      <c r="K66" s="78"/>
      <c r="L66" s="85"/>
      <c r="M66" s="79">
        <f>AD66</f>
        <v>21</v>
      </c>
      <c r="N66" s="80"/>
      <c r="O66" s="80"/>
      <c r="P66" s="83"/>
      <c r="Q66" s="81"/>
      <c r="R66" s="81"/>
      <c r="S66" s="82"/>
      <c r="T66" s="133"/>
      <c r="U66" s="84">
        <f>SUM(U58:U65)</f>
        <v>21</v>
      </c>
      <c r="V66" s="85">
        <f>SUM(V58:V65)</f>
        <v>0</v>
      </c>
      <c r="W66" s="86">
        <f t="shared" ref="W66" si="24">U66+V66</f>
        <v>21</v>
      </c>
      <c r="X66" s="87">
        <f>SUM(X58:X65)</f>
        <v>21</v>
      </c>
      <c r="Y66" s="134"/>
      <c r="Z66" s="135"/>
      <c r="AA66" s="136"/>
      <c r="AB66" s="137"/>
      <c r="AC66" s="138"/>
      <c r="AD66" s="139">
        <f>SUM(AD58:AD65)</f>
        <v>21</v>
      </c>
      <c r="AE66" s="140">
        <f>SUM(AE58:AE65)</f>
        <v>1050</v>
      </c>
    </row>
    <row r="67" spans="1:31" ht="15.65" customHeight="1" x14ac:dyDescent="0.25">
      <c r="A67" s="349"/>
      <c r="B67" s="351" t="s">
        <v>114</v>
      </c>
      <c r="C67" s="352" t="s">
        <v>115</v>
      </c>
      <c r="D67" s="353"/>
      <c r="E67" s="358">
        <v>5</v>
      </c>
      <c r="F67" s="164" t="s">
        <v>116</v>
      </c>
      <c r="G67" s="47" t="s">
        <v>70</v>
      </c>
      <c r="H67" s="65" t="s">
        <v>117</v>
      </c>
      <c r="I67" s="59">
        <v>23</v>
      </c>
      <c r="J67" s="72" t="s">
        <v>80</v>
      </c>
      <c r="K67" s="40">
        <v>2</v>
      </c>
      <c r="L67" s="41" t="s">
        <v>72</v>
      </c>
      <c r="M67" s="53">
        <v>15</v>
      </c>
      <c r="N67" s="50">
        <v>20</v>
      </c>
      <c r="O67" s="57">
        <v>20</v>
      </c>
      <c r="P67" s="46" t="s">
        <v>105</v>
      </c>
      <c r="Q67" s="360" t="s">
        <v>118</v>
      </c>
      <c r="R67" s="361"/>
      <c r="S67" s="362"/>
      <c r="T67" s="105" t="str">
        <f>IF(OR(O67="",L67=Paramétrage!$C$10,L67=Paramétrage!$C$13,L67=Paramétrage!$C$17,L67=Paramétrage!$C$20,L67=Paramétrage!$C$24,L67=Paramétrage!$C$27,AND(L67&lt;&gt;Paramétrage!$C$9,P67="Mut+ext")),"",ROUNDUP(N67/O67,0))</f>
        <v/>
      </c>
      <c r="U67" s="109">
        <f>IF(OR(L67="",P67="Mut+ext"),0,IF(VLOOKUP(L67,Paramétrage!$C$6:$E$29,2,0)=0,0,IF(O67="","saisir capacité",IF(OR(G67=Paramétrage!$I$7,G67=Paramétrage!$I$8,G67=Paramétrage!$I$9,G67=Paramétrage!$I$10),0,M67*T67*VLOOKUP(L67,Paramétrage!$C$6:$E$29,2,0)))))</f>
        <v>0</v>
      </c>
      <c r="V67" s="71"/>
      <c r="W67" s="107">
        <f t="shared" ref="W67:W78" si="25">IF(ISERROR(U67+V67)=TRUE,U67,U67+V67)</f>
        <v>0</v>
      </c>
      <c r="X67" s="108">
        <f>IF(L67="",0,IF(ISERROR(V67+U67*VLOOKUP(L67,Paramétrage!$C$6:$E$29,3,0))=TRUE,W67,V67+U67*VLOOKUP(L67,Paramétrage!$C$6:$E$29,3,0)))</f>
        <v>0</v>
      </c>
      <c r="Y67" s="366"/>
      <c r="Z67" s="361"/>
      <c r="AA67" s="367"/>
      <c r="AB67" s="73" t="s">
        <v>81</v>
      </c>
      <c r="AC67" s="44" t="s">
        <v>82</v>
      </c>
      <c r="AD67" s="74">
        <f>IF(F67="",0,IF(J67="",0,IF(SUMIF($F$67:$F$78,F67,$N$67:$N$78)=0,0,IF(OR(K67="",J67="obligatoire"),AE67/SUMIF($F$67:$F$78,F67,$N$67:$N$78),AE67/(SUMIF($F$67:$F$78,F67,$N$67:$N$78)/K67)))))</f>
        <v>4.615384615384615</v>
      </c>
      <c r="AE67" s="16">
        <f t="shared" ref="AE67" si="26">M67*N67</f>
        <v>300</v>
      </c>
    </row>
    <row r="68" spans="1:31" x14ac:dyDescent="0.25">
      <c r="A68" s="349"/>
      <c r="B68" s="351"/>
      <c r="C68" s="354"/>
      <c r="D68" s="355"/>
      <c r="E68" s="358"/>
      <c r="F68" s="164" t="s">
        <v>116</v>
      </c>
      <c r="G68" s="39" t="s">
        <v>70</v>
      </c>
      <c r="H68" s="65" t="s">
        <v>119</v>
      </c>
      <c r="I68" s="59">
        <v>21</v>
      </c>
      <c r="J68" s="58" t="s">
        <v>80</v>
      </c>
      <c r="K68" s="40">
        <v>2</v>
      </c>
      <c r="L68" s="41" t="s">
        <v>72</v>
      </c>
      <c r="M68" s="52">
        <v>21</v>
      </c>
      <c r="N68" s="49">
        <v>10</v>
      </c>
      <c r="O68" s="57">
        <v>20</v>
      </c>
      <c r="P68" s="42" t="s">
        <v>105</v>
      </c>
      <c r="Q68" s="360" t="s">
        <v>120</v>
      </c>
      <c r="R68" s="361"/>
      <c r="S68" s="362"/>
      <c r="T68" s="105" t="str">
        <f>IF(OR(O68="",L68=Paramétrage!$C$10,L68=Paramétrage!$C$13,L68=Paramétrage!$C$17,L68=Paramétrage!$C$20,L68=Paramétrage!$C$24,L68=Paramétrage!$C$27,AND(L68&lt;&gt;Paramétrage!$C$9,P68="Mut+ext")),"",ROUNDUP(N68/O68,0))</f>
        <v/>
      </c>
      <c r="U68" s="109">
        <f>IF(OR(L68="",P68="Mut+ext"),0,IF(VLOOKUP(L68,Paramétrage!$C$6:$E$29,2,0)=0,0,IF(O68="","saisir capacité",IF(OR(G68=Paramétrage!$I$7,G68=Paramétrage!$I$8,G68=Paramétrage!$I$9,G68=Paramétrage!$I$10),0,M68*T68*VLOOKUP(L68,Paramétrage!$C$6:$E$29,2,0)))))</f>
        <v>0</v>
      </c>
      <c r="V68" s="43"/>
      <c r="W68" s="104">
        <f t="shared" si="25"/>
        <v>0</v>
      </c>
      <c r="X68" s="106">
        <f>IF(L68="",0,IF(ISERROR(V68+U68*VLOOKUP(L68,Paramétrage!$C$6:$E$29,3,0))=TRUE,W68,V68+U68*VLOOKUP(L68,Paramétrage!$C$6:$E$29,3,0)))</f>
        <v>0</v>
      </c>
      <c r="Y68" s="366"/>
      <c r="Z68" s="361"/>
      <c r="AA68" s="367"/>
      <c r="AB68" s="73" t="s">
        <v>75</v>
      </c>
      <c r="AC68" s="44" t="s">
        <v>66</v>
      </c>
      <c r="AD68" s="74">
        <f t="shared" ref="AD68:AD78" si="27">IF(F68="",0,IF(J68="",0,IF(SUMIF($F$67:$F$78,F68,$N$67:$N$78)=0,0,IF(OR(K68="",J68="obligatoire"),AE68/SUMIF($F$67:$F$78,F68,$N$67:$N$78),AE68/(SUMIF($F$67:$F$78,F68,$N$67:$N$78)/K68)))))</f>
        <v>3.2307692307692308</v>
      </c>
      <c r="AE68" s="16">
        <f t="shared" ref="AE68:AE78" si="28">M68*N68</f>
        <v>210</v>
      </c>
    </row>
    <row r="69" spans="1:31" x14ac:dyDescent="0.25">
      <c r="A69" s="349"/>
      <c r="B69" s="351"/>
      <c r="C69" s="354"/>
      <c r="D69" s="355"/>
      <c r="E69" s="358"/>
      <c r="F69" s="164" t="s">
        <v>116</v>
      </c>
      <c r="G69" s="39" t="s">
        <v>70</v>
      </c>
      <c r="H69" s="65" t="s">
        <v>121</v>
      </c>
      <c r="I69" s="59">
        <v>21</v>
      </c>
      <c r="J69" s="58" t="s">
        <v>80</v>
      </c>
      <c r="K69" s="40">
        <v>2</v>
      </c>
      <c r="L69" s="41" t="s">
        <v>72</v>
      </c>
      <c r="M69" s="52">
        <v>24</v>
      </c>
      <c r="N69" s="50">
        <v>10</v>
      </c>
      <c r="O69" s="57">
        <v>20</v>
      </c>
      <c r="P69" s="42" t="s">
        <v>105</v>
      </c>
      <c r="Q69" s="360" t="s">
        <v>122</v>
      </c>
      <c r="R69" s="361"/>
      <c r="S69" s="362"/>
      <c r="T69" s="105" t="str">
        <f>IF(OR(O69="",L69=Paramétrage!$C$10,L69=Paramétrage!$C$13,L69=Paramétrage!$C$17,L69=Paramétrage!$C$20,L69=Paramétrage!$C$24,L69=Paramétrage!$C$27,AND(L69&lt;&gt;Paramétrage!$C$9,P69="Mut+ext")),"",ROUNDUP(N69/O69,0))</f>
        <v/>
      </c>
      <c r="U69" s="109">
        <f>IF(OR(L69="",P69="Mut+ext"),0,IF(VLOOKUP(L69,Paramétrage!$C$6:$E$29,2,0)=0,0,IF(O69="","saisir capacité",IF(OR(G69=Paramétrage!$I$7,G69=Paramétrage!$I$8,G69=Paramétrage!$I$9,G69=Paramétrage!$I$10),0,M69*T69*VLOOKUP(L69,Paramétrage!$C$6:$E$29,2,0)))))</f>
        <v>0</v>
      </c>
      <c r="V69" s="43"/>
      <c r="W69" s="104">
        <f t="shared" si="25"/>
        <v>0</v>
      </c>
      <c r="X69" s="106">
        <f>IF(L69="",0,IF(ISERROR(V69+U69*VLOOKUP(L69,Paramétrage!$C$6:$E$29,3,0))=TRUE,W69,V69+U69*VLOOKUP(L69,Paramétrage!$C$6:$E$29,3,0)))</f>
        <v>0</v>
      </c>
      <c r="Y69" s="366"/>
      <c r="Z69" s="361"/>
      <c r="AA69" s="367"/>
      <c r="AB69" s="73" t="s">
        <v>75</v>
      </c>
      <c r="AC69" s="44" t="s">
        <v>66</v>
      </c>
      <c r="AD69" s="74">
        <f t="shared" si="27"/>
        <v>3.6923076923076925</v>
      </c>
      <c r="AE69" s="16">
        <f t="shared" si="28"/>
        <v>240</v>
      </c>
    </row>
    <row r="70" spans="1:31" x14ac:dyDescent="0.25">
      <c r="A70" s="349"/>
      <c r="B70" s="351"/>
      <c r="C70" s="354"/>
      <c r="D70" s="355"/>
      <c r="E70" s="358"/>
      <c r="F70" s="164" t="s">
        <v>116</v>
      </c>
      <c r="G70" s="39" t="s">
        <v>70</v>
      </c>
      <c r="H70" s="165" t="s">
        <v>123</v>
      </c>
      <c r="I70" s="59">
        <v>21</v>
      </c>
      <c r="J70" s="58" t="s">
        <v>80</v>
      </c>
      <c r="K70" s="40">
        <v>2</v>
      </c>
      <c r="L70" s="41" t="s">
        <v>72</v>
      </c>
      <c r="M70" s="52">
        <v>20</v>
      </c>
      <c r="N70" s="51">
        <v>10</v>
      </c>
      <c r="O70" s="57">
        <v>20</v>
      </c>
      <c r="P70" s="42" t="s">
        <v>105</v>
      </c>
      <c r="Q70" s="360" t="s">
        <v>120</v>
      </c>
      <c r="R70" s="361"/>
      <c r="S70" s="362"/>
      <c r="T70" s="105" t="str">
        <f>IF(OR(O70="",L70=Paramétrage!$C$10,L70=Paramétrage!$C$13,L70=Paramétrage!$C$17,L70=Paramétrage!$C$20,L70=Paramétrage!$C$24,L70=Paramétrage!$C$27,AND(L70&lt;&gt;Paramétrage!$C$9,P70="Mut+ext")),"",ROUNDUP(N70/O70,0))</f>
        <v/>
      </c>
      <c r="U70" s="109">
        <f>IF(OR(L70="",P70="Mut+ext"),0,IF(VLOOKUP(L70,Paramétrage!$C$6:$E$29,2,0)=0,0,IF(O70="","saisir capacité",IF(OR(G70=Paramétrage!$I$7,G70=Paramétrage!$I$8,G70=Paramétrage!$I$9,G70=Paramétrage!$I$10),0,M70*T70*VLOOKUP(L70,Paramétrage!$C$6:$E$29,2,0)))))</f>
        <v>0</v>
      </c>
      <c r="V70" s="43"/>
      <c r="W70" s="104">
        <f t="shared" si="25"/>
        <v>0</v>
      </c>
      <c r="X70" s="106">
        <f>IF(L70="",0,IF(ISERROR(V70+U70*VLOOKUP(L70,Paramétrage!$C$6:$E$29,3,0))=TRUE,W70,V70+U70*VLOOKUP(L70,Paramétrage!$C$6:$E$29,3,0)))</f>
        <v>0</v>
      </c>
      <c r="Y70" s="366"/>
      <c r="Z70" s="361"/>
      <c r="AA70" s="367"/>
      <c r="AB70" s="73" t="s">
        <v>75</v>
      </c>
      <c r="AC70" s="44" t="s">
        <v>66</v>
      </c>
      <c r="AD70" s="74">
        <f t="shared" si="27"/>
        <v>3.0769230769230771</v>
      </c>
      <c r="AE70" s="16">
        <f t="shared" si="28"/>
        <v>200</v>
      </c>
    </row>
    <row r="71" spans="1:31" x14ac:dyDescent="0.25">
      <c r="A71" s="349"/>
      <c r="B71" s="351"/>
      <c r="C71" s="354"/>
      <c r="D71" s="355"/>
      <c r="E71" s="358"/>
      <c r="F71" s="164" t="s">
        <v>116</v>
      </c>
      <c r="G71" s="64" t="s">
        <v>70</v>
      </c>
      <c r="H71" s="165" t="s">
        <v>124</v>
      </c>
      <c r="I71" s="59">
        <v>21</v>
      </c>
      <c r="J71" s="58" t="s">
        <v>80</v>
      </c>
      <c r="K71" s="40">
        <v>2</v>
      </c>
      <c r="L71" s="41" t="s">
        <v>72</v>
      </c>
      <c r="M71" s="52">
        <v>20</v>
      </c>
      <c r="N71" s="50">
        <v>10</v>
      </c>
      <c r="O71" s="57">
        <v>20</v>
      </c>
      <c r="P71" s="42" t="s">
        <v>105</v>
      </c>
      <c r="Q71" s="360" t="s">
        <v>120</v>
      </c>
      <c r="R71" s="361"/>
      <c r="S71" s="362"/>
      <c r="T71" s="105" t="str">
        <f>IF(OR(O71="",L71=Paramétrage!$C$10,L71=Paramétrage!$C$13,L71=Paramétrage!$C$17,L71=Paramétrage!$C$20,L71=Paramétrage!$C$24,L71=Paramétrage!$C$27,AND(L71&lt;&gt;Paramétrage!$C$9,P71="Mut+ext")),"",ROUNDUP(N71/O71,0))</f>
        <v/>
      </c>
      <c r="U71" s="109">
        <f>IF(OR(L71="",P71="Mut+ext"),0,IF(VLOOKUP(L71,Paramétrage!$C$6:$E$29,2,0)=0,0,IF(O71="","saisir capacité",IF(OR(G71=Paramétrage!$I$7,G71=Paramétrage!$I$8,G71=Paramétrage!$I$9,G71=Paramétrage!$I$10),0,M71*T71*VLOOKUP(L71,Paramétrage!$C$6:$E$29,2,0)))))</f>
        <v>0</v>
      </c>
      <c r="V71" s="43"/>
      <c r="W71" s="104">
        <f t="shared" si="25"/>
        <v>0</v>
      </c>
      <c r="X71" s="106">
        <f>IF(L71="",0,IF(ISERROR(V71+U71*VLOOKUP(L71,Paramétrage!$C$6:$E$29,3,0))=TRUE,W71,V71+U71*VLOOKUP(L71,Paramétrage!$C$6:$E$29,3,0)))</f>
        <v>0</v>
      </c>
      <c r="Y71" s="366"/>
      <c r="Z71" s="361"/>
      <c r="AA71" s="367"/>
      <c r="AB71" s="73" t="s">
        <v>75</v>
      </c>
      <c r="AC71" s="44" t="s">
        <v>66</v>
      </c>
      <c r="AD71" s="74">
        <f t="shared" si="27"/>
        <v>3.0769230769230771</v>
      </c>
      <c r="AE71" s="16">
        <f t="shared" si="28"/>
        <v>200</v>
      </c>
    </row>
    <row r="72" spans="1:31" x14ac:dyDescent="0.25">
      <c r="A72" s="349"/>
      <c r="B72" s="351"/>
      <c r="C72" s="354"/>
      <c r="D72" s="355"/>
      <c r="E72" s="358"/>
      <c r="F72" s="164" t="s">
        <v>116</v>
      </c>
      <c r="G72" s="64" t="s">
        <v>70</v>
      </c>
      <c r="H72" s="165" t="s">
        <v>125</v>
      </c>
      <c r="I72" s="59">
        <v>21</v>
      </c>
      <c r="J72" s="58" t="s">
        <v>80</v>
      </c>
      <c r="K72" s="40">
        <v>2</v>
      </c>
      <c r="L72" s="41" t="s">
        <v>72</v>
      </c>
      <c r="M72" s="52">
        <v>21</v>
      </c>
      <c r="N72" s="51">
        <v>10</v>
      </c>
      <c r="O72" s="57">
        <v>20</v>
      </c>
      <c r="P72" s="42" t="s">
        <v>105</v>
      </c>
      <c r="Q72" s="360" t="s">
        <v>120</v>
      </c>
      <c r="R72" s="361"/>
      <c r="S72" s="362"/>
      <c r="T72" s="105" t="str">
        <f>IF(OR(O72="",L72=Paramétrage!$C$10,L72=Paramétrage!$C$13,L72=Paramétrage!$C$17,L72=Paramétrage!$C$20,L72=Paramétrage!$C$24,L72=Paramétrage!$C$27,AND(L72&lt;&gt;Paramétrage!$C$9,P72="Mut+ext")),"",ROUNDUP(N72/O72,0))</f>
        <v/>
      </c>
      <c r="U72" s="109">
        <f>IF(OR(L72="",P72="Mut+ext"),0,IF(VLOOKUP(L72,Paramétrage!$C$6:$E$29,2,0)=0,0,IF(O72="","saisir capacité",IF(OR(G72=Paramétrage!$I$7,G72=Paramétrage!$I$8,G72=Paramétrage!$I$9,G72=Paramétrage!$I$10),0,M72*T72*VLOOKUP(L72,Paramétrage!$C$6:$E$29,2,0)))))</f>
        <v>0</v>
      </c>
      <c r="V72" s="43"/>
      <c r="W72" s="104">
        <f t="shared" si="25"/>
        <v>0</v>
      </c>
      <c r="X72" s="106">
        <f>IF(L72="",0,IF(ISERROR(V72+U72*VLOOKUP(L72,Paramétrage!$C$6:$E$29,3,0))=TRUE,W72,V72+U72*VLOOKUP(L72,Paramétrage!$C$6:$E$29,3,0)))</f>
        <v>0</v>
      </c>
      <c r="Y72" s="366"/>
      <c r="Z72" s="361"/>
      <c r="AA72" s="367"/>
      <c r="AB72" s="73" t="s">
        <v>75</v>
      </c>
      <c r="AC72" s="44" t="s">
        <v>66</v>
      </c>
      <c r="AD72" s="74">
        <f t="shared" si="27"/>
        <v>3.2307692307692308</v>
      </c>
      <c r="AE72" s="16">
        <f t="shared" si="28"/>
        <v>210</v>
      </c>
    </row>
    <row r="73" spans="1:31" x14ac:dyDescent="0.25">
      <c r="A73" s="349"/>
      <c r="B73" s="351"/>
      <c r="C73" s="354"/>
      <c r="D73" s="355"/>
      <c r="E73" s="358"/>
      <c r="F73" s="164" t="s">
        <v>116</v>
      </c>
      <c r="G73" s="64" t="s">
        <v>70</v>
      </c>
      <c r="H73" s="165" t="s">
        <v>126</v>
      </c>
      <c r="I73" s="59">
        <v>21</v>
      </c>
      <c r="J73" s="58" t="s">
        <v>80</v>
      </c>
      <c r="K73" s="40">
        <v>2</v>
      </c>
      <c r="L73" s="41" t="s">
        <v>72</v>
      </c>
      <c r="M73" s="52">
        <v>21</v>
      </c>
      <c r="N73" s="50">
        <v>10</v>
      </c>
      <c r="O73" s="57">
        <v>20</v>
      </c>
      <c r="P73" s="42" t="s">
        <v>105</v>
      </c>
      <c r="Q73" s="360" t="s">
        <v>120</v>
      </c>
      <c r="R73" s="361"/>
      <c r="S73" s="362"/>
      <c r="T73" s="105" t="str">
        <f>IF(OR(O73="",L73=Paramétrage!$C$10,L73=Paramétrage!$C$13,L73=Paramétrage!$C$17,L73=Paramétrage!$C$20,L73=Paramétrage!$C$24,L73=Paramétrage!$C$27,AND(L73&lt;&gt;Paramétrage!$C$9,P73="Mut+ext")),"",ROUNDUP(N73/O73,0))</f>
        <v/>
      </c>
      <c r="U73" s="109">
        <f>IF(OR(L73="",P73="Mut+ext"),0,IF(VLOOKUP(L73,Paramétrage!$C$6:$E$29,2,0)=0,0,IF(O73="","saisir capacité",IF(OR(G73=Paramétrage!$I$7,G73=Paramétrage!$I$8,G73=Paramétrage!$I$9,G73=Paramétrage!$I$10),0,M73*T73*VLOOKUP(L73,Paramétrage!$C$6:$E$29,2,0)))))</f>
        <v>0</v>
      </c>
      <c r="V73" s="43"/>
      <c r="W73" s="104">
        <f t="shared" si="25"/>
        <v>0</v>
      </c>
      <c r="X73" s="106">
        <f>IF(L73="",0,IF(ISERROR(V73+U73*VLOOKUP(L73,Paramétrage!$C$6:$E$29,3,0))=TRUE,W73,V73+U73*VLOOKUP(L73,Paramétrage!$C$6:$E$29,3,0)))</f>
        <v>0</v>
      </c>
      <c r="Y73" s="366"/>
      <c r="Z73" s="361"/>
      <c r="AA73" s="367"/>
      <c r="AB73" s="73" t="s">
        <v>75</v>
      </c>
      <c r="AC73" s="44" t="s">
        <v>66</v>
      </c>
      <c r="AD73" s="74">
        <f t="shared" si="27"/>
        <v>3.2307692307692308</v>
      </c>
      <c r="AE73" s="16">
        <f t="shared" si="28"/>
        <v>210</v>
      </c>
    </row>
    <row r="74" spans="1:31" x14ac:dyDescent="0.25">
      <c r="A74" s="349"/>
      <c r="B74" s="351"/>
      <c r="C74" s="354"/>
      <c r="D74" s="355"/>
      <c r="E74" s="358"/>
      <c r="F74" s="164" t="s">
        <v>116</v>
      </c>
      <c r="G74" s="64" t="s">
        <v>70</v>
      </c>
      <c r="H74" s="165" t="s">
        <v>127</v>
      </c>
      <c r="I74" s="59">
        <v>21</v>
      </c>
      <c r="J74" s="58" t="s">
        <v>80</v>
      </c>
      <c r="K74" s="40">
        <v>2</v>
      </c>
      <c r="L74" s="41" t="s">
        <v>72</v>
      </c>
      <c r="M74" s="52">
        <v>20</v>
      </c>
      <c r="N74" s="51">
        <v>10</v>
      </c>
      <c r="O74" s="57">
        <v>20</v>
      </c>
      <c r="P74" s="42" t="s">
        <v>105</v>
      </c>
      <c r="Q74" s="360" t="s">
        <v>128</v>
      </c>
      <c r="R74" s="361"/>
      <c r="S74" s="362"/>
      <c r="T74" s="105" t="str">
        <f>IF(OR(O74="",L74=Paramétrage!$C$10,L74=Paramétrage!$C$13,L74=Paramétrage!$C$17,L74=Paramétrage!$C$20,L74=Paramétrage!$C$24,L74=Paramétrage!$C$27,AND(L74&lt;&gt;Paramétrage!$C$9,P74="Mut+ext")),"",ROUNDUP(N74/O74,0))</f>
        <v/>
      </c>
      <c r="U74" s="109">
        <f>IF(OR(L74="",P74="Mut+ext"),0,IF(VLOOKUP(L74,Paramétrage!$C$6:$E$29,2,0)=0,0,IF(O74="","saisir capacité",IF(OR(G74=Paramétrage!$I$7,G74=Paramétrage!$I$8,G74=Paramétrage!$I$9,G74=Paramétrage!$I$10),0,M74*T74*VLOOKUP(L74,Paramétrage!$C$6:$E$29,2,0)))))</f>
        <v>0</v>
      </c>
      <c r="V74" s="43"/>
      <c r="W74" s="104">
        <f t="shared" ref="W74:W77" si="29">IF(ISERROR(U74+V74)=TRUE,U74,U74+V74)</f>
        <v>0</v>
      </c>
      <c r="X74" s="106">
        <f>IF(L74="",0,IF(ISERROR(V74+U74*VLOOKUP(L74,Paramétrage!$C$6:$E$29,3,0))=TRUE,W74,V74+U74*VLOOKUP(L74,Paramétrage!$C$6:$E$29,3,0)))</f>
        <v>0</v>
      </c>
      <c r="Y74" s="366"/>
      <c r="Z74" s="361"/>
      <c r="AA74" s="367"/>
      <c r="AB74" s="73" t="s">
        <v>75</v>
      </c>
      <c r="AC74" s="44" t="s">
        <v>66</v>
      </c>
      <c r="AD74" s="74">
        <f t="shared" si="27"/>
        <v>3.0769230769230771</v>
      </c>
      <c r="AE74" s="16">
        <f t="shared" si="28"/>
        <v>200</v>
      </c>
    </row>
    <row r="75" spans="1:31" x14ac:dyDescent="0.25">
      <c r="A75" s="349"/>
      <c r="B75" s="351"/>
      <c r="C75" s="354"/>
      <c r="D75" s="355"/>
      <c r="E75" s="358"/>
      <c r="F75" s="164" t="s">
        <v>116</v>
      </c>
      <c r="G75" s="64" t="s">
        <v>70</v>
      </c>
      <c r="H75" s="165" t="s">
        <v>129</v>
      </c>
      <c r="I75" s="59">
        <v>21</v>
      </c>
      <c r="J75" s="58" t="s">
        <v>80</v>
      </c>
      <c r="K75" s="40">
        <v>2</v>
      </c>
      <c r="L75" s="41" t="s">
        <v>72</v>
      </c>
      <c r="M75" s="52">
        <v>21</v>
      </c>
      <c r="N75" s="50">
        <v>10</v>
      </c>
      <c r="O75" s="57">
        <v>20</v>
      </c>
      <c r="P75" s="42" t="s">
        <v>105</v>
      </c>
      <c r="Q75" s="360" t="s">
        <v>128</v>
      </c>
      <c r="R75" s="361"/>
      <c r="S75" s="362"/>
      <c r="T75" s="105" t="str">
        <f>IF(OR(O75="",L75=Paramétrage!$C$10,L75=Paramétrage!$C$13,L75=Paramétrage!$C$17,L75=Paramétrage!$C$20,L75=Paramétrage!$C$24,L75=Paramétrage!$C$27,AND(L75&lt;&gt;Paramétrage!$C$9,P75="Mut+ext")),"",ROUNDUP(N75/O75,0))</f>
        <v/>
      </c>
      <c r="U75" s="109">
        <f>IF(OR(L75="",P75="Mut+ext"),0,IF(VLOOKUP(L75,Paramétrage!$C$6:$E$29,2,0)=0,0,IF(O75="","saisir capacité",IF(OR(G75=Paramétrage!$I$7,G75=Paramétrage!$I$8,G75=Paramétrage!$I$9,G75=Paramétrage!$I$10),0,M75*T75*VLOOKUP(L75,Paramétrage!$C$6:$E$29,2,0)))))</f>
        <v>0</v>
      </c>
      <c r="V75" s="43"/>
      <c r="W75" s="104">
        <f t="shared" si="29"/>
        <v>0</v>
      </c>
      <c r="X75" s="106">
        <f>IF(L75="",0,IF(ISERROR(V75+U75*VLOOKUP(L75,Paramétrage!$C$6:$E$29,3,0))=TRUE,W75,V75+U75*VLOOKUP(L75,Paramétrage!$C$6:$E$29,3,0)))</f>
        <v>0</v>
      </c>
      <c r="Y75" s="366"/>
      <c r="Z75" s="361"/>
      <c r="AA75" s="367"/>
      <c r="AB75" s="73" t="s">
        <v>75</v>
      </c>
      <c r="AC75" s="44" t="s">
        <v>66</v>
      </c>
      <c r="AD75" s="74">
        <f t="shared" si="27"/>
        <v>3.2307692307692308</v>
      </c>
      <c r="AE75" s="16">
        <f t="shared" si="28"/>
        <v>210</v>
      </c>
    </row>
    <row r="76" spans="1:31" x14ac:dyDescent="0.25">
      <c r="A76" s="349"/>
      <c r="B76" s="351"/>
      <c r="C76" s="354"/>
      <c r="D76" s="355"/>
      <c r="E76" s="358"/>
      <c r="F76" s="164" t="s">
        <v>116</v>
      </c>
      <c r="G76" s="64" t="s">
        <v>70</v>
      </c>
      <c r="H76" s="165" t="s">
        <v>130</v>
      </c>
      <c r="I76" s="59">
        <v>21</v>
      </c>
      <c r="J76" s="58" t="s">
        <v>80</v>
      </c>
      <c r="K76" s="40">
        <v>2</v>
      </c>
      <c r="L76" s="41" t="s">
        <v>72</v>
      </c>
      <c r="M76" s="52">
        <v>20</v>
      </c>
      <c r="N76" s="50">
        <v>10</v>
      </c>
      <c r="O76" s="57">
        <v>20</v>
      </c>
      <c r="P76" s="42" t="s">
        <v>105</v>
      </c>
      <c r="Q76" s="360" t="s">
        <v>128</v>
      </c>
      <c r="R76" s="361"/>
      <c r="S76" s="362"/>
      <c r="T76" s="105" t="str">
        <f>IF(OR(O76="",L76=Paramétrage!$C$10,L76=Paramétrage!$C$13,L76=Paramétrage!$C$17,L76=Paramétrage!$C$20,L76=Paramétrage!$C$24,L76=Paramétrage!$C$27,AND(L76&lt;&gt;Paramétrage!$C$9,P76="Mut+ext")),"",ROUNDUP(N76/O76,0))</f>
        <v/>
      </c>
      <c r="U76" s="109">
        <f>IF(OR(L76="",P76="Mut+ext"),0,IF(VLOOKUP(L76,Paramétrage!$C$6:$E$29,2,0)=0,0,IF(O76="","saisir capacité",IF(OR(G76=Paramétrage!$I$7,G76=Paramétrage!$I$8,G76=Paramétrage!$I$9,G76=Paramétrage!$I$10),0,M76*T76*VLOOKUP(L76,Paramétrage!$C$6:$E$29,2,0)))))</f>
        <v>0</v>
      </c>
      <c r="V76" s="43"/>
      <c r="W76" s="104">
        <f t="shared" si="29"/>
        <v>0</v>
      </c>
      <c r="X76" s="106">
        <f>IF(L76="",0,IF(ISERROR(V76+U76*VLOOKUP(L76,Paramétrage!$C$6:$E$29,3,0))=TRUE,W76,V76+U76*VLOOKUP(L76,Paramétrage!$C$6:$E$29,3,0)))</f>
        <v>0</v>
      </c>
      <c r="Y76" s="366"/>
      <c r="Z76" s="361"/>
      <c r="AA76" s="367"/>
      <c r="AB76" s="73" t="s">
        <v>75</v>
      </c>
      <c r="AC76" s="44" t="s">
        <v>66</v>
      </c>
      <c r="AD76" s="74">
        <f t="shared" si="27"/>
        <v>3.0769230769230771</v>
      </c>
      <c r="AE76" s="16">
        <f t="shared" si="28"/>
        <v>200</v>
      </c>
    </row>
    <row r="77" spans="1:31" x14ac:dyDescent="0.25">
      <c r="A77" s="349"/>
      <c r="B77" s="351"/>
      <c r="C77" s="354"/>
      <c r="D77" s="355"/>
      <c r="E77" s="358"/>
      <c r="F77" s="164" t="s">
        <v>116</v>
      </c>
      <c r="G77" s="64" t="s">
        <v>70</v>
      </c>
      <c r="H77" s="165" t="s">
        <v>131</v>
      </c>
      <c r="I77" s="59">
        <v>21</v>
      </c>
      <c r="J77" s="58" t="s">
        <v>80</v>
      </c>
      <c r="K77" s="40">
        <v>2</v>
      </c>
      <c r="L77" s="41" t="s">
        <v>72</v>
      </c>
      <c r="M77" s="52">
        <v>20</v>
      </c>
      <c r="N77" s="49">
        <v>10</v>
      </c>
      <c r="O77" s="57">
        <v>20</v>
      </c>
      <c r="P77" s="261" t="s">
        <v>105</v>
      </c>
      <c r="Q77" s="363"/>
      <c r="R77" s="364"/>
      <c r="S77" s="365"/>
      <c r="T77" s="262" t="str">
        <f>IF(OR(O77="",L77=Paramétrage!$C$10,L77=Paramétrage!$C$13,L77=Paramétrage!$C$17,L77=Paramétrage!$C$20,L77=Paramétrage!$C$24,L77=Paramétrage!$C$27,AND(L77&lt;&gt;Paramétrage!$C$9,P77="Mut+ext")),"",ROUNDUP(N77/O77,0))</f>
        <v/>
      </c>
      <c r="U77" s="263">
        <f>IF(OR(L77="",P77="Mut+ext"),0,IF(VLOOKUP(L77,Paramétrage!$C$6:$E$29,2,0)=0,0,IF(O77="","saisir capacité",IF(OR(G77=Paramétrage!$I$7,G77=Paramétrage!$I$8,G77=Paramétrage!$I$9,G77=Paramétrage!$I$10),0,M77*T77*VLOOKUP(L77,Paramétrage!$C$6:$E$29,2,0)))))</f>
        <v>0</v>
      </c>
      <c r="V77" s="264"/>
      <c r="W77" s="265">
        <f t="shared" si="29"/>
        <v>0</v>
      </c>
      <c r="X77" s="266">
        <f>IF(L77="",0,IF(ISERROR(V77+U77*VLOOKUP(L77,Paramétrage!$C$6:$E$29,3,0))=TRUE,W77,V77+U77*VLOOKUP(L77,Paramétrage!$C$6:$E$29,3,0)))</f>
        <v>0</v>
      </c>
      <c r="Y77" s="366" t="s">
        <v>132</v>
      </c>
      <c r="Z77" s="361"/>
      <c r="AA77" s="367"/>
      <c r="AB77" s="73" t="s">
        <v>81</v>
      </c>
      <c r="AC77" s="44" t="s">
        <v>82</v>
      </c>
      <c r="AD77" s="74">
        <f t="shared" si="27"/>
        <v>3.0769230769230771</v>
      </c>
      <c r="AE77" s="16">
        <f t="shared" si="28"/>
        <v>200</v>
      </c>
    </row>
    <row r="78" spans="1:31" x14ac:dyDescent="0.25">
      <c r="A78" s="349"/>
      <c r="B78" s="351"/>
      <c r="C78" s="356"/>
      <c r="D78" s="357"/>
      <c r="E78" s="359"/>
      <c r="F78" s="164" t="s">
        <v>116</v>
      </c>
      <c r="G78" s="64" t="s">
        <v>70</v>
      </c>
      <c r="H78" s="274" t="s">
        <v>133</v>
      </c>
      <c r="I78" s="59">
        <v>21</v>
      </c>
      <c r="J78" s="58" t="s">
        <v>80</v>
      </c>
      <c r="K78" s="40">
        <v>2</v>
      </c>
      <c r="L78" s="41" t="s">
        <v>72</v>
      </c>
      <c r="M78" s="52">
        <v>20</v>
      </c>
      <c r="N78" s="51">
        <v>10</v>
      </c>
      <c r="O78" s="57">
        <v>20</v>
      </c>
      <c r="P78" s="42" t="s">
        <v>105</v>
      </c>
      <c r="Q78" s="235" t="s">
        <v>134</v>
      </c>
      <c r="R78" s="214"/>
      <c r="S78" s="236"/>
      <c r="T78" s="105" t="str">
        <f>IF(OR(O78="",L78=Paramétrage!$C$10,L78=Paramétrage!$C$13,L78=Paramétrage!$C$17,L78=Paramétrage!$C$20,L78=Paramétrage!$C$24,L78=Paramétrage!$C$27,AND(L78&lt;&gt;Paramétrage!$C$9,P78="Mut+ext")),"",ROUNDUP(N78/O78,0))</f>
        <v/>
      </c>
      <c r="U78" s="109">
        <f>IF(OR(L78="",P78="Mut+ext"),0,IF(VLOOKUP(L78,Paramétrage!$C$6:$E$29,2,0)=0,0,IF(O78="","saisir capacité",IF(OR(G78=Paramétrage!$I$7,G78=Paramétrage!$I$8,G78=Paramétrage!$I$9,G78=Paramétrage!$I$10),0,M78*T78*VLOOKUP(L78,Paramétrage!$C$6:$E$29,2,0)))))</f>
        <v>0</v>
      </c>
      <c r="V78" s="43"/>
      <c r="W78" s="104">
        <f t="shared" si="25"/>
        <v>0</v>
      </c>
      <c r="X78" s="106">
        <f>IF(L78="",0,IF(ISERROR(V78+U78*VLOOKUP(L78,Paramétrage!$C$6:$E$29,3,0))=TRUE,W78,V78+U78*VLOOKUP(L78,Paramétrage!$C$6:$E$29,3,0)))</f>
        <v>0</v>
      </c>
      <c r="Y78" s="366" t="s">
        <v>135</v>
      </c>
      <c r="Z78" s="361"/>
      <c r="AA78" s="367"/>
      <c r="AB78" s="73" t="s">
        <v>81</v>
      </c>
      <c r="AC78" s="44" t="s">
        <v>82</v>
      </c>
      <c r="AD78" s="74">
        <f t="shared" si="27"/>
        <v>3.0769230769230771</v>
      </c>
      <c r="AE78" s="16">
        <f t="shared" si="28"/>
        <v>200</v>
      </c>
    </row>
    <row r="79" spans="1:31" ht="16" thickBot="1" x14ac:dyDescent="0.3">
      <c r="A79" s="349"/>
      <c r="B79" s="351"/>
      <c r="C79" s="175"/>
      <c r="D79" s="176"/>
      <c r="E79" s="76"/>
      <c r="F79" s="76"/>
      <c r="G79" s="168"/>
      <c r="H79" s="166"/>
      <c r="I79" s="132"/>
      <c r="J79" s="77"/>
      <c r="K79" s="78"/>
      <c r="L79" s="85"/>
      <c r="M79" s="79">
        <f>AD79</f>
        <v>39.692307692307701</v>
      </c>
      <c r="N79" s="80"/>
      <c r="O79" s="80"/>
      <c r="P79" s="83"/>
      <c r="Q79" s="81"/>
      <c r="R79" s="81"/>
      <c r="S79" s="82"/>
      <c r="T79" s="133"/>
      <c r="U79" s="84">
        <f>SUM(U67:U78)</f>
        <v>0</v>
      </c>
      <c r="V79" s="85">
        <f>SUM(V67:V78)</f>
        <v>0</v>
      </c>
      <c r="W79" s="86">
        <f t="shared" ref="W79" si="30">U79+V79</f>
        <v>0</v>
      </c>
      <c r="X79" s="87">
        <f>SUM(X67:X78)</f>
        <v>0</v>
      </c>
      <c r="Y79" s="134"/>
      <c r="Z79" s="135"/>
      <c r="AA79" s="136"/>
      <c r="AB79" s="137"/>
      <c r="AC79" s="138"/>
      <c r="AD79" s="139">
        <f>SUM(AD67:AD78)</f>
        <v>39.692307692307701</v>
      </c>
      <c r="AE79" s="140">
        <f>SUM(AE67:AE78)</f>
        <v>2580</v>
      </c>
    </row>
    <row r="80" spans="1:31" ht="15.65" hidden="1" customHeight="1" x14ac:dyDescent="0.25">
      <c r="A80" s="349"/>
      <c r="B80" s="351" t="s">
        <v>136</v>
      </c>
      <c r="C80" s="352" t="s">
        <v>137</v>
      </c>
      <c r="D80" s="353"/>
      <c r="E80" s="368"/>
      <c r="F80" s="164"/>
      <c r="G80" s="64"/>
      <c r="H80" s="165"/>
      <c r="I80" s="59"/>
      <c r="J80" s="58"/>
      <c r="K80" s="40"/>
      <c r="L80" s="41"/>
      <c r="M80" s="52"/>
      <c r="N80" s="50"/>
      <c r="O80" s="57"/>
      <c r="P80" s="42"/>
      <c r="Q80" s="360"/>
      <c r="R80" s="361"/>
      <c r="S80" s="362"/>
      <c r="T80" s="105" t="str">
        <f>IF(OR(O80="",L80=Paramétrage!$C$10,L80=Paramétrage!$C$13,L80=Paramétrage!$C$17,L80=Paramétrage!$C$20,L80=Paramétrage!$C$24,L80=Paramétrage!$C$27,AND(L80&lt;&gt;Paramétrage!$C$9,P80="Mut+ext")),"",ROUNDUP(N80/O80,0))</f>
        <v/>
      </c>
      <c r="U80" s="109">
        <f>IF(OR(L80="",P80="Mut+ext"),0,IF(VLOOKUP(L80,Paramétrage!$C$6:$E$29,2,0)=0,0,IF(O80="","saisir capacité",IF(OR(G80=Paramétrage!$I$7,G80=Paramétrage!$I$8,G80=Paramétrage!$I$9,G80=Paramétrage!$I$10),0,M80*T80*VLOOKUP(L80,Paramétrage!$C$6:$E$29,2,0)))))</f>
        <v>0</v>
      </c>
      <c r="V80" s="71"/>
      <c r="W80" s="107">
        <f t="shared" ref="W80:W87" si="31">IF(ISERROR(U80+V80)=TRUE,U80,U80+V80)</f>
        <v>0</v>
      </c>
      <c r="X80" s="108">
        <f>IF(L80="",0,IF(ISERROR(V80+U80*VLOOKUP(L80,Paramétrage!$C$6:$E$29,3,0))=TRUE,W80,V80+U80*VLOOKUP(L80,Paramétrage!$C$6:$E$29,3,0)))</f>
        <v>0</v>
      </c>
      <c r="Y80" s="366"/>
      <c r="Z80" s="361"/>
      <c r="AA80" s="367"/>
      <c r="AB80" s="73"/>
      <c r="AC80" s="44"/>
      <c r="AD80" s="74">
        <f>IF(F80="",0,IF(J80="",0,IF(SUMIF(F80:F87,F80,N80:N87)=0,0,IF(OR(K80="",J80="obligatoire"),AE80/SUMIF(F80:F87,F80,N80:N87),AE80/(SUMIF(F80:F87,F80,N80:N87)/K80)))))</f>
        <v>0</v>
      </c>
      <c r="AE80" s="16">
        <f t="shared" ref="AE80:AE87" si="32">M80*N80</f>
        <v>0</v>
      </c>
    </row>
    <row r="81" spans="1:31" hidden="1" x14ac:dyDescent="0.25">
      <c r="A81" s="349"/>
      <c r="B81" s="351"/>
      <c r="C81" s="354"/>
      <c r="D81" s="355"/>
      <c r="E81" s="368"/>
      <c r="F81" s="164"/>
      <c r="G81" s="64"/>
      <c r="H81" s="165"/>
      <c r="I81" s="59"/>
      <c r="J81" s="58"/>
      <c r="K81" s="40"/>
      <c r="L81" s="41"/>
      <c r="M81" s="52"/>
      <c r="N81" s="50"/>
      <c r="O81" s="57"/>
      <c r="P81" s="42"/>
      <c r="Q81" s="360"/>
      <c r="R81" s="361"/>
      <c r="S81" s="362"/>
      <c r="T81" s="105" t="str">
        <f>IF(OR(O81="",L81=Paramétrage!$C$10,L81=Paramétrage!$C$13,L81=Paramétrage!$C$17,L81=Paramétrage!$C$20,L81=Paramétrage!$C$24,L81=Paramétrage!$C$27,AND(L81&lt;&gt;Paramétrage!$C$9,P81="Mut+ext")),"",ROUNDUP(N81/O81,0))</f>
        <v/>
      </c>
      <c r="U81" s="109">
        <f>IF(OR(L81="",P81="Mut+ext"),0,IF(VLOOKUP(L81,Paramétrage!$C$6:$E$29,2,0)=0,0,IF(O81="","saisir capacité",IF(OR(G81=Paramétrage!$I$7,G81=Paramétrage!$I$8,G81=Paramétrage!$I$9,G81=Paramétrage!$I$10),0,M81*T81*VLOOKUP(L81,Paramétrage!$C$6:$E$29,2,0)))))</f>
        <v>0</v>
      </c>
      <c r="V81" s="43"/>
      <c r="W81" s="104">
        <f t="shared" si="31"/>
        <v>0</v>
      </c>
      <c r="X81" s="106">
        <f>IF(L81="",0,IF(ISERROR(V81+U81*VLOOKUP(L81,Paramétrage!$C$6:$E$29,3,0))=TRUE,W81,V81+U81*VLOOKUP(L81,Paramétrage!$C$6:$E$29,3,0)))</f>
        <v>0</v>
      </c>
      <c r="Y81" s="366"/>
      <c r="Z81" s="361"/>
      <c r="AA81" s="367"/>
      <c r="AB81" s="73"/>
      <c r="AC81" s="44"/>
      <c r="AD81" s="74">
        <f>IF(F81="",0,IF(J81="",0,IF(SUMIF(F80:F87,F81,N80:N87)=0,0,IF(OR(K81="",J81="obligatoire"),AE81/SUMIF(F80:F87,F81,N80:N87),AE81/(SUMIF(F80:F87,F81,N80:N87)/K81)))))</f>
        <v>0</v>
      </c>
      <c r="AE81" s="17">
        <f t="shared" si="32"/>
        <v>0</v>
      </c>
    </row>
    <row r="82" spans="1:31" hidden="1" x14ac:dyDescent="0.25">
      <c r="A82" s="349"/>
      <c r="B82" s="351"/>
      <c r="C82" s="354"/>
      <c r="D82" s="355"/>
      <c r="E82" s="368"/>
      <c r="F82" s="164"/>
      <c r="G82" s="64"/>
      <c r="H82" s="165"/>
      <c r="I82" s="59"/>
      <c r="J82" s="58"/>
      <c r="K82" s="40"/>
      <c r="L82" s="41"/>
      <c r="M82" s="52"/>
      <c r="N82" s="49"/>
      <c r="O82" s="57"/>
      <c r="P82" s="42"/>
      <c r="Q82" s="360"/>
      <c r="R82" s="361"/>
      <c r="S82" s="362"/>
      <c r="T82" s="105" t="str">
        <f>IF(OR(O82="",L82=Paramétrage!$C$10,L82=Paramétrage!$C$13,L82=Paramétrage!$C$17,L82=Paramétrage!$C$20,L82=Paramétrage!$C$24,L82=Paramétrage!$C$27,AND(L82&lt;&gt;Paramétrage!$C$9,P82="Mut+ext")),"",ROUNDUP(N82/O82,0))</f>
        <v/>
      </c>
      <c r="U82" s="109">
        <f>IF(OR(L82="",P82="Mut+ext"),0,IF(VLOOKUP(L82,Paramétrage!$C$6:$E$29,2,0)=0,0,IF(O82="","saisir capacité",IF(OR(G82=Paramétrage!$I$7,G82=Paramétrage!$I$8,G82=Paramétrage!$I$9,G82=Paramétrage!$I$10),0,M82*T82*VLOOKUP(L82,Paramétrage!$C$6:$E$29,2,0)))))</f>
        <v>0</v>
      </c>
      <c r="V82" s="43"/>
      <c r="W82" s="104">
        <f t="shared" si="31"/>
        <v>0</v>
      </c>
      <c r="X82" s="106">
        <f>IF(L82="",0,IF(ISERROR(V82+U82*VLOOKUP(L82,Paramétrage!$C$6:$E$29,3,0))=TRUE,W82,V82+U82*VLOOKUP(L82,Paramétrage!$C$6:$E$29,3,0)))</f>
        <v>0</v>
      </c>
      <c r="Y82" s="366"/>
      <c r="Z82" s="361"/>
      <c r="AA82" s="367"/>
      <c r="AB82" s="73"/>
      <c r="AC82" s="44"/>
      <c r="AD82" s="74">
        <f>IF(F82="",0,IF(J82="",0,IF(SUMIF(F80:F87,F82,N80:N87)=0,0,IF(OR(K82="",J82="obligatoire"),AE82/SUMIF(F80:F87,F82,N80:N87),AE82/(SUMIF(F80:F87,F82,N80:N87)/K82)))))</f>
        <v>0</v>
      </c>
      <c r="AE82" s="17">
        <f t="shared" si="32"/>
        <v>0</v>
      </c>
    </row>
    <row r="83" spans="1:31" hidden="1" x14ac:dyDescent="0.25">
      <c r="A83" s="349"/>
      <c r="B83" s="351"/>
      <c r="C83" s="354"/>
      <c r="D83" s="355"/>
      <c r="E83" s="368"/>
      <c r="F83" s="164"/>
      <c r="G83" s="64"/>
      <c r="H83" s="231"/>
      <c r="I83" s="59"/>
      <c r="J83" s="58"/>
      <c r="K83" s="40"/>
      <c r="L83" s="41"/>
      <c r="M83" s="52"/>
      <c r="N83" s="49"/>
      <c r="O83" s="57"/>
      <c r="P83" s="42"/>
      <c r="Q83" s="360"/>
      <c r="R83" s="361"/>
      <c r="S83" s="362"/>
      <c r="T83" s="105" t="str">
        <f>IF(OR(O83="",L83=Paramétrage!$C$10,L83=Paramétrage!$C$13,L83=Paramétrage!$C$17,L83=Paramétrage!$C$20,L83=Paramétrage!$C$24,L83=Paramétrage!$C$27,AND(L83&lt;&gt;Paramétrage!$C$9,P83="Mut+ext")),"",ROUNDUP(N83/O83,0))</f>
        <v/>
      </c>
      <c r="U83" s="109">
        <f>IF(OR(L83="",P83="Mut+ext"),0,IF(VLOOKUP(L83,Paramétrage!$C$6:$E$29,2,0)=0,0,IF(O83="","saisir capacité",IF(OR(G83=Paramétrage!$I$7,G83=Paramétrage!$I$8,G83=Paramétrage!$I$9,G83=Paramétrage!$I$10),0,M83*T83*VLOOKUP(L83,Paramétrage!$C$6:$E$29,2,0)))))</f>
        <v>0</v>
      </c>
      <c r="V83" s="43"/>
      <c r="W83" s="104">
        <f t="shared" si="31"/>
        <v>0</v>
      </c>
      <c r="X83" s="106">
        <f>IF(L83="",0,IF(ISERROR(V83+U83*VLOOKUP(L83,Paramétrage!$C$6:$E$29,3,0))=TRUE,W83,V83+U83*VLOOKUP(L83,Paramétrage!$C$6:$E$29,3,0)))</f>
        <v>0</v>
      </c>
      <c r="Y83" s="216"/>
      <c r="Z83" s="214"/>
      <c r="AA83" s="217"/>
      <c r="AB83" s="73"/>
      <c r="AC83" s="44"/>
      <c r="AD83" s="74">
        <f>IF(F83="",0,IF(J83="",0,IF(SUMIF(F80:F87,F83,N80:N87)=0,0,IF(OR(K83="",J83="obligatoire"),AE83/SUMIF(F80:F87,F83,N80:N87),AE83/(SUMIF(F80:F87,F83,N80:N87)/K83)))))</f>
        <v>0</v>
      </c>
      <c r="AE83" s="17">
        <f t="shared" si="32"/>
        <v>0</v>
      </c>
    </row>
    <row r="84" spans="1:31" hidden="1" x14ac:dyDescent="0.25">
      <c r="A84" s="349"/>
      <c r="B84" s="351"/>
      <c r="C84" s="354"/>
      <c r="D84" s="355"/>
      <c r="E84" s="368"/>
      <c r="F84" s="164"/>
      <c r="G84" s="64"/>
      <c r="H84" s="165"/>
      <c r="I84" s="59"/>
      <c r="J84" s="58"/>
      <c r="K84" s="40"/>
      <c r="L84" s="41"/>
      <c r="M84" s="52"/>
      <c r="N84" s="49"/>
      <c r="O84" s="57"/>
      <c r="P84" s="42"/>
      <c r="Q84" s="360"/>
      <c r="R84" s="361"/>
      <c r="S84" s="362"/>
      <c r="T84" s="105" t="str">
        <f>IF(OR(O84="",L84=Paramétrage!$C$10,L84=Paramétrage!$C$13,L84=Paramétrage!$C$17,L84=Paramétrage!$C$20,L84=Paramétrage!$C$24,L84=Paramétrage!$C$27,AND(L84&lt;&gt;Paramétrage!$C$9,P84="Mut+ext")),"",ROUNDUP(N84/O84,0))</f>
        <v/>
      </c>
      <c r="U84" s="109">
        <f>IF(OR(L84="",P84="Mut+ext"),0,IF(VLOOKUP(L84,Paramétrage!$C$6:$E$29,2,0)=0,0,IF(O84="","saisir capacité",IF(OR(G84=Paramétrage!$I$7,G84=Paramétrage!$I$8,G84=Paramétrage!$I$9,G84=Paramétrage!$I$10),0,M84*T84*VLOOKUP(L84,Paramétrage!$C$6:$E$29,2,0)))))</f>
        <v>0</v>
      </c>
      <c r="V84" s="43"/>
      <c r="W84" s="104">
        <f t="shared" si="31"/>
        <v>0</v>
      </c>
      <c r="X84" s="106">
        <f>IF(L84="",0,IF(ISERROR(V84+U84*VLOOKUP(L84,Paramétrage!$C$6:$E$29,3,0))=TRUE,W84,V84+U84*VLOOKUP(L84,Paramétrage!$C$6:$E$29,3,0)))</f>
        <v>0</v>
      </c>
      <c r="Y84" s="366"/>
      <c r="Z84" s="361"/>
      <c r="AA84" s="367"/>
      <c r="AB84" s="214"/>
      <c r="AC84" s="44"/>
      <c r="AD84" s="74">
        <f>IF(F84="",0,IF(J84="",0,IF(SUMIF(F80:F87,F84,N80:N87)=0,0,IF(OR(K84="",J84="obligatoire"),AE84/SUMIF(F80:F87,F84,N80:N87),AE84/(SUMIF(F80:F87,F84,N80:N87)/K84)))))</f>
        <v>0</v>
      </c>
      <c r="AE84" s="17">
        <f t="shared" si="32"/>
        <v>0</v>
      </c>
    </row>
    <row r="85" spans="1:31" hidden="1" x14ac:dyDescent="0.25">
      <c r="A85" s="349"/>
      <c r="B85" s="351"/>
      <c r="C85" s="354"/>
      <c r="D85" s="355"/>
      <c r="E85" s="368"/>
      <c r="F85" s="164"/>
      <c r="G85" s="64"/>
      <c r="H85" s="165"/>
      <c r="I85" s="59"/>
      <c r="J85" s="58"/>
      <c r="K85" s="40"/>
      <c r="L85" s="41"/>
      <c r="M85" s="52"/>
      <c r="N85" s="50"/>
      <c r="O85" s="57"/>
      <c r="P85" s="42"/>
      <c r="Q85" s="360"/>
      <c r="R85" s="361"/>
      <c r="S85" s="362"/>
      <c r="T85" s="105" t="str">
        <f>IF(OR(O85="",L85=Paramétrage!$C$10,L85=Paramétrage!$C$13,L85=Paramétrage!$C$17,L85=Paramétrage!$C$20,L85=Paramétrage!$C$24,L85=Paramétrage!$C$27,AND(L85&lt;&gt;Paramétrage!$C$9,P85="Mut+ext")),"",ROUNDUP(N85/O85,0))</f>
        <v/>
      </c>
      <c r="U85" s="109">
        <f>IF(OR(L85="",P85="Mut+ext"),0,IF(VLOOKUP(L85,Paramétrage!$C$6:$E$29,2,0)=0,0,IF(O85="","saisir capacité",IF(OR(G85=Paramétrage!$I$7,G85=Paramétrage!$I$8,G85=Paramétrage!$I$9,G85=Paramétrage!$I$10),0,M85*T85*VLOOKUP(L85,Paramétrage!$C$6:$E$29,2,0)))))</f>
        <v>0</v>
      </c>
      <c r="V85" s="43"/>
      <c r="W85" s="104">
        <f t="shared" si="31"/>
        <v>0</v>
      </c>
      <c r="X85" s="106">
        <f>IF(L85="",0,IF(ISERROR(V85+U85*VLOOKUP(L85,Paramétrage!$C$6:$E$29,3,0))=TRUE,W85,V85+U85*VLOOKUP(L85,Paramétrage!$C$6:$E$29,3,0)))</f>
        <v>0</v>
      </c>
      <c r="Y85" s="366"/>
      <c r="Z85" s="361"/>
      <c r="AA85" s="367"/>
      <c r="AB85" s="214"/>
      <c r="AC85" s="44"/>
      <c r="AD85" s="74">
        <f>IF(F85="",0,IF(J85="",0,IF(SUMIF(F80:F87,F85,N80:N87)=0,0,IF(OR(K85="",J85="obligatoire"),AE85/SUMIF(F80:F87,F85,N80:N87),AE85/(SUMIF(F80:F87,F85,N80:N87)/K85)))))</f>
        <v>0</v>
      </c>
      <c r="AE85" s="17">
        <f t="shared" si="32"/>
        <v>0</v>
      </c>
    </row>
    <row r="86" spans="1:31" hidden="1" x14ac:dyDescent="0.25">
      <c r="A86" s="349"/>
      <c r="B86" s="351"/>
      <c r="C86" s="354"/>
      <c r="D86" s="355"/>
      <c r="E86" s="368"/>
      <c r="F86" s="164"/>
      <c r="G86" s="64"/>
      <c r="H86" s="165"/>
      <c r="I86" s="59"/>
      <c r="J86" s="58"/>
      <c r="K86" s="40"/>
      <c r="L86" s="41"/>
      <c r="M86" s="52"/>
      <c r="N86" s="49"/>
      <c r="O86" s="57"/>
      <c r="P86" s="42"/>
      <c r="Q86" s="360"/>
      <c r="R86" s="361"/>
      <c r="S86" s="362"/>
      <c r="T86" s="105" t="str">
        <f>IF(OR(O86="",L86=Paramétrage!$C$10,L86=Paramétrage!$C$13,L86=Paramétrage!$C$17,L86=Paramétrage!$C$20,L86=Paramétrage!$C$24,L86=Paramétrage!$C$27,AND(L86&lt;&gt;Paramétrage!$C$9,P86="Mut+ext")),"",ROUNDUP(N86/O86,0))</f>
        <v/>
      </c>
      <c r="U86" s="109">
        <f>IF(OR(L86="",P86="Mut+ext"),0,IF(VLOOKUP(L86,Paramétrage!$C$6:$E$29,2,0)=0,0,IF(O86="","saisir capacité",IF(OR(G86=Paramétrage!$I$7,G86=Paramétrage!$I$8,G86=Paramétrage!$I$9,G86=Paramétrage!$I$10),0,M86*T86*VLOOKUP(L86,Paramétrage!$C$6:$E$29,2,0)))))</f>
        <v>0</v>
      </c>
      <c r="V86" s="43"/>
      <c r="W86" s="104">
        <f t="shared" si="31"/>
        <v>0</v>
      </c>
      <c r="X86" s="106">
        <f>IF(L86="",0,IF(ISERROR(V86+U86*VLOOKUP(L86,Paramétrage!$C$6:$E$29,3,0))=TRUE,W86,V86+U86*VLOOKUP(L86,Paramétrage!$C$6:$E$29,3,0)))</f>
        <v>0</v>
      </c>
      <c r="Y86" s="366"/>
      <c r="Z86" s="361"/>
      <c r="AA86" s="367"/>
      <c r="AB86" s="214"/>
      <c r="AC86" s="44"/>
      <c r="AD86" s="74">
        <f>IF(F86="",0,IF(J86="",0,IF(SUMIF(F80:F87,F86,N80:N87)=0,0,IF(OR(K86="",J86="obligatoire"),AE86/SUMIF(F80:F87,F86,N80:N87),AE86/(SUMIF(F80:F87,F86,N80:N87)/K86)))))</f>
        <v>0</v>
      </c>
      <c r="AE86" s="17">
        <f t="shared" si="32"/>
        <v>0</v>
      </c>
    </row>
    <row r="87" spans="1:31" hidden="1" x14ac:dyDescent="0.25">
      <c r="A87" s="349"/>
      <c r="B87" s="351"/>
      <c r="C87" s="356"/>
      <c r="D87" s="357"/>
      <c r="E87" s="369"/>
      <c r="F87" s="164"/>
      <c r="G87" s="64"/>
      <c r="H87" s="165"/>
      <c r="I87" s="59"/>
      <c r="J87" s="58"/>
      <c r="K87" s="40"/>
      <c r="L87" s="41"/>
      <c r="M87" s="52"/>
      <c r="N87" s="49"/>
      <c r="O87" s="57"/>
      <c r="P87" s="42"/>
      <c r="Q87" s="360"/>
      <c r="R87" s="361"/>
      <c r="S87" s="362"/>
      <c r="T87" s="105" t="str">
        <f>IF(OR(O87="",L87=Paramétrage!$C$10,L87=Paramétrage!$C$13,L87=Paramétrage!$C$17,L87=Paramétrage!$C$20,L87=Paramétrage!$C$24,L87=Paramétrage!$C$27,AND(L87&lt;&gt;Paramétrage!$C$9,P87="Mut+ext")),"",ROUNDUP(N87/O87,0))</f>
        <v/>
      </c>
      <c r="U87" s="109">
        <f>IF(OR(L87="",P87="Mut+ext"),0,IF(VLOOKUP(L87,Paramétrage!$C$6:$E$29,2,0)=0,0,IF(O87="","saisir capacité",IF(OR(G87=Paramétrage!$I$7,G87=Paramétrage!$I$8,G87=Paramétrage!$I$9,G87=Paramétrage!$I$10),0,M87*T87*VLOOKUP(L87,Paramétrage!$C$6:$E$29,2,0)))))</f>
        <v>0</v>
      </c>
      <c r="V87" s="43"/>
      <c r="W87" s="104">
        <f t="shared" si="31"/>
        <v>0</v>
      </c>
      <c r="X87" s="106">
        <f>IF(L87="",0,IF(ISERROR(V87+U87*VLOOKUP(L87,Paramétrage!$C$6:$E$29,3,0))=TRUE,W87,V87+U87*VLOOKUP(L87,Paramétrage!$C$6:$E$29,3,0)))</f>
        <v>0</v>
      </c>
      <c r="Y87" s="366"/>
      <c r="Z87" s="361"/>
      <c r="AA87" s="367"/>
      <c r="AB87" s="214"/>
      <c r="AC87" s="44"/>
      <c r="AD87" s="74">
        <f>IF(F87="",0,IF(J87="",0,IF(SUMIF(F80:F87,F87,N80:N87)=0,0,IF(OR(K87="",J87="obligatoire"),AE87/SUMIF(F80:F87,F87,N80:N87),AE87/(SUMIF(F80:F87,F87,N80:N87)/K87)))))</f>
        <v>0</v>
      </c>
      <c r="AE87" s="17">
        <f t="shared" si="32"/>
        <v>0</v>
      </c>
    </row>
    <row r="88" spans="1:31" ht="16" hidden="1" thickBot="1" x14ac:dyDescent="0.3">
      <c r="A88" s="349"/>
      <c r="B88" s="351"/>
      <c r="C88" s="175"/>
      <c r="D88" s="176"/>
      <c r="E88" s="76"/>
      <c r="F88" s="76"/>
      <c r="G88" s="168"/>
      <c r="H88" s="166"/>
      <c r="I88" s="132"/>
      <c r="J88" s="77"/>
      <c r="K88" s="78"/>
      <c r="L88" s="85"/>
      <c r="M88" s="79">
        <f>AD88</f>
        <v>0</v>
      </c>
      <c r="N88" s="80"/>
      <c r="O88" s="80"/>
      <c r="P88" s="83"/>
      <c r="Q88" s="81"/>
      <c r="R88" s="81"/>
      <c r="S88" s="82"/>
      <c r="T88" s="133"/>
      <c r="U88" s="84">
        <f>SUM(U80:U87)</f>
        <v>0</v>
      </c>
      <c r="V88" s="85">
        <f>SUM(V80:V87)</f>
        <v>0</v>
      </c>
      <c r="W88" s="86">
        <f t="shared" ref="W88" si="33">U88+V88</f>
        <v>0</v>
      </c>
      <c r="X88" s="87">
        <f>SUM(X80:X87)</f>
        <v>0</v>
      </c>
      <c r="Y88" s="134"/>
      <c r="Z88" s="135"/>
      <c r="AA88" s="136"/>
      <c r="AB88" s="137"/>
      <c r="AC88" s="138"/>
      <c r="AD88" s="139">
        <f>SUM(AD80:AD87)</f>
        <v>0</v>
      </c>
      <c r="AE88" s="140">
        <f>SUM(AE80:AE87)</f>
        <v>0</v>
      </c>
    </row>
    <row r="89" spans="1:31" ht="15.65" hidden="1" customHeight="1" x14ac:dyDescent="0.25">
      <c r="A89" s="349"/>
      <c r="B89" s="351" t="s">
        <v>138</v>
      </c>
      <c r="C89" s="370"/>
      <c r="D89" s="371"/>
      <c r="E89" s="376"/>
      <c r="F89" s="164"/>
      <c r="G89" s="47"/>
      <c r="H89" s="65"/>
      <c r="I89" s="59"/>
      <c r="J89" s="72"/>
      <c r="K89" s="40"/>
      <c r="L89" s="41"/>
      <c r="M89" s="53"/>
      <c r="N89" s="50"/>
      <c r="O89" s="57"/>
      <c r="P89" s="46"/>
      <c r="Q89" s="360"/>
      <c r="R89" s="361"/>
      <c r="S89" s="362"/>
      <c r="T89" s="105" t="str">
        <f>IF(OR(O89="",L89=Paramétrage!$C$10,L89=Paramétrage!$C$13,L89=Paramétrage!$C$17,L89=Paramétrage!$C$20,L89=Paramétrage!$C$24,L89=Paramétrage!$C$27,AND(L89&lt;&gt;Paramétrage!$C$9,P89="Mut+ext")),"",ROUNDUP(N89/O89,0))</f>
        <v/>
      </c>
      <c r="U89" s="109">
        <f>IF(OR(L89="",P89="Mut+ext"),0,IF(VLOOKUP(L89,Paramétrage!$C$6:$E$29,2,0)=0,0,IF(O89="","saisir capacité",IF(OR(G89=Paramétrage!$I$7,G89=Paramétrage!$I$8,G89=Paramétrage!$I$9,G89=Paramétrage!$I$10),0,M89*T89*VLOOKUP(L89,Paramétrage!$C$6:$E$29,2,0)))))</f>
        <v>0</v>
      </c>
      <c r="V89" s="71"/>
      <c r="W89" s="107">
        <f t="shared" ref="W89:W96" si="34">IF(ISERROR(U89+V89)=TRUE,U89,U89+V89)</f>
        <v>0</v>
      </c>
      <c r="X89" s="108">
        <f>IF(L89="",0,IF(ISERROR(V89+U89*VLOOKUP(L89,Paramétrage!$C$6:$E$29,3,0))=TRUE,W89,V89+U89*VLOOKUP(L89,Paramétrage!$C$6:$E$29,3,0)))</f>
        <v>0</v>
      </c>
      <c r="Y89" s="366"/>
      <c r="Z89" s="361"/>
      <c r="AA89" s="367"/>
      <c r="AB89" s="73"/>
      <c r="AC89" s="44"/>
      <c r="AD89" s="74">
        <f>IF(F89="",0,IF(J89="",0,IF(SUMIF(F89:F96,F89,N89:N96)=0,0,IF(OR(K89="",J89="obligatoire"),AE89/SUMIF(F89:F96,F89,N89:N96),AE89/(SUMIF(F89:F96,F89,N89:N96)/K89)))))</f>
        <v>0</v>
      </c>
      <c r="AE89" s="16">
        <f t="shared" ref="AE89:AE96" si="35">M89*N89</f>
        <v>0</v>
      </c>
    </row>
    <row r="90" spans="1:31" hidden="1" x14ac:dyDescent="0.25">
      <c r="A90" s="349"/>
      <c r="B90" s="351"/>
      <c r="C90" s="372"/>
      <c r="D90" s="373"/>
      <c r="E90" s="376"/>
      <c r="F90" s="164"/>
      <c r="G90" s="39"/>
      <c r="H90" s="65"/>
      <c r="I90" s="59"/>
      <c r="J90" s="58"/>
      <c r="K90" s="40"/>
      <c r="L90" s="41"/>
      <c r="M90" s="52"/>
      <c r="N90" s="49"/>
      <c r="O90" s="57"/>
      <c r="P90" s="42"/>
      <c r="Q90" s="360"/>
      <c r="R90" s="361"/>
      <c r="S90" s="362"/>
      <c r="T90" s="105" t="str">
        <f>IF(OR(O90="",L90=Paramétrage!$C$10,L90=Paramétrage!$C$13,L90=Paramétrage!$C$17,L90=Paramétrage!$C$20,L90=Paramétrage!$C$24,L90=Paramétrage!$C$27,AND(L90&lt;&gt;Paramétrage!$C$9,P90="Mut+ext")),"",ROUNDUP(N90/O90,0))</f>
        <v/>
      </c>
      <c r="U90" s="109">
        <f>IF(OR(L90="",P90="Mut+ext"),0,IF(VLOOKUP(L90,Paramétrage!$C$6:$E$29,2,0)=0,0,IF(O90="","saisir capacité",IF(OR(G90=Paramétrage!$I$7,G90=Paramétrage!$I$8,G90=Paramétrage!$I$9,G90=Paramétrage!$I$10),0,M90*T90*VLOOKUP(L90,Paramétrage!$C$6:$E$29,2,0)))))</f>
        <v>0</v>
      </c>
      <c r="V90" s="43"/>
      <c r="W90" s="104">
        <f t="shared" si="34"/>
        <v>0</v>
      </c>
      <c r="X90" s="106">
        <f>IF(L90="",0,IF(ISERROR(V90+U90*VLOOKUP(L90,Paramétrage!$C$6:$E$29,3,0))=TRUE,W90,V90+U90*VLOOKUP(L90,Paramétrage!$C$6:$E$29,3,0)))</f>
        <v>0</v>
      </c>
      <c r="Y90" s="366"/>
      <c r="Z90" s="361"/>
      <c r="AA90" s="367"/>
      <c r="AB90" s="214"/>
      <c r="AC90" s="44"/>
      <c r="AD90" s="74">
        <f>IF(F90="",0,IF(J90="",0,IF(SUMIF(F89:F96,F90,N89:N96)=0,0,IF(OR(K90="",J90="obligatoire"),AE90/SUMIF(F89:F96,F90,N89:N96),AE90/(SUMIF(F89:F96,F90,N89:N96)/K90)))))</f>
        <v>0</v>
      </c>
      <c r="AE90" s="17">
        <f t="shared" si="35"/>
        <v>0</v>
      </c>
    </row>
    <row r="91" spans="1:31" hidden="1" x14ac:dyDescent="0.25">
      <c r="A91" s="349"/>
      <c r="B91" s="351"/>
      <c r="C91" s="372"/>
      <c r="D91" s="373"/>
      <c r="E91" s="376"/>
      <c r="F91" s="164"/>
      <c r="G91" s="39"/>
      <c r="H91" s="165"/>
      <c r="I91" s="59"/>
      <c r="J91" s="58"/>
      <c r="K91" s="40"/>
      <c r="L91" s="41"/>
      <c r="M91" s="52"/>
      <c r="N91" s="50"/>
      <c r="O91" s="57"/>
      <c r="P91" s="42"/>
      <c r="Q91" s="360"/>
      <c r="R91" s="361"/>
      <c r="S91" s="362"/>
      <c r="T91" s="105" t="str">
        <f>IF(OR(O91="",L91=Paramétrage!$C$10,L91=Paramétrage!$C$13,L91=Paramétrage!$C$17,L91=Paramétrage!$C$20,L91=Paramétrage!$C$24,L91=Paramétrage!$C$27,AND(L91&lt;&gt;Paramétrage!$C$9,P91="Mut+ext")),"",ROUNDUP(N91/O91,0))</f>
        <v/>
      </c>
      <c r="U91" s="109">
        <f>IF(OR(L91="",P91="Mut+ext"),0,IF(VLOOKUP(L91,Paramétrage!$C$6:$E$29,2,0)=0,0,IF(O91="","saisir capacité",IF(OR(G91=Paramétrage!$I$7,G91=Paramétrage!$I$8,G91=Paramétrage!$I$9,G91=Paramétrage!$I$10),0,M91*T91*VLOOKUP(L91,Paramétrage!$C$6:$E$29,2,0)))))</f>
        <v>0</v>
      </c>
      <c r="V91" s="43"/>
      <c r="W91" s="104">
        <f t="shared" si="34"/>
        <v>0</v>
      </c>
      <c r="X91" s="106">
        <f>IF(L91="",0,IF(ISERROR(V91+U91*VLOOKUP(L91,Paramétrage!$C$6:$E$29,3,0))=TRUE,W91,V91+U91*VLOOKUP(L91,Paramétrage!$C$6:$E$29,3,0)))</f>
        <v>0</v>
      </c>
      <c r="Y91" s="366"/>
      <c r="Z91" s="361"/>
      <c r="AA91" s="367"/>
      <c r="AB91" s="214"/>
      <c r="AC91" s="44"/>
      <c r="AD91" s="74">
        <f>IF(F91="",0,IF(J91="",0,IF(SUMIF(F89:F96,F91,N89:N96)=0,0,IF(OR(K91="",J91="obligatoire"),AE91/SUMIF(F89:F96,F91,N89:N96),AE91/(SUMIF(F89:F96,F91,N89:N96)/K91)))))</f>
        <v>0</v>
      </c>
      <c r="AE91" s="17">
        <f t="shared" si="35"/>
        <v>0</v>
      </c>
    </row>
    <row r="92" spans="1:31" hidden="1" x14ac:dyDescent="0.25">
      <c r="A92" s="349"/>
      <c r="B92" s="351"/>
      <c r="C92" s="372"/>
      <c r="D92" s="373"/>
      <c r="E92" s="376"/>
      <c r="F92" s="213"/>
      <c r="G92" s="39"/>
      <c r="H92" s="165"/>
      <c r="I92" s="59"/>
      <c r="J92" s="58"/>
      <c r="K92" s="40"/>
      <c r="L92" s="41"/>
      <c r="M92" s="52"/>
      <c r="N92" s="51"/>
      <c r="O92" s="57"/>
      <c r="P92" s="42"/>
      <c r="Q92" s="360"/>
      <c r="R92" s="361"/>
      <c r="S92" s="362"/>
      <c r="T92" s="105" t="str">
        <f>IF(OR(O92="",L92=Paramétrage!$C$10,L92=Paramétrage!$C$13,L92=Paramétrage!$C$17,L92=Paramétrage!$C$20,L92=Paramétrage!$C$24,L92=Paramétrage!$C$27,AND(L92&lt;&gt;Paramétrage!$C$9,P92="Mut+ext")),"",ROUNDUP(N92/O92,0))</f>
        <v/>
      </c>
      <c r="U92" s="109">
        <f>IF(OR(L92="",P92="Mut+ext"),0,IF(VLOOKUP(L92,Paramétrage!$C$6:$E$29,2,0)=0,0,IF(O92="","saisir capacité",IF(OR(G92=Paramétrage!$I$7,G92=Paramétrage!$I$8,G92=Paramétrage!$I$9,G92=Paramétrage!$I$10),0,M92*T92*VLOOKUP(L92,Paramétrage!$C$6:$E$29,2,0)))))</f>
        <v>0</v>
      </c>
      <c r="V92" s="43"/>
      <c r="W92" s="104">
        <f t="shared" si="34"/>
        <v>0</v>
      </c>
      <c r="X92" s="106">
        <f>IF(L92="",0,IF(ISERROR(V92+U92*VLOOKUP(L92,Paramétrage!$C$6:$E$29,3,0))=TRUE,W92,V92+U92*VLOOKUP(L92,Paramétrage!$C$6:$E$29,3,0)))</f>
        <v>0</v>
      </c>
      <c r="Y92" s="366"/>
      <c r="Z92" s="361"/>
      <c r="AA92" s="367"/>
      <c r="AB92" s="60"/>
      <c r="AC92" s="44"/>
      <c r="AD92" s="74">
        <f>IF(F92="",0,IF(J92="",0,IF(SUMIF(F89:F96,F92,N89:N96)=0,0,IF(OR(K92="",J92="obligatoire"),AE92/SUMIF(F89:F96,F92,N89:N96),AE92/(SUMIF(F89:F96,F92,N89:N96)/K92)))))</f>
        <v>0</v>
      </c>
      <c r="AE92" s="17">
        <f t="shared" si="35"/>
        <v>0</v>
      </c>
    </row>
    <row r="93" spans="1:31" hidden="1" x14ac:dyDescent="0.25">
      <c r="A93" s="349"/>
      <c r="B93" s="351"/>
      <c r="C93" s="372"/>
      <c r="D93" s="373"/>
      <c r="E93" s="376"/>
      <c r="F93" s="164"/>
      <c r="G93" s="64"/>
      <c r="H93" s="165"/>
      <c r="I93" s="59"/>
      <c r="J93" s="58"/>
      <c r="K93" s="40"/>
      <c r="L93" s="41"/>
      <c r="M93" s="52"/>
      <c r="N93" s="50"/>
      <c r="O93" s="57"/>
      <c r="P93" s="42"/>
      <c r="Q93" s="360"/>
      <c r="R93" s="361"/>
      <c r="S93" s="362"/>
      <c r="T93" s="105" t="str">
        <f>IF(OR(O93="",L93=Paramétrage!$C$10,L93=Paramétrage!$C$13,L93=Paramétrage!$C$17,L93=Paramétrage!$C$20,L93=Paramétrage!$C$24,L93=Paramétrage!$C$27,AND(L93&lt;&gt;Paramétrage!$C$9,P93="Mut+ext")),"",ROUNDUP(N93/O93,0))</f>
        <v/>
      </c>
      <c r="U93" s="109">
        <f>IF(OR(L93="",P93="Mut+ext"),0,IF(VLOOKUP(L93,Paramétrage!$C$6:$E$29,2,0)=0,0,IF(O93="","saisir capacité",IF(OR(G93=Paramétrage!$I$7,G93=Paramétrage!$I$8,G93=Paramétrage!$I$9,G93=Paramétrage!$I$10),0,M93*T93*VLOOKUP(L93,Paramétrage!$C$6:$E$29,2,0)))))</f>
        <v>0</v>
      </c>
      <c r="V93" s="43"/>
      <c r="W93" s="104">
        <f t="shared" si="34"/>
        <v>0</v>
      </c>
      <c r="X93" s="106">
        <f>IF(L93="",0,IF(ISERROR(V93+U93*VLOOKUP(L93,Paramétrage!$C$6:$E$29,3,0))=TRUE,W93,V93+U93*VLOOKUP(L93,Paramétrage!$C$6:$E$29,3,0)))</f>
        <v>0</v>
      </c>
      <c r="Y93" s="366"/>
      <c r="Z93" s="361"/>
      <c r="AA93" s="367"/>
      <c r="AB93" s="214"/>
      <c r="AC93" s="44"/>
      <c r="AD93" s="74">
        <f>IF(F93="",0,IF(J93="",0,IF(SUMIF(F89:F96,F93,N89:N96)=0,0,IF(OR(K93="",J93="obligatoire"),AE93/SUMIF(F89:F96,F93,N89:N96),AE93/(SUMIF(F89:F96,F93,N89:N96)/K93)))))</f>
        <v>0</v>
      </c>
      <c r="AE93" s="17">
        <f t="shared" si="35"/>
        <v>0</v>
      </c>
    </row>
    <row r="94" spans="1:31" hidden="1" x14ac:dyDescent="0.25">
      <c r="A94" s="349"/>
      <c r="B94" s="351"/>
      <c r="C94" s="372"/>
      <c r="D94" s="373"/>
      <c r="E94" s="376"/>
      <c r="F94" s="164"/>
      <c r="G94" s="64"/>
      <c r="H94" s="165"/>
      <c r="I94" s="59"/>
      <c r="J94" s="58"/>
      <c r="K94" s="40"/>
      <c r="L94" s="41"/>
      <c r="M94" s="52"/>
      <c r="N94" s="51"/>
      <c r="O94" s="57"/>
      <c r="P94" s="42"/>
      <c r="Q94" s="360"/>
      <c r="R94" s="361"/>
      <c r="S94" s="362"/>
      <c r="T94" s="105" t="str">
        <f>IF(OR(O94="",L94=Paramétrage!$C$10,L94=Paramétrage!$C$13,L94=Paramétrage!$C$17,L94=Paramétrage!$C$20,L94=Paramétrage!$C$24,L94=Paramétrage!$C$27,AND(L94&lt;&gt;Paramétrage!$C$9,P94="Mut+ext")),"",ROUNDUP(N94/O94,0))</f>
        <v/>
      </c>
      <c r="U94" s="109">
        <f>IF(OR(L94="",P94="Mut+ext"),0,IF(VLOOKUP(L94,Paramétrage!$C$6:$E$29,2,0)=0,0,IF(O94="","saisir capacité",IF(OR(G94=Paramétrage!$I$7,G94=Paramétrage!$I$8,G94=Paramétrage!$I$9,G94=Paramétrage!$I$10),0,M94*T94*VLOOKUP(L94,Paramétrage!$C$6:$E$29,2,0)))))</f>
        <v>0</v>
      </c>
      <c r="V94" s="43"/>
      <c r="W94" s="104">
        <f t="shared" si="34"/>
        <v>0</v>
      </c>
      <c r="X94" s="106">
        <f>IF(L94="",0,IF(ISERROR(V94+U94*VLOOKUP(L94,Paramétrage!$C$6:$E$29,3,0))=TRUE,W94,V94+U94*VLOOKUP(L94,Paramétrage!$C$6:$E$29,3,0)))</f>
        <v>0</v>
      </c>
      <c r="Y94" s="366"/>
      <c r="Z94" s="361"/>
      <c r="AA94" s="367"/>
      <c r="AB94" s="214"/>
      <c r="AC94" s="44"/>
      <c r="AD94" s="74">
        <f>IF(F94="",0,IF(J94="",0,IF(SUMIF(F89:F96,F94,N89:N96)=0,0,IF(OR(K94="",J94="obligatoire"),AE94/SUMIF(F89:F96,F94,N89:N96),AE94/(SUMIF(F89:F96,F94,N89:N96)/K94)))))</f>
        <v>0</v>
      </c>
      <c r="AE94" s="17">
        <f t="shared" si="35"/>
        <v>0</v>
      </c>
    </row>
    <row r="95" spans="1:31" hidden="1" x14ac:dyDescent="0.25">
      <c r="A95" s="349"/>
      <c r="B95" s="351"/>
      <c r="C95" s="372"/>
      <c r="D95" s="373"/>
      <c r="E95" s="376"/>
      <c r="F95" s="164"/>
      <c r="G95" s="64"/>
      <c r="H95" s="165"/>
      <c r="I95" s="59"/>
      <c r="J95" s="58"/>
      <c r="K95" s="40"/>
      <c r="L95" s="41"/>
      <c r="M95" s="52"/>
      <c r="N95" s="50"/>
      <c r="O95" s="57"/>
      <c r="P95" s="42"/>
      <c r="Q95" s="360"/>
      <c r="R95" s="361"/>
      <c r="S95" s="362"/>
      <c r="T95" s="105" t="str">
        <f>IF(OR(O95="",L95=Paramétrage!$C$10,L95=Paramétrage!$C$13,L95=Paramétrage!$C$17,L95=Paramétrage!$C$20,L95=Paramétrage!$C$24,L95=Paramétrage!$C$27,AND(L95&lt;&gt;Paramétrage!$C$9,P95="Mut+ext")),"",ROUNDUP(N95/O95,0))</f>
        <v/>
      </c>
      <c r="U95" s="109">
        <f>IF(OR(L95="",P95="Mut+ext"),0,IF(VLOOKUP(L95,Paramétrage!$C$6:$E$29,2,0)=0,0,IF(O95="","saisir capacité",IF(OR(G95=Paramétrage!$I$7,G95=Paramétrage!$I$8,G95=Paramétrage!$I$9,G95=Paramétrage!$I$10),0,M95*T95*VLOOKUP(L95,Paramétrage!$C$6:$E$29,2,0)))))</f>
        <v>0</v>
      </c>
      <c r="V95" s="43"/>
      <c r="W95" s="104">
        <f t="shared" si="34"/>
        <v>0</v>
      </c>
      <c r="X95" s="106">
        <f>IF(L95="",0,IF(ISERROR(V95+U95*VLOOKUP(L95,Paramétrage!$C$6:$E$29,3,0))=TRUE,W95,V95+U95*VLOOKUP(L95,Paramétrage!$C$6:$E$29,3,0)))</f>
        <v>0</v>
      </c>
      <c r="Y95" s="366"/>
      <c r="Z95" s="361"/>
      <c r="AA95" s="367"/>
      <c r="AB95" s="214"/>
      <c r="AC95" s="44"/>
      <c r="AD95" s="74">
        <f>IF(F95="",0,IF(J95="",0,IF(SUMIF(F89:F96,F95,N89:N96)=0,0,IF(OR(K95="",J95="obligatoire"),AE95/SUMIF(F89:F96,F95,N89:N96),AE95/(SUMIF(F89:F96,F95,N89:N96)/K95)))))</f>
        <v>0</v>
      </c>
      <c r="AE95" s="17">
        <f t="shared" si="35"/>
        <v>0</v>
      </c>
    </row>
    <row r="96" spans="1:31" hidden="1" x14ac:dyDescent="0.25">
      <c r="A96" s="349"/>
      <c r="B96" s="351"/>
      <c r="C96" s="374"/>
      <c r="D96" s="375"/>
      <c r="E96" s="377"/>
      <c r="F96" s="164"/>
      <c r="G96" s="64"/>
      <c r="H96" s="165"/>
      <c r="I96" s="59"/>
      <c r="J96" s="58"/>
      <c r="K96" s="40"/>
      <c r="L96" s="41"/>
      <c r="M96" s="52"/>
      <c r="N96" s="49"/>
      <c r="O96" s="57"/>
      <c r="P96" s="42"/>
      <c r="Q96" s="360"/>
      <c r="R96" s="361"/>
      <c r="S96" s="362"/>
      <c r="T96" s="105" t="str">
        <f>IF(OR(O96="",L96=Paramétrage!$C$10,L96=Paramétrage!$C$13,L96=Paramétrage!$C$17,L96=Paramétrage!$C$20,L96=Paramétrage!$C$24,L96=Paramétrage!$C$27,AND(L96&lt;&gt;Paramétrage!$C$9,P96="Mut+ext")),"",ROUNDUP(N96/O96,0))</f>
        <v/>
      </c>
      <c r="U96" s="109">
        <f>IF(OR(L96="",P96="Mut+ext"),0,IF(VLOOKUP(L96,Paramétrage!$C$6:$E$29,2,0)=0,0,IF(O96="","saisir capacité",IF(OR(G96=Paramétrage!$I$7,G96=Paramétrage!$I$8,G96=Paramétrage!$I$9,G96=Paramétrage!$I$10),0,M96*T96*VLOOKUP(L96,Paramétrage!$C$6:$E$29,2,0)))))</f>
        <v>0</v>
      </c>
      <c r="V96" s="43"/>
      <c r="W96" s="104">
        <f t="shared" si="34"/>
        <v>0</v>
      </c>
      <c r="X96" s="106">
        <f>IF(L96="",0,IF(ISERROR(V96+U96*VLOOKUP(L96,Paramétrage!$C$6:$E$29,3,0))=TRUE,W96,V96+U96*VLOOKUP(L96,Paramétrage!$C$6:$E$29,3,0)))</f>
        <v>0</v>
      </c>
      <c r="Y96" s="366"/>
      <c r="Z96" s="361"/>
      <c r="AA96" s="367"/>
      <c r="AB96" s="214"/>
      <c r="AC96" s="44"/>
      <c r="AD96" s="74">
        <f>IF(F96="",0,IF(J96="",0,IF(SUMIF(F89:F96,F96,N89:N96)=0,0,IF(OR(K96="",J96="obligatoire"),AE96/SUMIF(F89:F96,F96,N89:N96),AE96/(SUMIF(F89:F96,F96,N89:N96)/K96)))))</f>
        <v>0</v>
      </c>
      <c r="AE96" s="17">
        <f t="shared" si="35"/>
        <v>0</v>
      </c>
    </row>
    <row r="97" spans="1:31" hidden="1" x14ac:dyDescent="0.25">
      <c r="A97" s="349"/>
      <c r="B97" s="351"/>
      <c r="C97" s="175"/>
      <c r="D97" s="176"/>
      <c r="E97" s="76"/>
      <c r="F97" s="76"/>
      <c r="G97" s="168"/>
      <c r="H97" s="166"/>
      <c r="I97" s="132"/>
      <c r="J97" s="77"/>
      <c r="K97" s="78"/>
      <c r="L97" s="85"/>
      <c r="M97" s="79">
        <f>AD97</f>
        <v>0</v>
      </c>
      <c r="N97" s="80"/>
      <c r="O97" s="80"/>
      <c r="P97" s="83"/>
      <c r="Q97" s="81"/>
      <c r="R97" s="81"/>
      <c r="S97" s="82"/>
      <c r="T97" s="133"/>
      <c r="U97" s="84">
        <f>SUM(U89:U96)</f>
        <v>0</v>
      </c>
      <c r="V97" s="85">
        <f>SUM(V89:V96)</f>
        <v>0</v>
      </c>
      <c r="W97" s="86">
        <f t="shared" ref="W97" si="36">U97+V97</f>
        <v>0</v>
      </c>
      <c r="X97" s="87">
        <f>SUM(X89:X96)</f>
        <v>0</v>
      </c>
      <c r="Y97" s="134"/>
      <c r="Z97" s="135"/>
      <c r="AA97" s="136"/>
      <c r="AB97" s="137"/>
      <c r="AC97" s="138"/>
      <c r="AD97" s="139">
        <f>SUM(AD89:AD96)</f>
        <v>0</v>
      </c>
      <c r="AE97" s="140">
        <f>SUM(AE89:AE96)</f>
        <v>0</v>
      </c>
    </row>
    <row r="98" spans="1:31" ht="15.65" hidden="1" customHeight="1" x14ac:dyDescent="0.25">
      <c r="A98" s="349"/>
      <c r="B98" s="351" t="s">
        <v>139</v>
      </c>
      <c r="C98" s="352"/>
      <c r="D98" s="353"/>
      <c r="E98" s="358"/>
      <c r="F98" s="164"/>
      <c r="G98" s="47"/>
      <c r="H98" s="65"/>
      <c r="I98" s="59"/>
      <c r="J98" s="72"/>
      <c r="K98" s="40"/>
      <c r="L98" s="41"/>
      <c r="M98" s="53"/>
      <c r="N98" s="50"/>
      <c r="O98" s="57"/>
      <c r="P98" s="46"/>
      <c r="Q98" s="360"/>
      <c r="R98" s="361"/>
      <c r="S98" s="362"/>
      <c r="T98" s="105" t="str">
        <f>IF(OR(O98="",L98=Paramétrage!$C$10,L98=Paramétrage!$C$13,L98=Paramétrage!$C$17,L98=Paramétrage!$C$20,L98=Paramétrage!$C$24,L98=Paramétrage!$C$27,AND(L98&lt;&gt;Paramétrage!$C$9,P98="Mut+ext")),"",ROUNDUP(N98/O98,0))</f>
        <v/>
      </c>
      <c r="U98" s="109">
        <f>IF(OR(L98="",P98="Mut+ext"),0,IF(VLOOKUP(L98,Paramétrage!$C$6:$E$29,2,0)=0,0,IF(O98="","saisir capacité",IF(OR(G98=Paramétrage!$I$7,G98=Paramétrage!$I$8,G98=Paramétrage!$I$9,G98=Paramétrage!$I$10),0,M98*T98*VLOOKUP(L98,Paramétrage!$C$6:$E$29,2,0)))))</f>
        <v>0</v>
      </c>
      <c r="V98" s="71"/>
      <c r="W98" s="107">
        <f t="shared" ref="W98:W105" si="37">IF(ISERROR(U98+V98)=TRUE,U98,U98+V98)</f>
        <v>0</v>
      </c>
      <c r="X98" s="108">
        <f>IF(L98="",0,IF(ISERROR(V98+U98*VLOOKUP(L98,Paramétrage!$C$6:$E$29,3,0))=TRUE,W98,V98+U98*VLOOKUP(L98,Paramétrage!$C$6:$E$29,3,0)))</f>
        <v>0</v>
      </c>
      <c r="Y98" s="366"/>
      <c r="Z98" s="361"/>
      <c r="AA98" s="367"/>
      <c r="AB98" s="73"/>
      <c r="AC98" s="44"/>
      <c r="AD98" s="74">
        <f>IF(F98="",0,IF(J98="",0,IF(SUMIF(F98:F105,F98,N98:N105)=0,0,IF(OR(K98="",J98="obligatoire"),AE98/SUMIF(F98:F105,F98,N98:N105),AE98/(SUMIF(F98:F105,F98,N98:N105)/K98)))))</f>
        <v>0</v>
      </c>
      <c r="AE98" s="16">
        <f>M98*N98</f>
        <v>0</v>
      </c>
    </row>
    <row r="99" spans="1:31" hidden="1" x14ac:dyDescent="0.25">
      <c r="A99" s="349"/>
      <c r="B99" s="351"/>
      <c r="C99" s="354"/>
      <c r="D99" s="355"/>
      <c r="E99" s="358"/>
      <c r="F99" s="164"/>
      <c r="G99" s="39"/>
      <c r="H99" s="65"/>
      <c r="I99" s="59"/>
      <c r="J99" s="58"/>
      <c r="K99" s="40"/>
      <c r="L99" s="41"/>
      <c r="M99" s="52"/>
      <c r="N99" s="49"/>
      <c r="O99" s="57"/>
      <c r="P99" s="42"/>
      <c r="Q99" s="360"/>
      <c r="R99" s="361"/>
      <c r="S99" s="362"/>
      <c r="T99" s="105" t="str">
        <f>IF(OR(O99="",L99=Paramétrage!$C$10,L99=Paramétrage!$C$13,L99=Paramétrage!$C$17,L99=Paramétrage!$C$20,L99=Paramétrage!$C$24,L99=Paramétrage!$C$27,AND(L99&lt;&gt;Paramétrage!$C$9,P99="Mut+ext")),"",ROUNDUP(N99/O99,0))</f>
        <v/>
      </c>
      <c r="U99" s="109">
        <f>IF(OR(L99="",P99="Mut+ext"),0,IF(VLOOKUP(L99,Paramétrage!$C$6:$E$29,2,0)=0,0,IF(O99="","saisir capacité",IF(OR(G99=Paramétrage!$I$7,G99=Paramétrage!$I$8,G99=Paramétrage!$I$9,G99=Paramétrage!$I$10),0,M99*T99*VLOOKUP(L99,Paramétrage!$C$6:$E$29,2,0)))))</f>
        <v>0</v>
      </c>
      <c r="V99" s="43"/>
      <c r="W99" s="104">
        <f t="shared" si="37"/>
        <v>0</v>
      </c>
      <c r="X99" s="106">
        <f>IF(L99="",0,IF(ISERROR(V99+U99*VLOOKUP(L99,Paramétrage!$C$6:$E$29,3,0))=TRUE,W99,V99+U99*VLOOKUP(L99,Paramétrage!$C$6:$E$29,3,0)))</f>
        <v>0</v>
      </c>
      <c r="Y99" s="366"/>
      <c r="Z99" s="361"/>
      <c r="AA99" s="367"/>
      <c r="AB99" s="214"/>
      <c r="AC99" s="44"/>
      <c r="AD99" s="74">
        <f>IF(F99="",0,IF(J99="",0,IF(SUMIF(F98:F105,F99,N98:N105)=0,0,IF(OR(K99="",J99="obligatoire"),AE99/SUMIF(F98:F105,F99,N98:N105),AE99/(SUMIF(F98:F105,F99,N98:N105)/K99)))))</f>
        <v>0</v>
      </c>
      <c r="AE99" s="17">
        <f>M99*N99</f>
        <v>0</v>
      </c>
    </row>
    <row r="100" spans="1:31" hidden="1" x14ac:dyDescent="0.25">
      <c r="A100" s="349"/>
      <c r="B100" s="351"/>
      <c r="C100" s="354"/>
      <c r="D100" s="355"/>
      <c r="E100" s="358"/>
      <c r="F100" s="164"/>
      <c r="G100" s="39"/>
      <c r="H100" s="165"/>
      <c r="I100" s="59"/>
      <c r="J100" s="58"/>
      <c r="K100" s="40"/>
      <c r="L100" s="41"/>
      <c r="M100" s="52"/>
      <c r="N100" s="50"/>
      <c r="O100" s="57"/>
      <c r="P100" s="42"/>
      <c r="Q100" s="360"/>
      <c r="R100" s="361"/>
      <c r="S100" s="362"/>
      <c r="T100" s="105" t="str">
        <f>IF(OR(O100="",L100=Paramétrage!$C$10,L100=Paramétrage!$C$13,L100=Paramétrage!$C$17,L100=Paramétrage!$C$20,L100=Paramétrage!$C$24,L100=Paramétrage!$C$27,AND(L100&lt;&gt;Paramétrage!$C$9,P100="Mut+ext")),"",ROUNDUP(N100/O100,0))</f>
        <v/>
      </c>
      <c r="U100" s="109">
        <f>IF(OR(L100="",P100="Mut+ext"),0,IF(VLOOKUP(L100,Paramétrage!$C$6:$E$29,2,0)=0,0,IF(O100="","saisir capacité",IF(OR(G100=Paramétrage!$I$7,G100=Paramétrage!$I$8,G100=Paramétrage!$I$9,G100=Paramétrage!$I$10),0,M100*T100*VLOOKUP(L100,Paramétrage!$C$6:$E$29,2,0)))))</f>
        <v>0</v>
      </c>
      <c r="V100" s="43"/>
      <c r="W100" s="104">
        <f t="shared" si="37"/>
        <v>0</v>
      </c>
      <c r="X100" s="106">
        <f>IF(L100="",0,IF(ISERROR(V100+U100*VLOOKUP(L100,Paramétrage!$C$6:$E$29,3,0))=TRUE,W100,V100+U100*VLOOKUP(L100,Paramétrage!$C$6:$E$29,3,0)))</f>
        <v>0</v>
      </c>
      <c r="Y100" s="366"/>
      <c r="Z100" s="361"/>
      <c r="AA100" s="367"/>
      <c r="AB100" s="214"/>
      <c r="AC100" s="44"/>
      <c r="AD100" s="74">
        <f>IF(F100="",0,IF(J100="",0,IF(SUMIF(F98:F105,F100,N98:N105)=0,0,IF(OR(K100="",J100="obligatoire"),AE100/SUMIF(F98:F105,F100,N98:N105),AE100/(SUMIF(F98:F105,F100,N98:N105)/K100)))))</f>
        <v>0</v>
      </c>
      <c r="AE100" s="17">
        <f t="shared" ref="AE100:AE105" si="38">M100*N100</f>
        <v>0</v>
      </c>
    </row>
    <row r="101" spans="1:31" hidden="1" x14ac:dyDescent="0.25">
      <c r="A101" s="349"/>
      <c r="B101" s="351"/>
      <c r="C101" s="354"/>
      <c r="D101" s="355"/>
      <c r="E101" s="358"/>
      <c r="F101" s="213"/>
      <c r="G101" s="39"/>
      <c r="H101" s="165"/>
      <c r="I101" s="59"/>
      <c r="J101" s="58"/>
      <c r="K101" s="40"/>
      <c r="L101" s="41"/>
      <c r="M101" s="52"/>
      <c r="N101" s="51"/>
      <c r="O101" s="57"/>
      <c r="P101" s="42"/>
      <c r="Q101" s="360"/>
      <c r="R101" s="361"/>
      <c r="S101" s="362"/>
      <c r="T101" s="105" t="str">
        <f>IF(OR(O101="",L101=Paramétrage!$C$10,L101=Paramétrage!$C$13,L101=Paramétrage!$C$17,L101=Paramétrage!$C$20,L101=Paramétrage!$C$24,L101=Paramétrage!$C$27,AND(L101&lt;&gt;Paramétrage!$C$9,P101="Mut+ext")),"",ROUNDUP(N101/O101,0))</f>
        <v/>
      </c>
      <c r="U101" s="109">
        <f>IF(OR(L101="",P101="Mut+ext"),0,IF(VLOOKUP(L101,Paramétrage!$C$6:$E$29,2,0)=0,0,IF(O101="","saisir capacité",IF(OR(G101=Paramétrage!$I$7,G101=Paramétrage!$I$8,G101=Paramétrage!$I$9,G101=Paramétrage!$I$10),0,M101*T101*VLOOKUP(L101,Paramétrage!$C$6:$E$29,2,0)))))</f>
        <v>0</v>
      </c>
      <c r="V101" s="43"/>
      <c r="W101" s="104">
        <f t="shared" si="37"/>
        <v>0</v>
      </c>
      <c r="X101" s="106">
        <f>IF(L101="",0,IF(ISERROR(V101+U101*VLOOKUP(L101,Paramétrage!$C$6:$E$29,3,0))=TRUE,W101,V101+U101*VLOOKUP(L101,Paramétrage!$C$6:$E$29,3,0)))</f>
        <v>0</v>
      </c>
      <c r="Y101" s="366"/>
      <c r="Z101" s="361"/>
      <c r="AA101" s="367"/>
      <c r="AB101" s="60"/>
      <c r="AC101" s="44"/>
      <c r="AD101" s="74">
        <f>IF(F101="",0,IF(J101="",0,IF(SUMIF(F98:F105,F101,N98:N105)=0,0,IF(OR(K101="",J101="obligatoire"),AE101/SUMIF(F98:F105,F101,N98:N105),AE101/(SUMIF(F98:F105,F101,N98:N105)/K101)))))</f>
        <v>0</v>
      </c>
      <c r="AE101" s="17">
        <f t="shared" si="38"/>
        <v>0</v>
      </c>
    </row>
    <row r="102" spans="1:31" hidden="1" x14ac:dyDescent="0.25">
      <c r="A102" s="349"/>
      <c r="B102" s="351"/>
      <c r="C102" s="354"/>
      <c r="D102" s="355"/>
      <c r="E102" s="358"/>
      <c r="F102" s="164"/>
      <c r="G102" s="64"/>
      <c r="H102" s="165"/>
      <c r="I102" s="59"/>
      <c r="J102" s="58"/>
      <c r="K102" s="40"/>
      <c r="L102" s="41"/>
      <c r="M102" s="52"/>
      <c r="N102" s="50"/>
      <c r="O102" s="57"/>
      <c r="P102" s="42"/>
      <c r="Q102" s="360"/>
      <c r="R102" s="361"/>
      <c r="S102" s="362"/>
      <c r="T102" s="105" t="str">
        <f>IF(OR(O102="",L102=Paramétrage!$C$10,L102=Paramétrage!$C$13,L102=Paramétrage!$C$17,L102=Paramétrage!$C$20,L102=Paramétrage!$C$24,L102=Paramétrage!$C$27,AND(L102&lt;&gt;Paramétrage!$C$9,P102="Mut+ext")),"",ROUNDUP(N102/O102,0))</f>
        <v/>
      </c>
      <c r="U102" s="109">
        <f>IF(OR(L102="",P102="Mut+ext"),0,IF(VLOOKUP(L102,Paramétrage!$C$6:$E$29,2,0)=0,0,IF(O102="","saisir capacité",IF(OR(G102=Paramétrage!$I$7,G102=Paramétrage!$I$8,G102=Paramétrage!$I$9,G102=Paramétrage!$I$10),0,M102*T102*VLOOKUP(L102,Paramétrage!$C$6:$E$29,2,0)))))</f>
        <v>0</v>
      </c>
      <c r="V102" s="43"/>
      <c r="W102" s="104">
        <f t="shared" si="37"/>
        <v>0</v>
      </c>
      <c r="X102" s="106">
        <f>IF(L102="",0,IF(ISERROR(V102+U102*VLOOKUP(L102,Paramétrage!$C$6:$E$29,3,0))=TRUE,W102,V102+U102*VLOOKUP(L102,Paramétrage!$C$6:$E$29,3,0)))</f>
        <v>0</v>
      </c>
      <c r="Y102" s="366"/>
      <c r="Z102" s="361"/>
      <c r="AA102" s="367"/>
      <c r="AB102" s="214"/>
      <c r="AC102" s="44"/>
      <c r="AD102" s="74">
        <f>IF(F102="",0,IF(J102="",0,IF(SUMIF(F98:F105,F102,N98:N105)=0,0,IF(OR(K102="",J102="obligatoire"),AE102/SUMIF(F98:F105,F102,N98:N105),AE102/(SUMIF(F98:F105,F102,N98:N105)/K102)))))</f>
        <v>0</v>
      </c>
      <c r="AE102" s="17">
        <f t="shared" si="38"/>
        <v>0</v>
      </c>
    </row>
    <row r="103" spans="1:31" hidden="1" x14ac:dyDescent="0.25">
      <c r="A103" s="349"/>
      <c r="B103" s="351"/>
      <c r="C103" s="354"/>
      <c r="D103" s="355"/>
      <c r="E103" s="358"/>
      <c r="F103" s="164"/>
      <c r="G103" s="64"/>
      <c r="H103" s="165"/>
      <c r="I103" s="59"/>
      <c r="J103" s="58"/>
      <c r="K103" s="40"/>
      <c r="L103" s="41"/>
      <c r="M103" s="52"/>
      <c r="N103" s="51"/>
      <c r="O103" s="57"/>
      <c r="P103" s="42"/>
      <c r="Q103" s="360"/>
      <c r="R103" s="361"/>
      <c r="S103" s="362"/>
      <c r="T103" s="105" t="str">
        <f>IF(OR(O103="",L103=Paramétrage!$C$10,L103=Paramétrage!$C$13,L103=Paramétrage!$C$17,L103=Paramétrage!$C$20,L103=Paramétrage!$C$24,L103=Paramétrage!$C$27,AND(L103&lt;&gt;Paramétrage!$C$9,P103="Mut+ext")),"",ROUNDUP(N103/O103,0))</f>
        <v/>
      </c>
      <c r="U103" s="109">
        <f>IF(OR(L103="",P103="Mut+ext"),0,IF(VLOOKUP(L103,Paramétrage!$C$6:$E$29,2,0)=0,0,IF(O103="","saisir capacité",IF(OR(G103=Paramétrage!$I$7,G103=Paramétrage!$I$8,G103=Paramétrage!$I$9,G103=Paramétrage!$I$10),0,M103*T103*VLOOKUP(L103,Paramétrage!$C$6:$E$29,2,0)))))</f>
        <v>0</v>
      </c>
      <c r="V103" s="43"/>
      <c r="W103" s="104">
        <f t="shared" si="37"/>
        <v>0</v>
      </c>
      <c r="X103" s="106">
        <f>IF(L103="",0,IF(ISERROR(V103+U103*VLOOKUP(L103,Paramétrage!$C$6:$E$29,3,0))=TRUE,W103,V103+U103*VLOOKUP(L103,Paramétrage!$C$6:$E$29,3,0)))</f>
        <v>0</v>
      </c>
      <c r="Y103" s="366"/>
      <c r="Z103" s="361"/>
      <c r="AA103" s="367"/>
      <c r="AB103" s="214"/>
      <c r="AC103" s="44"/>
      <c r="AD103" s="74">
        <f>IF(F103="",0,IF(J103="",0,IF(SUMIF(F98:F105,F103,N98:N105)=0,0,IF(OR(K103="",J103="obligatoire"),AE103/SUMIF(F98:F105,F103,N98:N105),AE103/(SUMIF(F98:F105,F103,N98:N105)/K103)))))</f>
        <v>0</v>
      </c>
      <c r="AE103" s="17">
        <f t="shared" si="38"/>
        <v>0</v>
      </c>
    </row>
    <row r="104" spans="1:31" hidden="1" x14ac:dyDescent="0.25">
      <c r="A104" s="349"/>
      <c r="B104" s="351"/>
      <c r="C104" s="354"/>
      <c r="D104" s="355"/>
      <c r="E104" s="358"/>
      <c r="F104" s="164"/>
      <c r="G104" s="64"/>
      <c r="H104" s="165"/>
      <c r="I104" s="59"/>
      <c r="J104" s="58"/>
      <c r="K104" s="40"/>
      <c r="L104" s="41"/>
      <c r="M104" s="52"/>
      <c r="N104" s="50"/>
      <c r="O104" s="57"/>
      <c r="P104" s="42"/>
      <c r="Q104" s="360"/>
      <c r="R104" s="361"/>
      <c r="S104" s="362"/>
      <c r="T104" s="105" t="str">
        <f>IF(OR(O104="",L104=Paramétrage!$C$10,L104=Paramétrage!$C$13,L104=Paramétrage!$C$17,L104=Paramétrage!$C$20,L104=Paramétrage!$C$24,L104=Paramétrage!$C$27,AND(L104&lt;&gt;Paramétrage!$C$9,P104="Mut+ext")),"",ROUNDUP(N104/O104,0))</f>
        <v/>
      </c>
      <c r="U104" s="109">
        <f>IF(OR(L104="",P104="Mut+ext"),0,IF(VLOOKUP(L104,Paramétrage!$C$6:$E$29,2,0)=0,0,IF(O104="","saisir capacité",IF(OR(G104=Paramétrage!$I$7,G104=Paramétrage!$I$8,G104=Paramétrage!$I$9,G104=Paramétrage!$I$10),0,M104*T104*VLOOKUP(L104,Paramétrage!$C$6:$E$29,2,0)))))</f>
        <v>0</v>
      </c>
      <c r="V104" s="43"/>
      <c r="W104" s="104">
        <f t="shared" si="37"/>
        <v>0</v>
      </c>
      <c r="X104" s="106">
        <f>IF(L104="",0,IF(ISERROR(V104+U104*VLOOKUP(L104,Paramétrage!$C$6:$E$29,3,0))=TRUE,W104,V104+U104*VLOOKUP(L104,Paramétrage!$C$6:$E$29,3,0)))</f>
        <v>0</v>
      </c>
      <c r="Y104" s="366"/>
      <c r="Z104" s="361"/>
      <c r="AA104" s="367"/>
      <c r="AB104" s="214"/>
      <c r="AC104" s="44"/>
      <c r="AD104" s="74">
        <f>IF(F104="",0,IF(J104="",0,IF(SUMIF(F98:F105,F104,N98:N105)=0,0,IF(OR(K104="",J104="obligatoire"),AE104/SUMIF(F98:F105,F104,N98:N105),AE104/(SUMIF(F98:F105,F104,N98:N105)/K104)))))</f>
        <v>0</v>
      </c>
      <c r="AE104" s="17">
        <f t="shared" si="38"/>
        <v>0</v>
      </c>
    </row>
    <row r="105" spans="1:31" hidden="1" x14ac:dyDescent="0.25">
      <c r="A105" s="349"/>
      <c r="B105" s="351"/>
      <c r="C105" s="356"/>
      <c r="D105" s="357"/>
      <c r="E105" s="359"/>
      <c r="F105" s="164"/>
      <c r="G105" s="64"/>
      <c r="H105" s="165"/>
      <c r="I105" s="59"/>
      <c r="J105" s="58"/>
      <c r="K105" s="40"/>
      <c r="L105" s="41"/>
      <c r="M105" s="52"/>
      <c r="N105" s="49"/>
      <c r="O105" s="57"/>
      <c r="P105" s="42"/>
      <c r="Q105" s="360"/>
      <c r="R105" s="361"/>
      <c r="S105" s="362"/>
      <c r="T105" s="105" t="str">
        <f>IF(OR(O105="",L105=Paramétrage!$C$10,L105=Paramétrage!$C$13,L105=Paramétrage!$C$17,L105=Paramétrage!$C$20,L105=Paramétrage!$C$24,L105=Paramétrage!$C$27,AND(L105&lt;&gt;Paramétrage!$C$9,P105="Mut+ext")),"",ROUNDUP(N105/O105,0))</f>
        <v/>
      </c>
      <c r="U105" s="109">
        <f>IF(OR(L105="",P105="Mut+ext"),0,IF(VLOOKUP(L105,Paramétrage!$C$6:$E$29,2,0)=0,0,IF(O105="","saisir capacité",IF(OR(G105=Paramétrage!$I$7,G105=Paramétrage!$I$8,G105=Paramétrage!$I$9,G105=Paramétrage!$I$10),0,M105*T105*VLOOKUP(L105,Paramétrage!$C$6:$E$29,2,0)))))</f>
        <v>0</v>
      </c>
      <c r="V105" s="43"/>
      <c r="W105" s="104">
        <f t="shared" si="37"/>
        <v>0</v>
      </c>
      <c r="X105" s="106">
        <f>IF(L105="",0,IF(ISERROR(V105+U105*VLOOKUP(L105,Paramétrage!$C$6:$E$29,3,0))=TRUE,W105,V105+U105*VLOOKUP(L105,Paramétrage!$C$6:$E$29,3,0)))</f>
        <v>0</v>
      </c>
      <c r="Y105" s="366"/>
      <c r="Z105" s="361"/>
      <c r="AA105" s="367"/>
      <c r="AB105" s="214"/>
      <c r="AC105" s="44"/>
      <c r="AD105" s="74">
        <f>IF(F105="",0,IF(J105="",0,IF(SUMIF(F98:F105,F105,N98:N105)=0,0,IF(OR(K105="",J105="obligatoire"),AE105/SUMIF(F98:F105,F105,N98:N105),AE105/(SUMIF(F98:F105,F105,N98:N105)/K105)))))</f>
        <v>0</v>
      </c>
      <c r="AE105" s="17">
        <f t="shared" si="38"/>
        <v>0</v>
      </c>
    </row>
    <row r="106" spans="1:31" ht="16" hidden="1" thickBot="1" x14ac:dyDescent="0.3">
      <c r="A106" s="349"/>
      <c r="B106" s="351"/>
      <c r="C106" s="175"/>
      <c r="D106" s="176"/>
      <c r="E106" s="76"/>
      <c r="F106" s="76"/>
      <c r="G106" s="168"/>
      <c r="H106" s="166"/>
      <c r="I106" s="132"/>
      <c r="J106" s="77"/>
      <c r="K106" s="78"/>
      <c r="L106" s="85"/>
      <c r="M106" s="79">
        <f>AD106</f>
        <v>0</v>
      </c>
      <c r="N106" s="80"/>
      <c r="O106" s="80"/>
      <c r="P106" s="83"/>
      <c r="Q106" s="81"/>
      <c r="R106" s="81"/>
      <c r="S106" s="82"/>
      <c r="T106" s="133"/>
      <c r="U106" s="84">
        <f>SUM(U98:U105)</f>
        <v>0</v>
      </c>
      <c r="V106" s="85">
        <f>SUM(V98:V105)</f>
        <v>0</v>
      </c>
      <c r="W106" s="86">
        <f t="shared" ref="W106" si="39">U106+V106</f>
        <v>0</v>
      </c>
      <c r="X106" s="87">
        <f>SUM(X98:X105)</f>
        <v>0</v>
      </c>
      <c r="Y106" s="134"/>
      <c r="Z106" s="135"/>
      <c r="AA106" s="136"/>
      <c r="AB106" s="137"/>
      <c r="AC106" s="138"/>
      <c r="AD106" s="139">
        <f>SUM(AD98:AD105)</f>
        <v>0</v>
      </c>
      <c r="AE106" s="140">
        <f>SUM(AE98:AE105)</f>
        <v>0</v>
      </c>
    </row>
    <row r="107" spans="1:31" ht="18" customHeight="1" thickBot="1" x14ac:dyDescent="0.3">
      <c r="A107" s="350"/>
      <c r="B107" s="112"/>
      <c r="C107" s="112"/>
      <c r="D107" s="112"/>
      <c r="E107" s="260">
        <f>E12+E21+E30+E40+E49+E58+E67</f>
        <v>30</v>
      </c>
      <c r="F107" s="113"/>
      <c r="G107" s="143"/>
      <c r="H107" s="143"/>
      <c r="I107" s="118"/>
      <c r="J107" s="112"/>
      <c r="K107" s="112"/>
      <c r="L107" s="114"/>
      <c r="M107" s="115">
        <f>M20+M29+M39+M48+M57+M66+M79</f>
        <v>171.69230769230771</v>
      </c>
      <c r="N107" s="116"/>
      <c r="O107" s="112"/>
      <c r="P107" s="141"/>
      <c r="Q107" s="116"/>
      <c r="R107" s="116"/>
      <c r="S107" s="117"/>
      <c r="T107" s="118"/>
      <c r="U107" s="119">
        <f t="shared" ref="U107:V107" si="40">U20+U29+U39+U48+U57+U66+U79</f>
        <v>227</v>
      </c>
      <c r="V107" s="119">
        <f t="shared" si="40"/>
        <v>0</v>
      </c>
      <c r="W107" s="119">
        <f>W20+W29+W39+W48+W57+W66+W79</f>
        <v>227</v>
      </c>
      <c r="X107" s="120">
        <f>X20+X29+X39+X48+X57+X66+X79</f>
        <v>267</v>
      </c>
      <c r="Y107" s="142"/>
      <c r="Z107" s="143"/>
      <c r="AA107" s="121"/>
      <c r="AB107" s="143"/>
      <c r="AC107" s="144"/>
      <c r="AD107" s="145">
        <f>SUM(AD12:AD66)/2</f>
        <v>132</v>
      </c>
      <c r="AE107" s="146">
        <f>SUM(AE12:AE57)</f>
        <v>6880</v>
      </c>
    </row>
    <row r="108" spans="1:31" ht="14.4" customHeight="1" x14ac:dyDescent="0.25">
      <c r="A108" s="378" t="s">
        <v>140</v>
      </c>
      <c r="B108" s="351" t="s">
        <v>141</v>
      </c>
      <c r="C108" s="352" t="s">
        <v>142</v>
      </c>
      <c r="D108" s="353"/>
      <c r="E108" s="358">
        <v>1</v>
      </c>
      <c r="F108" s="164" t="s">
        <v>143</v>
      </c>
      <c r="G108" s="47" t="s">
        <v>70</v>
      </c>
      <c r="H108" s="65" t="s">
        <v>144</v>
      </c>
      <c r="I108" s="59">
        <v>21</v>
      </c>
      <c r="J108" s="72" t="s">
        <v>71</v>
      </c>
      <c r="K108" s="40"/>
      <c r="L108" s="41" t="s">
        <v>145</v>
      </c>
      <c r="M108" s="53">
        <v>6</v>
      </c>
      <c r="N108" s="50">
        <v>50</v>
      </c>
      <c r="O108" s="57">
        <v>30</v>
      </c>
      <c r="P108" s="46" t="s">
        <v>73</v>
      </c>
      <c r="Q108" s="360" t="s">
        <v>146</v>
      </c>
      <c r="R108" s="361"/>
      <c r="S108" s="362"/>
      <c r="T108" s="110" t="str">
        <f>IF(OR(O108="",L108=Paramétrage!$C$10,L108=Paramétrage!$C$13,L108=Paramétrage!$C$17,L108=Paramétrage!$C$20,L108=Paramétrage!$C$24,L108=Paramétrage!$C$27,AND(L108&lt;&gt;Paramétrage!$C$9,P108="Mut+ext")),"",ROUNDUP(N108/O108,0))</f>
        <v/>
      </c>
      <c r="U108" s="102">
        <f>IF(OR(L108="",P108="Mut+ext"),0,IF(VLOOKUP(L108,Paramétrage!$C$6:$E$29,2,0)=0,0,IF(O108="","saisir capacité",IF(OR(G108=Paramétrage!$I$7,G108=Paramétrage!$I$8,G108=Paramétrage!$I$9,G108=Paramétrage!$I$10),0,M108*T108*VLOOKUP(L108,Paramétrage!$C$6:$E$29,2,0)))))</f>
        <v>0</v>
      </c>
      <c r="V108" s="71">
        <v>4</v>
      </c>
      <c r="W108" s="103">
        <f t="shared" ref="W108:W115" si="41">IF(ISERROR(U108+V108)=TRUE,U108,U108+V108)</f>
        <v>4</v>
      </c>
      <c r="X108" s="111">
        <f>IF(L108="",0,IF(ISERROR(V108+U108*VLOOKUP(L108,Paramétrage!$C$6:$E$29,3,0))=TRUE,W108,V108+U108*VLOOKUP(L108,Paramétrage!$C$6:$E$29,3,0)))</f>
        <v>4</v>
      </c>
      <c r="Y108" s="366"/>
      <c r="Z108" s="361"/>
      <c r="AA108" s="367"/>
      <c r="AB108" s="73" t="s">
        <v>62</v>
      </c>
      <c r="AC108" s="44" t="s">
        <v>63</v>
      </c>
      <c r="AD108" s="74">
        <f>IF(F108="",0,IF(J108="",0,IF(SUMIF(F108:F115,F108,N108:N115)=0,0,IF(OR(K108="",J108="obligatoire"),AE108/SUMIF(F108:F115,F108,N108:N115),AE108/(SUMIF(F108:F115,F108,N108:N115)/K108)))))</f>
        <v>6</v>
      </c>
      <c r="AE108" s="16">
        <f t="shared" ref="AE108:AE115" si="42">M108*N108</f>
        <v>300</v>
      </c>
    </row>
    <row r="109" spans="1:31" x14ac:dyDescent="0.25">
      <c r="A109" s="379"/>
      <c r="B109" s="351"/>
      <c r="C109" s="354"/>
      <c r="D109" s="355"/>
      <c r="E109" s="358"/>
      <c r="F109" s="164" t="s">
        <v>147</v>
      </c>
      <c r="G109" s="47" t="s">
        <v>70</v>
      </c>
      <c r="H109" s="65" t="s">
        <v>148</v>
      </c>
      <c r="I109" s="59">
        <v>21</v>
      </c>
      <c r="J109" s="72" t="s">
        <v>71</v>
      </c>
      <c r="K109" s="40"/>
      <c r="L109" s="41" t="s">
        <v>145</v>
      </c>
      <c r="M109" s="52">
        <v>6</v>
      </c>
      <c r="N109" s="50">
        <v>50</v>
      </c>
      <c r="O109" s="57">
        <v>30</v>
      </c>
      <c r="P109" s="261" t="s">
        <v>105</v>
      </c>
      <c r="Q109" s="363" t="s">
        <v>390</v>
      </c>
      <c r="R109" s="364"/>
      <c r="S109" s="365"/>
      <c r="T109" s="262" t="str">
        <f>IF(OR(O109="",L109=Paramétrage!$C$10,L109=Paramétrage!$C$13,L109=Paramétrage!$C$17,L109=Paramétrage!$C$20,L109=Paramétrage!$C$24,L109=Paramétrage!$C$27,AND(L109&lt;&gt;Paramétrage!$C$9,P109="Mut+ext")),"",ROUNDUP(N109/O109,0))</f>
        <v/>
      </c>
      <c r="U109" s="268">
        <f>IF(OR(L109="",P109="Mut+ext"),0,IF(VLOOKUP(L109,Paramétrage!$C$6:$E$29,2,0)=0,0,IF(O109="","saisir capacité",IF(OR(G109=Paramétrage!$I$7,G109=Paramétrage!$I$8,G109=Paramétrage!$I$9,G109=Paramétrage!$I$10),0,M109*T109*VLOOKUP(L109,Paramétrage!$C$6:$E$29,2,0)))))</f>
        <v>0</v>
      </c>
      <c r="V109" s="269"/>
      <c r="W109" s="265">
        <f t="shared" si="41"/>
        <v>0</v>
      </c>
      <c r="X109" s="266">
        <f>IF(L109="",0,IF(ISERROR(V109+U109*VLOOKUP(L109,Paramétrage!$C$6:$E$29,3,0))=TRUE,W109,V109+U109*VLOOKUP(L109,Paramétrage!$C$6:$E$29,3,0)))</f>
        <v>0</v>
      </c>
      <c r="Y109" s="366"/>
      <c r="Z109" s="361"/>
      <c r="AA109" s="367"/>
      <c r="AB109" s="214" t="s">
        <v>64</v>
      </c>
      <c r="AC109" s="44" t="s">
        <v>63</v>
      </c>
      <c r="AD109" s="74">
        <f>IF(F109="",0,IF(J109="",0,IF(SUMIF(F108:F115,F109,N108:N115)=0,0,IF(OR(K109="",J109="obligatoire"),AE109/SUMIF(F108:F115,F109,N108:N115),AE109/(SUMIF(F108:F115,F109,N108:N115)/K109)))))</f>
        <v>6</v>
      </c>
      <c r="AE109" s="17">
        <f t="shared" si="42"/>
        <v>300</v>
      </c>
    </row>
    <row r="110" spans="1:31" x14ac:dyDescent="0.25">
      <c r="A110" s="379"/>
      <c r="B110" s="351"/>
      <c r="C110" s="354"/>
      <c r="D110" s="355"/>
      <c r="E110" s="358"/>
      <c r="F110" s="164" t="s">
        <v>150</v>
      </c>
      <c r="G110" s="47" t="s">
        <v>70</v>
      </c>
      <c r="H110" s="65" t="s">
        <v>151</v>
      </c>
      <c r="I110" s="59">
        <v>21</v>
      </c>
      <c r="J110" s="72" t="s">
        <v>71</v>
      </c>
      <c r="K110" s="40"/>
      <c r="L110" s="41" t="s">
        <v>145</v>
      </c>
      <c r="M110" s="53">
        <v>6</v>
      </c>
      <c r="N110" s="50">
        <v>50</v>
      </c>
      <c r="O110" s="57">
        <v>30</v>
      </c>
      <c r="P110" s="46" t="s">
        <v>73</v>
      </c>
      <c r="Q110" s="360" t="s">
        <v>146</v>
      </c>
      <c r="R110" s="361"/>
      <c r="S110" s="362"/>
      <c r="T110" s="110" t="str">
        <f>IF(OR(O110="",L110=Paramétrage!$C$10,L110=Paramétrage!$C$13,L110=Paramétrage!$C$17,L110=Paramétrage!$C$20,L110=Paramétrage!$C$24,L110=Paramétrage!$C$27,AND(L110&lt;&gt;Paramétrage!$C$9,P110="Mut+ext")),"",ROUNDUP(N110/O110,0))</f>
        <v/>
      </c>
      <c r="U110" s="102">
        <f>IF(OR(L110="",P110="Mut+ext"),0,IF(VLOOKUP(L110,Paramétrage!$C$6:$E$29,2,0)=0,0,IF(O110="","saisir capacité",IF(OR(G110=Paramétrage!$I$7,G110=Paramétrage!$I$8,G110=Paramétrage!$I$9,G110=Paramétrage!$I$10),0,M110*T110*VLOOKUP(L110,Paramétrage!$C$6:$E$29,2,0)))))</f>
        <v>0</v>
      </c>
      <c r="V110" s="43">
        <v>4</v>
      </c>
      <c r="W110" s="103">
        <f t="shared" si="41"/>
        <v>4</v>
      </c>
      <c r="X110" s="111">
        <f>IF(L110="",0,IF(ISERROR(V110+U110*VLOOKUP(L110,Paramétrage!$C$6:$E$29,3,0))=TRUE,W110,V110+U110*VLOOKUP(L110,Paramétrage!$C$6:$E$29,3,0)))</f>
        <v>4</v>
      </c>
      <c r="Y110" s="366"/>
      <c r="Z110" s="361"/>
      <c r="AA110" s="367"/>
      <c r="AB110" s="73" t="s">
        <v>62</v>
      </c>
      <c r="AC110" s="44" t="s">
        <v>63</v>
      </c>
      <c r="AD110" s="74">
        <f>IF(F110="",0,IF(J110="",0,IF(SUMIF(F108:F115,F110,N108:N115)=0,0,IF(OR(K110="",J110="obligatoire"),AE110/SUMIF(F108:F115,F110,N108:N115),AE110/(SUMIF(F108:F115,F110,N108:N115)/K110)))))</f>
        <v>6</v>
      </c>
      <c r="AE110" s="17">
        <f t="shared" si="42"/>
        <v>300</v>
      </c>
    </row>
    <row r="111" spans="1:31" x14ac:dyDescent="0.25">
      <c r="A111" s="379"/>
      <c r="B111" s="351"/>
      <c r="C111" s="354"/>
      <c r="D111" s="355"/>
      <c r="E111" s="358"/>
      <c r="F111" s="164" t="s">
        <v>152</v>
      </c>
      <c r="G111" s="47" t="s">
        <v>70</v>
      </c>
      <c r="H111" s="65" t="s">
        <v>153</v>
      </c>
      <c r="I111" s="59">
        <v>21</v>
      </c>
      <c r="J111" s="72" t="s">
        <v>71</v>
      </c>
      <c r="K111" s="40"/>
      <c r="L111" s="41" t="s">
        <v>145</v>
      </c>
      <c r="M111" s="52">
        <v>6</v>
      </c>
      <c r="N111" s="50">
        <v>50</v>
      </c>
      <c r="O111" s="57">
        <v>30</v>
      </c>
      <c r="P111" s="261" t="s">
        <v>105</v>
      </c>
      <c r="Q111" s="363" t="s">
        <v>146</v>
      </c>
      <c r="R111" s="364"/>
      <c r="S111" s="365"/>
      <c r="T111" s="262" t="str">
        <f>IF(OR(O111="",L111=Paramétrage!$C$10,L111=Paramétrage!$C$13,L111=Paramétrage!$C$17,L111=Paramétrage!$C$20,L111=Paramétrage!$C$24,L111=Paramétrage!$C$27,AND(L111&lt;&gt;Paramétrage!$C$9,P111="Mut+ext")),"",ROUNDUP(N111/O111,0))</f>
        <v/>
      </c>
      <c r="U111" s="268">
        <f>IF(OR(L111="",P111="Mut+ext"),0,IF(VLOOKUP(L111,Paramétrage!$C$6:$E$29,2,0)=0,0,IF(O111="","saisir capacité",IF(OR(G111=Paramétrage!$I$7,G111=Paramétrage!$I$8,G111=Paramétrage!$I$9,G111=Paramétrage!$I$10),0,M111*T111*VLOOKUP(L111,Paramétrage!$C$6:$E$29,2,0)))))</f>
        <v>0</v>
      </c>
      <c r="V111" s="264"/>
      <c r="W111" s="265">
        <f t="shared" si="41"/>
        <v>0</v>
      </c>
      <c r="X111" s="266">
        <f>IF(L111="",0,IF(ISERROR(V111+U111*VLOOKUP(L111,Paramétrage!$C$6:$E$29,3,0))=TRUE,W111,V111+U111*VLOOKUP(L111,Paramétrage!$C$6:$E$29,3,0)))</f>
        <v>0</v>
      </c>
      <c r="Y111" s="366"/>
      <c r="Z111" s="361"/>
      <c r="AA111" s="367"/>
      <c r="AB111" s="73" t="s">
        <v>62</v>
      </c>
      <c r="AC111" s="44" t="s">
        <v>63</v>
      </c>
      <c r="AD111" s="74">
        <f>IF(F111="",0,IF(J111="",0,IF(SUMIF(F108:F115,F111,N108:N115)=0,0,IF(OR(K111="",J111="obligatoire"),AE111/SUMIF(F108:F115,F111,N108:N115),AE111/(SUMIF(F108:F115,F111,N108:N115)/K111)))))</f>
        <v>6</v>
      </c>
      <c r="AE111" s="17">
        <f t="shared" si="42"/>
        <v>300</v>
      </c>
    </row>
    <row r="112" spans="1:31" x14ac:dyDescent="0.25">
      <c r="A112" s="379"/>
      <c r="B112" s="351"/>
      <c r="C112" s="354"/>
      <c r="D112" s="355"/>
      <c r="E112" s="358"/>
      <c r="F112" s="164" t="s">
        <v>154</v>
      </c>
      <c r="G112" s="47" t="s">
        <v>70</v>
      </c>
      <c r="H112" s="65" t="s">
        <v>155</v>
      </c>
      <c r="I112" s="59">
        <v>21</v>
      </c>
      <c r="J112" s="72" t="s">
        <v>71</v>
      </c>
      <c r="K112" s="40"/>
      <c r="L112" s="41" t="s">
        <v>145</v>
      </c>
      <c r="M112" s="52">
        <v>6</v>
      </c>
      <c r="N112" s="50">
        <v>50</v>
      </c>
      <c r="O112" s="57">
        <v>30</v>
      </c>
      <c r="P112" s="42" t="s">
        <v>73</v>
      </c>
      <c r="Q112" s="360" t="s">
        <v>156</v>
      </c>
      <c r="R112" s="361"/>
      <c r="S112" s="362"/>
      <c r="T112" s="110" t="str">
        <f>IF(OR(O112="",L112=Paramétrage!$C$10,L112=Paramétrage!$C$13,L112=Paramétrage!$C$17,L112=Paramétrage!$C$20,L112=Paramétrage!$C$24,L112=Paramétrage!$C$27,AND(L112&lt;&gt;Paramétrage!$C$9,P112="Mut+ext")),"",ROUNDUP(N112/O112,0))</f>
        <v/>
      </c>
      <c r="U112" s="102">
        <f>IF(OR(L112="",P112="Mut+ext"),0,IF(VLOOKUP(L112,Paramétrage!$C$6:$E$29,2,0)=0,0,IF(O112="","saisir capacité",IF(OR(G112=Paramétrage!$I$7,G112=Paramétrage!$I$8,G112=Paramétrage!$I$9,G112=Paramétrage!$I$10),0,M112*T112*VLOOKUP(L112,Paramétrage!$C$6:$E$29,2,0)))))</f>
        <v>0</v>
      </c>
      <c r="V112" s="43">
        <v>4</v>
      </c>
      <c r="W112" s="103">
        <f t="shared" si="41"/>
        <v>4</v>
      </c>
      <c r="X112" s="111">
        <f>IF(L112="",0,IF(ISERROR(V112+U112*VLOOKUP(L112,Paramétrage!$C$6:$E$29,3,0))=TRUE,W112,V112+U112*VLOOKUP(L112,Paramétrage!$C$6:$E$29,3,0)))</f>
        <v>4</v>
      </c>
      <c r="Y112" s="366"/>
      <c r="Z112" s="361"/>
      <c r="AA112" s="367"/>
      <c r="AB112" s="73" t="s">
        <v>62</v>
      </c>
      <c r="AC112" s="44" t="s">
        <v>63</v>
      </c>
      <c r="AD112" s="74">
        <f>IF(F112="",0,IF(J112="",0,IF(SUMIF(F108:F115,F112,N108:N115)=0,0,IF(OR(K112="",J112="obligatoire"),AE112/SUMIF(F108:F115,F112,N108:N115),AE112/(SUMIF(F108:F115,F112,N108:N115)/K112)))))</f>
        <v>6</v>
      </c>
      <c r="AE112" s="17">
        <f t="shared" si="42"/>
        <v>300</v>
      </c>
    </row>
    <row r="113" spans="1:31" x14ac:dyDescent="0.25">
      <c r="A113" s="379"/>
      <c r="B113" s="351"/>
      <c r="C113" s="354"/>
      <c r="D113" s="355"/>
      <c r="E113" s="358"/>
      <c r="F113" s="164" t="s">
        <v>157</v>
      </c>
      <c r="G113" s="47" t="s">
        <v>70</v>
      </c>
      <c r="H113" s="65" t="s">
        <v>158</v>
      </c>
      <c r="I113" s="59">
        <v>20</v>
      </c>
      <c r="J113" s="72" t="s">
        <v>71</v>
      </c>
      <c r="K113" s="40"/>
      <c r="L113" s="41" t="s">
        <v>145</v>
      </c>
      <c r="M113" s="52">
        <v>6</v>
      </c>
      <c r="N113" s="50">
        <v>50</v>
      </c>
      <c r="O113" s="57">
        <v>30</v>
      </c>
      <c r="P113" s="42" t="s">
        <v>73</v>
      </c>
      <c r="Q113" s="360" t="s">
        <v>156</v>
      </c>
      <c r="R113" s="361"/>
      <c r="S113" s="362"/>
      <c r="T113" s="110" t="str">
        <f>IF(OR(O113="",L113=Paramétrage!$C$10,L113=Paramétrage!$C$13,L113=Paramétrage!$C$17,L113=Paramétrage!$C$20,L113=Paramétrage!$C$24,L113=Paramétrage!$C$27,AND(L113&lt;&gt;Paramétrage!$C$9,P113="Mut+ext")),"",ROUNDUP(N113/O113,0))</f>
        <v/>
      </c>
      <c r="U113" s="102">
        <f>IF(OR(L113="",P113="Mut+ext"),0,IF(VLOOKUP(L113,Paramétrage!$C$6:$E$29,2,0)=0,0,IF(O113="","saisir capacité",IF(OR(G113=Paramétrage!$I$7,G113=Paramétrage!$I$8,G113=Paramétrage!$I$9,G113=Paramétrage!$I$10),0,M113*T113*VLOOKUP(L113,Paramétrage!$C$6:$E$29,2,0)))))</f>
        <v>0</v>
      </c>
      <c r="V113" s="43">
        <v>4</v>
      </c>
      <c r="W113" s="103">
        <f t="shared" si="41"/>
        <v>4</v>
      </c>
      <c r="X113" s="111">
        <f>IF(L113="",0,IF(ISERROR(V113+U113*VLOOKUP(L113,Paramétrage!$C$6:$E$29,3,0))=TRUE,W113,V113+U113*VLOOKUP(L113,Paramétrage!$C$6:$E$29,3,0)))</f>
        <v>4</v>
      </c>
      <c r="Y113" s="366"/>
      <c r="Z113" s="361"/>
      <c r="AA113" s="367"/>
      <c r="AB113" s="214" t="s">
        <v>65</v>
      </c>
      <c r="AC113" s="44" t="s">
        <v>66</v>
      </c>
      <c r="AD113" s="74">
        <f>IF(F113="",0,IF(J113="",0,IF(SUMIF(F108:F115,F113,N108:N115)=0,0,IF(OR(K113="",J113="obligatoire"),AE113/SUMIF(F108:F115,F113,N108:N115),AE113/(SUMIF(F108:F115,F113,N108:N115)/K113)))))</f>
        <v>6</v>
      </c>
      <c r="AE113" s="17">
        <f t="shared" si="42"/>
        <v>300</v>
      </c>
    </row>
    <row r="114" spans="1:31" x14ac:dyDescent="0.25">
      <c r="A114" s="379"/>
      <c r="B114" s="351"/>
      <c r="C114" s="354"/>
      <c r="D114" s="355"/>
      <c r="E114" s="358"/>
      <c r="F114" s="164"/>
      <c r="G114" s="64"/>
      <c r="H114" s="165"/>
      <c r="I114" s="59"/>
      <c r="J114" s="58"/>
      <c r="K114" s="40"/>
      <c r="L114" s="41"/>
      <c r="M114" s="52"/>
      <c r="N114" s="50"/>
      <c r="O114" s="57"/>
      <c r="P114" s="42"/>
      <c r="Q114" s="360"/>
      <c r="R114" s="361"/>
      <c r="S114" s="362"/>
      <c r="T114" s="110" t="str">
        <f>IF(OR(O114="",L114=Paramétrage!$C$10,L114=Paramétrage!$C$13,L114=Paramétrage!$C$17,L114=Paramétrage!$C$20,L114=Paramétrage!$C$24,L114=Paramétrage!$C$27,AND(L114&lt;&gt;Paramétrage!$C$9,P114="Mut+ext")),"",ROUNDUP(N114/O114,0))</f>
        <v/>
      </c>
      <c r="U114" s="102">
        <f>IF(OR(L114="",P114="Mut+ext"),0,IF(VLOOKUP(L114,Paramétrage!$C$6:$E$29,2,0)=0,0,IF(O114="","saisir capacité",IF(OR(G114=Paramétrage!$I$7,G114=Paramétrage!$I$8,G114=Paramétrage!$I$9,G114=Paramétrage!$I$10),0,M114*T114*VLOOKUP(L114,Paramétrage!$C$6:$E$29,2,0)))))</f>
        <v>0</v>
      </c>
      <c r="V114" s="43"/>
      <c r="W114" s="103">
        <f t="shared" si="41"/>
        <v>0</v>
      </c>
      <c r="X114" s="111">
        <f>IF(L114="",0,IF(ISERROR(V114+U114*VLOOKUP(L114,Paramétrage!$C$6:$E$29,3,0))=TRUE,W114,V114+U114*VLOOKUP(L114,Paramétrage!$C$6:$E$29,3,0)))</f>
        <v>0</v>
      </c>
      <c r="Y114" s="366"/>
      <c r="Z114" s="361"/>
      <c r="AA114" s="367"/>
      <c r="AB114" s="214"/>
      <c r="AC114" s="44"/>
      <c r="AD114" s="74">
        <f>IF(F114="",0,IF(J114="",0,IF(SUMIF(F108:F115,F114,N108:N115)=0,0,IF(OR(K114="",J114="obligatoire"),AE114/SUMIF(F108:F115,F114,N108:N115),AE114/(SUMIF(F108:F115,F114,N108:N115)/K114)))))</f>
        <v>0</v>
      </c>
      <c r="AE114" s="17">
        <f t="shared" si="42"/>
        <v>0</v>
      </c>
    </row>
    <row r="115" spans="1:31" x14ac:dyDescent="0.25">
      <c r="A115" s="379"/>
      <c r="B115" s="351"/>
      <c r="C115" s="356"/>
      <c r="D115" s="357"/>
      <c r="E115" s="359"/>
      <c r="F115" s="164"/>
      <c r="G115" s="64"/>
      <c r="H115" s="165"/>
      <c r="I115" s="59"/>
      <c r="J115" s="58"/>
      <c r="K115" s="40"/>
      <c r="L115" s="41"/>
      <c r="M115" s="52"/>
      <c r="N115" s="49"/>
      <c r="O115" s="57"/>
      <c r="P115" s="42"/>
      <c r="Q115" s="360"/>
      <c r="R115" s="361"/>
      <c r="S115" s="362"/>
      <c r="T115" s="110" t="str">
        <f>IF(OR(O115="",L115=Paramétrage!$C$10,L115=Paramétrage!$C$13,L115=Paramétrage!$C$17,L115=Paramétrage!$C$20,L115=Paramétrage!$C$24,L115=Paramétrage!$C$27,AND(L115&lt;&gt;Paramétrage!$C$9,P115="Mut+ext")),"",ROUNDUP(N115/O115,0))</f>
        <v/>
      </c>
      <c r="U115" s="102">
        <f>IF(OR(L115="",P115="Mut+ext"),0,IF(VLOOKUP(L115,Paramétrage!$C$6:$E$29,2,0)=0,0,IF(O115="","saisir capacité",IF(OR(G115=Paramétrage!$I$7,G115=Paramétrage!$I$8,G115=Paramétrage!$I$9,G115=Paramétrage!$I$10),0,M115*T115*VLOOKUP(L115,Paramétrage!$C$6:$E$29,2,0)))))</f>
        <v>0</v>
      </c>
      <c r="V115" s="43"/>
      <c r="W115" s="103">
        <f t="shared" si="41"/>
        <v>0</v>
      </c>
      <c r="X115" s="111">
        <f>IF(L115="",0,IF(ISERROR(V115+U115*VLOOKUP(L115,Paramétrage!$C$6:$E$29,3,0))=TRUE,W115,V115+U115*VLOOKUP(L115,Paramétrage!$C$6:$E$29,3,0)))</f>
        <v>0</v>
      </c>
      <c r="Y115" s="366"/>
      <c r="Z115" s="361"/>
      <c r="AA115" s="367"/>
      <c r="AB115" s="214"/>
      <c r="AC115" s="44"/>
      <c r="AD115" s="74">
        <f>IF(F115="",0,IF(J115="",0,IF(SUMIF(F108:F115,F115,N108:N115)=0,0,IF(OR(K115="",J115="obligatoire"),AE115/SUMIF(F108:F115,F115,N108:N115),AE115/(SUMIF(F108:F115,F115,N108:N115)/K115)))))</f>
        <v>0</v>
      </c>
      <c r="AE115" s="17">
        <f t="shared" si="42"/>
        <v>0</v>
      </c>
    </row>
    <row r="116" spans="1:31" x14ac:dyDescent="0.25">
      <c r="A116" s="379"/>
      <c r="B116" s="351"/>
      <c r="C116" s="243"/>
      <c r="D116" s="244"/>
      <c r="E116" s="88"/>
      <c r="F116" s="89"/>
      <c r="G116" s="169"/>
      <c r="H116" s="167"/>
      <c r="I116" s="91"/>
      <c r="J116" s="90"/>
      <c r="K116" s="92"/>
      <c r="L116" s="93"/>
      <c r="M116" s="94">
        <f>AD116</f>
        <v>36</v>
      </c>
      <c r="N116" s="95"/>
      <c r="O116" s="95"/>
      <c r="P116" s="98"/>
      <c r="Q116" s="96"/>
      <c r="R116" s="96"/>
      <c r="S116" s="97"/>
      <c r="T116" s="153"/>
      <c r="U116" s="99">
        <f>SUM(U108:U115)</f>
        <v>0</v>
      </c>
      <c r="V116" s="93">
        <f>SUM(V108:V115)</f>
        <v>16</v>
      </c>
      <c r="W116" s="100">
        <f t="shared" ref="W116:W125" si="43">U116+V116</f>
        <v>16</v>
      </c>
      <c r="X116" s="101">
        <f>SUM(X108:X115)</f>
        <v>16</v>
      </c>
      <c r="Y116" s="154"/>
      <c r="Z116" s="155"/>
      <c r="AA116" s="156"/>
      <c r="AB116" s="157"/>
      <c r="AC116" s="158"/>
      <c r="AD116" s="159">
        <f>SUM(AD108:AD115)</f>
        <v>36</v>
      </c>
      <c r="AE116" s="160">
        <f>SUM(AE108:AE115)</f>
        <v>1800</v>
      </c>
    </row>
    <row r="117" spans="1:31" ht="15.65" customHeight="1" x14ac:dyDescent="0.25">
      <c r="A117" s="379"/>
      <c r="B117" s="351" t="s">
        <v>159</v>
      </c>
      <c r="C117" s="352" t="s">
        <v>68</v>
      </c>
      <c r="D117" s="353"/>
      <c r="E117" s="358">
        <v>2</v>
      </c>
      <c r="F117" s="212" t="s">
        <v>160</v>
      </c>
      <c r="G117" s="47" t="s">
        <v>70</v>
      </c>
      <c r="H117" s="65" t="s">
        <v>68</v>
      </c>
      <c r="I117" s="59">
        <v>21</v>
      </c>
      <c r="J117" s="58" t="s">
        <v>71</v>
      </c>
      <c r="K117" s="40"/>
      <c r="L117" s="41" t="s">
        <v>72</v>
      </c>
      <c r="M117" s="52">
        <v>8</v>
      </c>
      <c r="N117" s="49">
        <v>35</v>
      </c>
      <c r="O117" s="57">
        <v>40</v>
      </c>
      <c r="P117" s="46" t="s">
        <v>73</v>
      </c>
      <c r="Q117" s="360" t="s">
        <v>74</v>
      </c>
      <c r="R117" s="361"/>
      <c r="S117" s="362"/>
      <c r="T117" s="110">
        <f>IF(OR(O117="",L117=Paramétrage!$C$10,L117=Paramétrage!$C$13,L117=Paramétrage!$C$17,L117=Paramétrage!$C$20,L117=Paramétrage!$C$24,L117=Paramétrage!$C$27,AND(L117&lt;&gt;Paramétrage!$C$9,P117="Mut+ext")),"",ROUNDUP(N117/O117,0))</f>
        <v>1</v>
      </c>
      <c r="U117" s="102">
        <f>IF(OR(L117="",P117="Mut+ext"),0,IF(VLOOKUP(L117,Paramétrage!$C$6:$E$29,2,0)=0,0,IF(O117="","saisir capacité",IF(OR(G117=Paramétrage!$I$7,G117=Paramétrage!$I$8,G117=Paramétrage!$I$9,G117=Paramétrage!$I$10),0,M117*T117*VLOOKUP(L117,Paramétrage!$C$6:$E$29,2,0)))))</f>
        <v>8</v>
      </c>
      <c r="V117" s="43"/>
      <c r="W117" s="103">
        <f t="shared" ref="W117:W124" si="44">IF(ISERROR(U117+V117)=TRUE,U117,U117+V117)</f>
        <v>8</v>
      </c>
      <c r="X117" s="111">
        <f>IF(L117="",0,IF(ISERROR(V117+U117*VLOOKUP(L117,Paramétrage!$C$6:$E$29,3,0))=TRUE,W117,V117+U117*VLOOKUP(L117,Paramétrage!$C$6:$E$29,3,0)))</f>
        <v>8</v>
      </c>
      <c r="Y117" s="366"/>
      <c r="Z117" s="361"/>
      <c r="AA117" s="367"/>
      <c r="AB117" s="226" t="s">
        <v>75</v>
      </c>
      <c r="AC117" s="44" t="s">
        <v>66</v>
      </c>
      <c r="AD117" s="74">
        <f>IF(F117="",0,IF(J117="",0,IF(SUMIF(F117:F124,F117,N117:N124)=0,0,IF(OR(K117="",J117="obligatoire"),AE117/SUMIF(F117:F124,F117,N117:N124),AE117/(SUMIF(F117:F124,F117,N117:N124)/K117)))))</f>
        <v>8</v>
      </c>
      <c r="AE117" s="16">
        <f t="shared" ref="AE117:AE124" si="45">M117*N117</f>
        <v>280</v>
      </c>
    </row>
    <row r="118" spans="1:31" x14ac:dyDescent="0.25">
      <c r="A118" s="379"/>
      <c r="B118" s="351"/>
      <c r="C118" s="354"/>
      <c r="D118" s="355"/>
      <c r="E118" s="358"/>
      <c r="F118" s="164"/>
      <c r="G118" s="39"/>
      <c r="H118" s="65"/>
      <c r="I118" s="59"/>
      <c r="J118" s="58"/>
      <c r="K118" s="40"/>
      <c r="L118" s="41"/>
      <c r="M118" s="52"/>
      <c r="N118" s="49"/>
      <c r="O118" s="57"/>
      <c r="P118" s="42"/>
      <c r="Q118" s="360"/>
      <c r="R118" s="361"/>
      <c r="S118" s="362"/>
      <c r="T118" s="110" t="str">
        <f>IF(OR(O118="",L118=Paramétrage!$C$10,L118=Paramétrage!$C$13,L118=Paramétrage!$C$17,L118=Paramétrage!$C$20,L118=Paramétrage!$C$24,L118=Paramétrage!$C$27,AND(L118&lt;&gt;Paramétrage!$C$9,P118="Mut+ext")),"",ROUNDUP(N118/O118,0))</f>
        <v/>
      </c>
      <c r="U118" s="102">
        <f>IF(OR(L118="",P118="Mut+ext"),0,IF(VLOOKUP(L118,Paramétrage!$C$6:$E$29,2,0)=0,0,IF(O118="","saisir capacité",IF(OR(G118=Paramétrage!$I$7,G118=Paramétrage!$I$8,G118=Paramétrage!$I$9,G118=Paramétrage!$I$10),0,M118*T118*VLOOKUP(L118,Paramétrage!$C$6:$E$29,2,0)))))</f>
        <v>0</v>
      </c>
      <c r="V118" s="43"/>
      <c r="W118" s="103">
        <f t="shared" si="44"/>
        <v>0</v>
      </c>
      <c r="X118" s="111">
        <f>IF(L118="",0,IF(ISERROR(V118+U118*VLOOKUP(L118,Paramétrage!$C$6:$E$29,3,0))=TRUE,W118,V118+U118*VLOOKUP(L118,Paramétrage!$C$6:$E$29,3,0)))</f>
        <v>0</v>
      </c>
      <c r="Y118" s="366"/>
      <c r="Z118" s="361"/>
      <c r="AA118" s="367"/>
      <c r="AB118" s="214"/>
      <c r="AC118" s="44"/>
      <c r="AD118" s="74">
        <f>IF(F118="",0,IF(J118="",0,IF(SUMIF(F117:F124,F118,N117:N124)=0,0,IF(OR(K118="",J118="obligatoire"),AE118/SUMIF(F117:F124,F118,N117:N124),AE118/(SUMIF(F117:F124,F118,N117:N124)/K118)))))</f>
        <v>0</v>
      </c>
      <c r="AE118" s="17">
        <f t="shared" si="45"/>
        <v>0</v>
      </c>
    </row>
    <row r="119" spans="1:31" hidden="1" x14ac:dyDescent="0.25">
      <c r="A119" s="379"/>
      <c r="B119" s="351"/>
      <c r="C119" s="354"/>
      <c r="D119" s="355"/>
      <c r="E119" s="358"/>
      <c r="F119" s="164"/>
      <c r="G119" s="39"/>
      <c r="H119" s="65"/>
      <c r="I119" s="59"/>
      <c r="J119" s="58"/>
      <c r="K119" s="40"/>
      <c r="L119" s="41"/>
      <c r="M119" s="52"/>
      <c r="N119" s="49"/>
      <c r="O119" s="57"/>
      <c r="P119" s="42"/>
      <c r="Q119" s="360"/>
      <c r="R119" s="361"/>
      <c r="S119" s="362"/>
      <c r="T119" s="110" t="str">
        <f>IF(OR(O119="",L119=Paramétrage!$C$10,L119=Paramétrage!$C$13,L119=Paramétrage!$C$17,L119=Paramétrage!$C$20,L119=Paramétrage!$C$24,L119=Paramétrage!$C$27,AND(L119&lt;&gt;Paramétrage!$C$9,P119="Mut+ext")),"",ROUNDUP(N119/O119,0))</f>
        <v/>
      </c>
      <c r="U119" s="102">
        <f>IF(OR(L119="",P119="Mut+ext"),0,IF(VLOOKUP(L119,Paramétrage!$C$6:$E$29,2,0)=0,0,IF(O119="","saisir capacité",IF(OR(G119=Paramétrage!$I$7,G119=Paramétrage!$I$8,G119=Paramétrage!$I$9,G119=Paramétrage!$I$10),0,M119*T119*VLOOKUP(L119,Paramétrage!$C$6:$E$29,2,0)))))</f>
        <v>0</v>
      </c>
      <c r="V119" s="43"/>
      <c r="W119" s="103">
        <f t="shared" si="44"/>
        <v>0</v>
      </c>
      <c r="X119" s="111">
        <f>IF(L119="",0,IF(ISERROR(V119+U119*VLOOKUP(L119,Paramétrage!$C$6:$E$29,3,0))=TRUE,W119,V119+U119*VLOOKUP(L119,Paramétrage!$C$6:$E$29,3,0)))</f>
        <v>0</v>
      </c>
      <c r="Y119" s="366"/>
      <c r="Z119" s="361"/>
      <c r="AA119" s="367"/>
      <c r="AB119" s="214"/>
      <c r="AC119" s="44"/>
      <c r="AD119" s="74">
        <f>IF(F119="",0,IF(J119="",0,IF(SUMIF(F117:F124,F119,N117:N124)=0,0,IF(OR(K119="",J119="obligatoire"),AE119/SUMIF(F117:F124,F119,N117:N124),AE119/(SUMIF(F117:F124,F119,N117:N124)/K119)))))</f>
        <v>0</v>
      </c>
      <c r="AE119" s="17">
        <f t="shared" si="45"/>
        <v>0</v>
      </c>
    </row>
    <row r="120" spans="1:31" hidden="1" x14ac:dyDescent="0.25">
      <c r="A120" s="379"/>
      <c r="B120" s="351"/>
      <c r="C120" s="354"/>
      <c r="D120" s="355"/>
      <c r="E120" s="358"/>
      <c r="F120" s="213"/>
      <c r="G120" s="39"/>
      <c r="H120" s="65"/>
      <c r="I120" s="59"/>
      <c r="J120" s="58"/>
      <c r="K120" s="40"/>
      <c r="L120" s="41"/>
      <c r="M120" s="52"/>
      <c r="N120" s="49"/>
      <c r="O120" s="57"/>
      <c r="P120" s="42"/>
      <c r="Q120" s="360"/>
      <c r="R120" s="361"/>
      <c r="S120" s="362"/>
      <c r="T120" s="110" t="str">
        <f>IF(OR(O120="",L120=Paramétrage!$C$10,L120=Paramétrage!$C$13,L120=Paramétrage!$C$17,L120=Paramétrage!$C$20,L120=Paramétrage!$C$24,L120=Paramétrage!$C$27,AND(L120&lt;&gt;Paramétrage!$C$9,P120="Mut+ext")),"",ROUNDUP(N120/O120,0))</f>
        <v/>
      </c>
      <c r="U120" s="102">
        <f>IF(OR(L120="",P120="Mut+ext"),0,IF(VLOOKUP(L120,Paramétrage!$C$6:$E$29,2,0)=0,0,IF(O120="","saisir capacité",IF(OR(G120=Paramétrage!$I$7,G120=Paramétrage!$I$8,G120=Paramétrage!$I$9,G120=Paramétrage!$I$10),0,M120*T120*VLOOKUP(L120,Paramétrage!$C$6:$E$29,2,0)))))</f>
        <v>0</v>
      </c>
      <c r="V120" s="43"/>
      <c r="W120" s="103">
        <f t="shared" si="44"/>
        <v>0</v>
      </c>
      <c r="X120" s="111">
        <f>IF(L120="",0,IF(ISERROR(V120+U120*VLOOKUP(L120,Paramétrage!$C$6:$E$29,3,0))=TRUE,W120,V120+U120*VLOOKUP(L120,Paramétrage!$C$6:$E$29,3,0)))</f>
        <v>0</v>
      </c>
      <c r="Y120" s="366"/>
      <c r="Z120" s="361"/>
      <c r="AA120" s="367"/>
      <c r="AB120" s="214"/>
      <c r="AC120" s="44"/>
      <c r="AD120" s="74">
        <f>IF(F120="",0,IF(J120="",0,IF(SUMIF(F117:F124,F120,N117:N124)=0,0,IF(OR(K120="",J120="obligatoire"),AE120/SUMIF(F117:F124,F120,N117:N124),AE120/(SUMIF(F117:F124,F120,N117:N124)/K120)))))</f>
        <v>0</v>
      </c>
      <c r="AE120" s="17">
        <f t="shared" si="45"/>
        <v>0</v>
      </c>
    </row>
    <row r="121" spans="1:31" hidden="1" x14ac:dyDescent="0.25">
      <c r="A121" s="379"/>
      <c r="B121" s="351"/>
      <c r="C121" s="354"/>
      <c r="D121" s="355"/>
      <c r="E121" s="358"/>
      <c r="F121" s="164"/>
      <c r="G121" s="64"/>
      <c r="H121" s="65"/>
      <c r="I121" s="59"/>
      <c r="J121" s="58"/>
      <c r="K121" s="40"/>
      <c r="L121" s="41"/>
      <c r="M121" s="52"/>
      <c r="N121" s="49"/>
      <c r="O121" s="57"/>
      <c r="P121" s="42"/>
      <c r="Q121" s="360"/>
      <c r="R121" s="361"/>
      <c r="S121" s="362"/>
      <c r="T121" s="110" t="str">
        <f>IF(OR(O121="",L121=Paramétrage!$C$10,L121=Paramétrage!$C$13,L121=Paramétrage!$C$17,L121=Paramétrage!$C$20,L121=Paramétrage!$C$24,L121=Paramétrage!$C$27,AND(L121&lt;&gt;Paramétrage!$C$9,P121="Mut+ext")),"",ROUNDUP(N121/O121,0))</f>
        <v/>
      </c>
      <c r="U121" s="102">
        <f>IF(OR(L121="",P121="Mut+ext"),0,IF(VLOOKUP(L121,Paramétrage!$C$6:$E$29,2,0)=0,0,IF(O121="","saisir capacité",IF(OR(G121=Paramétrage!$I$7,G121=Paramétrage!$I$8,G121=Paramétrage!$I$9,G121=Paramétrage!$I$10),0,M121*T121*VLOOKUP(L121,Paramétrage!$C$6:$E$29,2,0)))))</f>
        <v>0</v>
      </c>
      <c r="V121" s="43"/>
      <c r="W121" s="103">
        <f t="shared" si="44"/>
        <v>0</v>
      </c>
      <c r="X121" s="111">
        <f>IF(L121="",0,IF(ISERROR(V121+U121*VLOOKUP(L121,Paramétrage!$C$6:$E$29,3,0))=TRUE,W121,V121+U121*VLOOKUP(L121,Paramétrage!$C$6:$E$29,3,0)))</f>
        <v>0</v>
      </c>
      <c r="Y121" s="366"/>
      <c r="Z121" s="361"/>
      <c r="AA121" s="367"/>
      <c r="AB121" s="214"/>
      <c r="AC121" s="44"/>
      <c r="AD121" s="74">
        <f>IF(F121="",0,IF(J121="",0,IF(SUMIF(F117:F124,F121,N117:N124)=0,0,IF(OR(K121="",J121="obligatoire"),AE121/SUMIF(F117:F124,F121,N117:N124),AE121/(SUMIF(F117:F124,F121,N117:N124)/K121)))))</f>
        <v>0</v>
      </c>
      <c r="AE121" s="17">
        <f t="shared" si="45"/>
        <v>0</v>
      </c>
    </row>
    <row r="122" spans="1:31" hidden="1" x14ac:dyDescent="0.25">
      <c r="A122" s="379"/>
      <c r="B122" s="351"/>
      <c r="C122" s="354"/>
      <c r="D122" s="355"/>
      <c r="E122" s="358"/>
      <c r="F122" s="164"/>
      <c r="G122" s="64"/>
      <c r="H122" s="65"/>
      <c r="I122" s="59"/>
      <c r="J122" s="58"/>
      <c r="K122" s="40"/>
      <c r="L122" s="41"/>
      <c r="M122" s="52"/>
      <c r="N122" s="49"/>
      <c r="O122" s="57"/>
      <c r="P122" s="42"/>
      <c r="Q122" s="360"/>
      <c r="R122" s="361"/>
      <c r="S122" s="362"/>
      <c r="T122" s="110" t="str">
        <f>IF(OR(O122="",L122=Paramétrage!$C$10,L122=Paramétrage!$C$13,L122=Paramétrage!$C$17,L122=Paramétrage!$C$20,L122=Paramétrage!$C$24,L122=Paramétrage!$C$27,AND(L122&lt;&gt;Paramétrage!$C$9,P122="Mut+ext")),"",ROUNDUP(N122/O122,0))</f>
        <v/>
      </c>
      <c r="U122" s="102">
        <f>IF(OR(L122="",P122="Mut+ext"),0,IF(VLOOKUP(L122,Paramétrage!$C$6:$E$29,2,0)=0,0,IF(O122="","saisir capacité",IF(OR(G122=Paramétrage!$I$7,G122=Paramétrage!$I$8,G122=Paramétrage!$I$9,G122=Paramétrage!$I$10),0,M122*T122*VLOOKUP(L122,Paramétrage!$C$6:$E$29,2,0)))))</f>
        <v>0</v>
      </c>
      <c r="V122" s="43"/>
      <c r="W122" s="103">
        <f t="shared" si="44"/>
        <v>0</v>
      </c>
      <c r="X122" s="111">
        <f>IF(L122="",0,IF(ISERROR(V122+U122*VLOOKUP(L122,Paramétrage!$C$6:$E$29,3,0))=TRUE,W122,V122+U122*VLOOKUP(L122,Paramétrage!$C$6:$E$29,3,0)))</f>
        <v>0</v>
      </c>
      <c r="Y122" s="366"/>
      <c r="Z122" s="361"/>
      <c r="AA122" s="367"/>
      <c r="AB122" s="214"/>
      <c r="AC122" s="44"/>
      <c r="AD122" s="74">
        <f>IF(F122="",0,IF(J122="",0,IF(SUMIF(F117:F124,F122,N117:N124)=0,0,IF(OR(K122="",J122="obligatoire"),AE122/SUMIF(F117:F124,F122,N117:N124),AE122/(SUMIF(F117:F124,F122,N117:N124)/K122)))))</f>
        <v>0</v>
      </c>
      <c r="AE122" s="17">
        <f t="shared" si="45"/>
        <v>0</v>
      </c>
    </row>
    <row r="123" spans="1:31" hidden="1" x14ac:dyDescent="0.25">
      <c r="A123" s="379"/>
      <c r="B123" s="351"/>
      <c r="C123" s="354"/>
      <c r="D123" s="355"/>
      <c r="E123" s="358"/>
      <c r="F123" s="164"/>
      <c r="G123" s="64"/>
      <c r="H123" s="65"/>
      <c r="I123" s="59"/>
      <c r="J123" s="58"/>
      <c r="K123" s="40"/>
      <c r="L123" s="41"/>
      <c r="M123" s="52"/>
      <c r="N123" s="49"/>
      <c r="O123" s="57"/>
      <c r="P123" s="42"/>
      <c r="Q123" s="360"/>
      <c r="R123" s="361"/>
      <c r="S123" s="362"/>
      <c r="T123" s="110" t="str">
        <f>IF(OR(O123="",L123=Paramétrage!$C$10,L123=Paramétrage!$C$13,L123=Paramétrage!$C$17,L123=Paramétrage!$C$20,L123=Paramétrage!$C$24,L123=Paramétrage!$C$27,AND(L123&lt;&gt;Paramétrage!$C$9,P123="Mut+ext")),"",ROUNDUP(N123/O123,0))</f>
        <v/>
      </c>
      <c r="U123" s="102">
        <f>IF(OR(L123="",P123="Mut+ext"),0,IF(VLOOKUP(L123,Paramétrage!$C$6:$E$29,2,0)=0,0,IF(O123="","saisir capacité",IF(OR(G123=Paramétrage!$I$7,G123=Paramétrage!$I$8,G123=Paramétrage!$I$9,G123=Paramétrage!$I$10),0,M123*T123*VLOOKUP(L123,Paramétrage!$C$6:$E$29,2,0)))))</f>
        <v>0</v>
      </c>
      <c r="V123" s="43"/>
      <c r="W123" s="103">
        <f t="shared" si="44"/>
        <v>0</v>
      </c>
      <c r="X123" s="111">
        <f>IF(L123="",0,IF(ISERROR(V123+U123*VLOOKUP(L123,Paramétrage!$C$6:$E$29,3,0))=TRUE,W123,V123+U123*VLOOKUP(L123,Paramétrage!$C$6:$E$29,3,0)))</f>
        <v>0</v>
      </c>
      <c r="Y123" s="366"/>
      <c r="Z123" s="361"/>
      <c r="AA123" s="367"/>
      <c r="AB123" s="214"/>
      <c r="AC123" s="44"/>
      <c r="AD123" s="74">
        <f>IF(F123="",0,IF(J123="",0,IF(SUMIF(F117:F124,F123,N117:N124)=0,0,IF(OR(K123="",J123="obligatoire"),AE123/SUMIF(F117:F124,F123,N117:N124),AE123/(SUMIF(F117:F124,F123,N117:N124)/K123)))))</f>
        <v>0</v>
      </c>
      <c r="AE123" s="17">
        <f t="shared" si="45"/>
        <v>0</v>
      </c>
    </row>
    <row r="124" spans="1:31" hidden="1" x14ac:dyDescent="0.25">
      <c r="A124" s="379"/>
      <c r="B124" s="351"/>
      <c r="C124" s="356"/>
      <c r="D124" s="357"/>
      <c r="E124" s="359"/>
      <c r="F124" s="164"/>
      <c r="G124" s="64"/>
      <c r="H124" s="65"/>
      <c r="I124" s="59"/>
      <c r="J124" s="58"/>
      <c r="K124" s="40"/>
      <c r="L124" s="41"/>
      <c r="M124" s="52"/>
      <c r="N124" s="49"/>
      <c r="O124" s="57"/>
      <c r="P124" s="42"/>
      <c r="Q124" s="360"/>
      <c r="R124" s="361"/>
      <c r="S124" s="362"/>
      <c r="T124" s="110" t="str">
        <f>IF(OR(O124="",L124=Paramétrage!$C$10,L124=Paramétrage!$C$13,L124=Paramétrage!$C$17,L124=Paramétrage!$C$20,L124=Paramétrage!$C$24,L124=Paramétrage!$C$27,AND(L124&lt;&gt;Paramétrage!$C$9,P124="Mut+ext")),"",ROUNDUP(N124/O124,0))</f>
        <v/>
      </c>
      <c r="U124" s="102">
        <f>IF(OR(L124="",P124="Mut+ext"),0,IF(VLOOKUP(L124,Paramétrage!$C$6:$E$29,2,0)=0,0,IF(O124="","saisir capacité",IF(OR(G124=Paramétrage!$I$7,G124=Paramétrage!$I$8,G124=Paramétrage!$I$9,G124=Paramétrage!$I$10),0,M124*T124*VLOOKUP(L124,Paramétrage!$C$6:$E$29,2,0)))))</f>
        <v>0</v>
      </c>
      <c r="V124" s="43"/>
      <c r="W124" s="103">
        <f t="shared" si="44"/>
        <v>0</v>
      </c>
      <c r="X124" s="111">
        <f>IF(L124="",0,IF(ISERROR(V124+U124*VLOOKUP(L124,Paramétrage!$C$6:$E$29,3,0))=TRUE,W124,V124+U124*VLOOKUP(L124,Paramétrage!$C$6:$E$29,3,0)))</f>
        <v>0</v>
      </c>
      <c r="Y124" s="366"/>
      <c r="Z124" s="361"/>
      <c r="AA124" s="367"/>
      <c r="AB124" s="214"/>
      <c r="AC124" s="44"/>
      <c r="AD124" s="74">
        <f>IF(F124="",0,IF(J124="",0,IF(SUMIF(F117:F124,F124,N117:N124)=0,0,IF(OR(K124="",J124="obligatoire"),AE124/SUMIF(F117:F124,F124,N117:N124),AE124/(SUMIF(F117:F124,F124,N117:N124)/K124)))))</f>
        <v>0</v>
      </c>
      <c r="AE124" s="17">
        <f t="shared" si="45"/>
        <v>0</v>
      </c>
    </row>
    <row r="125" spans="1:31" x14ac:dyDescent="0.25">
      <c r="A125" s="379"/>
      <c r="B125" s="351"/>
      <c r="C125" s="178"/>
      <c r="D125" s="89"/>
      <c r="E125" s="88"/>
      <c r="F125" s="89"/>
      <c r="G125" s="169"/>
      <c r="H125" s="167"/>
      <c r="I125" s="161"/>
      <c r="J125" s="90"/>
      <c r="K125" s="92"/>
      <c r="L125" s="93"/>
      <c r="M125" s="94">
        <f>AD125</f>
        <v>8</v>
      </c>
      <c r="N125" s="95"/>
      <c r="O125" s="95"/>
      <c r="P125" s="98"/>
      <c r="Q125" s="96"/>
      <c r="R125" s="96"/>
      <c r="S125" s="97"/>
      <c r="T125" s="153"/>
      <c r="U125" s="99">
        <f>SUM(U117:U124)</f>
        <v>8</v>
      </c>
      <c r="V125" s="93">
        <f>SUM(V117:V124)</f>
        <v>0</v>
      </c>
      <c r="W125" s="100">
        <f t="shared" si="43"/>
        <v>8</v>
      </c>
      <c r="X125" s="101">
        <f>SUM(X117:X124)</f>
        <v>8</v>
      </c>
      <c r="Y125" s="154"/>
      <c r="Z125" s="155"/>
      <c r="AA125" s="156"/>
      <c r="AB125" s="157"/>
      <c r="AC125" s="158"/>
      <c r="AD125" s="159">
        <f>SUM(AD117:AD124)</f>
        <v>8</v>
      </c>
      <c r="AE125" s="160">
        <f>SUM(AE117:AE124)</f>
        <v>280</v>
      </c>
    </row>
    <row r="126" spans="1:31" ht="15.65" customHeight="1" x14ac:dyDescent="0.25">
      <c r="A126" s="379"/>
      <c r="B126" s="351" t="s">
        <v>161</v>
      </c>
      <c r="C126" s="352" t="s">
        <v>162</v>
      </c>
      <c r="D126" s="353"/>
      <c r="E126" s="358">
        <v>5</v>
      </c>
      <c r="F126" s="164" t="s">
        <v>163</v>
      </c>
      <c r="G126" s="47" t="s">
        <v>70</v>
      </c>
      <c r="H126" s="65" t="s">
        <v>164</v>
      </c>
      <c r="I126" s="59">
        <v>21</v>
      </c>
      <c r="J126" s="72" t="s">
        <v>71</v>
      </c>
      <c r="K126" s="40"/>
      <c r="L126" s="41" t="s">
        <v>72</v>
      </c>
      <c r="M126" s="52">
        <v>24</v>
      </c>
      <c r="N126" s="50">
        <v>35</v>
      </c>
      <c r="O126" s="57">
        <v>40</v>
      </c>
      <c r="P126" s="46" t="s">
        <v>73</v>
      </c>
      <c r="Q126" s="360" t="s">
        <v>165</v>
      </c>
      <c r="R126" s="361"/>
      <c r="S126" s="362"/>
      <c r="T126" s="110">
        <f>IF(OR(O126="",L126=Paramétrage!$C$10,L126=Paramétrage!$C$13,L126=Paramétrage!$C$17,L126=Paramétrage!$C$20,L126=Paramétrage!$C$24,L126=Paramétrage!$C$27,AND(L126&lt;&gt;Paramétrage!$C$9,P126="Mut+ext")),"",ROUNDUP(N126/O126,0))</f>
        <v>1</v>
      </c>
      <c r="U126" s="102">
        <f>IF(OR(L126="",P126="Mut+ext"),0,IF(VLOOKUP(L126,Paramétrage!$C$6:$E$29,2,0)=0,0,IF(O126="","saisir capacité",IF(OR(G126=Paramétrage!$I$7,G126=Paramétrage!$I$8,G126=Paramétrage!$I$9,G126=Paramétrage!$I$10),0,M126*T126*VLOOKUP(L126,Paramétrage!$C$6:$E$29,2,0)))))</f>
        <v>24</v>
      </c>
      <c r="V126" s="43"/>
      <c r="W126" s="103">
        <f t="shared" ref="W126:W133" si="46">IF(ISERROR(U126+V126)=TRUE,U126,U126+V126)</f>
        <v>24</v>
      </c>
      <c r="X126" s="111">
        <f>IF(L126="",0,IF(ISERROR(V126+U126*VLOOKUP(L126,Paramétrage!$C$6:$E$29,3,0))=TRUE,W126,V126+U126*VLOOKUP(L126,Paramétrage!$C$6:$E$29,3,0)))</f>
        <v>24</v>
      </c>
      <c r="Y126" s="366"/>
      <c r="Z126" s="361"/>
      <c r="AA126" s="367"/>
      <c r="AB126" s="214" t="s">
        <v>166</v>
      </c>
      <c r="AC126" s="44" t="s">
        <v>82</v>
      </c>
      <c r="AD126" s="74">
        <f>IF(F126="",0,IF(J126="",0,IF(SUMIF(F126:F133,F126,N126:N133)=0,0,IF(OR(K126="",J126="obligatoire"),AE126/SUMIF(F126:F133,F126,N126:N133),AE126/(SUMIF(F126:F133,F126,N126:N133)/K126)))))</f>
        <v>24</v>
      </c>
      <c r="AE126" s="16">
        <f t="shared" ref="AE126:AE133" si="47">M126*N126</f>
        <v>840</v>
      </c>
    </row>
    <row r="127" spans="1:31" x14ac:dyDescent="0.25">
      <c r="A127" s="379"/>
      <c r="B127" s="351"/>
      <c r="C127" s="354"/>
      <c r="D127" s="355"/>
      <c r="E127" s="358"/>
      <c r="F127" s="164" t="s">
        <v>167</v>
      </c>
      <c r="G127" s="47" t="s">
        <v>70</v>
      </c>
      <c r="H127" s="65" t="s">
        <v>168</v>
      </c>
      <c r="I127" s="59">
        <v>21</v>
      </c>
      <c r="J127" s="72" t="s">
        <v>71</v>
      </c>
      <c r="K127" s="40"/>
      <c r="L127" s="41" t="s">
        <v>72</v>
      </c>
      <c r="M127" s="52">
        <v>12</v>
      </c>
      <c r="N127" s="50">
        <v>35</v>
      </c>
      <c r="O127" s="57">
        <v>40</v>
      </c>
      <c r="P127" s="42" t="s">
        <v>73</v>
      </c>
      <c r="Q127" s="360" t="s">
        <v>74</v>
      </c>
      <c r="R127" s="361"/>
      <c r="S127" s="362"/>
      <c r="T127" s="110">
        <f>IF(OR(O127="",L127=Paramétrage!$C$10,L127=Paramétrage!$C$13,L127=Paramétrage!$C$17,L127=Paramétrage!$C$20,L127=Paramétrage!$C$24,L127=Paramétrage!$C$27,AND(L127&lt;&gt;Paramétrage!$C$9,P127="Mut+ext")),"",ROUNDUP(N127/O127,0))</f>
        <v>1</v>
      </c>
      <c r="U127" s="102">
        <f>IF(OR(L127="",P127="Mut+ext"),0,IF(VLOOKUP(L127,Paramétrage!$C$6:$E$29,2,0)=0,0,IF(O127="","saisir capacité",IF(OR(G127=Paramétrage!$I$7,G127=Paramétrage!$I$8,G127=Paramétrage!$I$9,G127=Paramétrage!$I$10),0,M127*T127*VLOOKUP(L127,Paramétrage!$C$6:$E$29,2,0)))))</f>
        <v>12</v>
      </c>
      <c r="V127" s="43"/>
      <c r="W127" s="103">
        <f t="shared" si="46"/>
        <v>12</v>
      </c>
      <c r="X127" s="111">
        <f>IF(L127="",0,IF(ISERROR(V127+U127*VLOOKUP(L127,Paramétrage!$C$6:$E$29,3,0))=TRUE,W127,V127+U127*VLOOKUP(L127,Paramétrage!$C$6:$E$29,3,0)))</f>
        <v>12</v>
      </c>
      <c r="Y127" s="366"/>
      <c r="Z127" s="361"/>
      <c r="AA127" s="367"/>
      <c r="AB127" s="214" t="s">
        <v>166</v>
      </c>
      <c r="AC127" s="44" t="s">
        <v>82</v>
      </c>
      <c r="AD127" s="74">
        <f>IF(F127="",0,IF(J127="",0,IF(SUMIF(F126:F133,F127,N126:N133)=0,0,IF(OR(K127="",J127="obligatoire"),AE127/SUMIF(F126:F133,F127,N126:N133),AE127/(SUMIF(F126:F133,F127,N126:N133)/K127)))))</f>
        <v>12</v>
      </c>
      <c r="AE127" s="17">
        <f t="shared" si="47"/>
        <v>420</v>
      </c>
    </row>
    <row r="128" spans="1:31" x14ac:dyDescent="0.25">
      <c r="A128" s="379"/>
      <c r="B128" s="351"/>
      <c r="C128" s="354"/>
      <c r="D128" s="355"/>
      <c r="E128" s="358"/>
      <c r="F128" s="164" t="s">
        <v>169</v>
      </c>
      <c r="G128" s="39" t="s">
        <v>70</v>
      </c>
      <c r="H128" s="65" t="s">
        <v>170</v>
      </c>
      <c r="I128" s="59">
        <v>21</v>
      </c>
      <c r="J128" s="58" t="s">
        <v>71</v>
      </c>
      <c r="K128" s="40"/>
      <c r="L128" s="41" t="s">
        <v>72</v>
      </c>
      <c r="M128" s="52">
        <v>10</v>
      </c>
      <c r="N128" s="50">
        <v>35</v>
      </c>
      <c r="O128" s="57">
        <v>40</v>
      </c>
      <c r="P128" s="42" t="s">
        <v>73</v>
      </c>
      <c r="Q128" s="360" t="s">
        <v>165</v>
      </c>
      <c r="R128" s="361"/>
      <c r="S128" s="362"/>
      <c r="T128" s="110">
        <f>IF(OR(O128="",L128=Paramétrage!$C$10,L128=Paramétrage!$C$13,L128=Paramétrage!$C$17,L128=Paramétrage!$C$20,L128=Paramétrage!$C$24,L128=Paramétrage!$C$27,AND(L128&lt;&gt;Paramétrage!$C$9,P128="Mut+ext")),"",ROUNDUP(N128/O128,0))</f>
        <v>1</v>
      </c>
      <c r="U128" s="102">
        <f>IF(OR(L128="",P128="Mut+ext"),0,IF(VLOOKUP(L128,Paramétrage!$C$6:$E$29,2,0)=0,0,IF(O128="","saisir capacité",IF(OR(G128=Paramétrage!$I$7,G128=Paramétrage!$I$8,G128=Paramétrage!$I$9,G128=Paramétrage!$I$10),0,M128*T128*VLOOKUP(L128,Paramétrage!$C$6:$E$29,2,0)))))</f>
        <v>10</v>
      </c>
      <c r="V128" s="43"/>
      <c r="W128" s="103">
        <f t="shared" si="46"/>
        <v>10</v>
      </c>
      <c r="X128" s="111">
        <f>IF(L128="",0,IF(ISERROR(V128+U128*VLOOKUP(L128,Paramétrage!$C$6:$E$29,3,0))=TRUE,W128,V128+U128*VLOOKUP(L128,Paramétrage!$C$6:$E$29,3,0)))</f>
        <v>10</v>
      </c>
      <c r="Y128" s="366"/>
      <c r="Z128" s="361"/>
      <c r="AA128" s="367"/>
      <c r="AB128" s="214" t="s">
        <v>166</v>
      </c>
      <c r="AC128" s="44" t="s">
        <v>82</v>
      </c>
      <c r="AD128" s="74">
        <f>IF(F128="",0,IF(J128="",0,IF(SUMIF(F126:F133,F128,N126:N133)=0,0,IF(OR(K128="",J128="obligatoire"),AE128/SUMIF(F126:F133,F128,N126:N133),AE128/(SUMIF(F126:F133,F128,N126:N133)/K128)))))</f>
        <v>10</v>
      </c>
      <c r="AE128" s="17">
        <f t="shared" si="47"/>
        <v>350</v>
      </c>
    </row>
    <row r="129" spans="1:31" x14ac:dyDescent="0.25">
      <c r="A129" s="379"/>
      <c r="B129" s="351"/>
      <c r="C129" s="354"/>
      <c r="D129" s="355"/>
      <c r="E129" s="358"/>
      <c r="F129" s="164" t="s">
        <v>171</v>
      </c>
      <c r="G129" s="39" t="s">
        <v>70</v>
      </c>
      <c r="H129" s="165" t="s">
        <v>172</v>
      </c>
      <c r="I129" s="59">
        <v>21</v>
      </c>
      <c r="J129" s="58" t="s">
        <v>71</v>
      </c>
      <c r="K129" s="40"/>
      <c r="L129" s="41" t="s">
        <v>72</v>
      </c>
      <c r="M129" s="52">
        <v>10</v>
      </c>
      <c r="N129" s="51">
        <v>35</v>
      </c>
      <c r="O129" s="57">
        <v>40</v>
      </c>
      <c r="P129" s="42" t="s">
        <v>73</v>
      </c>
      <c r="Q129" s="360" t="s">
        <v>173</v>
      </c>
      <c r="R129" s="361"/>
      <c r="S129" s="362"/>
      <c r="T129" s="110">
        <f>IF(OR(O129="",L129=Paramétrage!$C$10,L129=Paramétrage!$C$13,L129=Paramétrage!$C$17,L129=Paramétrage!$C$20,L129=Paramétrage!$C$24,L129=Paramétrage!$C$27,AND(L129&lt;&gt;Paramétrage!$C$9,P129="Mut+ext")),"",ROUNDUP(N129/O129,0))</f>
        <v>1</v>
      </c>
      <c r="U129" s="102">
        <f>IF(OR(L129="",P129="Mut+ext"),0,IF(VLOOKUP(L129,Paramétrage!$C$6:$E$29,2,0)=0,0,IF(O129="","saisir capacité",IF(OR(G129=Paramétrage!$I$7,G129=Paramétrage!$I$8,G129=Paramétrage!$I$9,G129=Paramétrage!$I$10),0,M129*T129*VLOOKUP(L129,Paramétrage!$C$6:$E$29,2,0)))))</f>
        <v>10</v>
      </c>
      <c r="V129" s="43"/>
      <c r="W129" s="103">
        <f t="shared" si="46"/>
        <v>10</v>
      </c>
      <c r="X129" s="111">
        <f>IF(L129="",0,IF(ISERROR(V129+U129*VLOOKUP(L129,Paramétrage!$C$6:$E$29,3,0))=TRUE,W129,V129+U129*VLOOKUP(L129,Paramétrage!$C$6:$E$29,3,0)))</f>
        <v>10</v>
      </c>
      <c r="Y129" s="366"/>
      <c r="Z129" s="361"/>
      <c r="AA129" s="367"/>
      <c r="AB129" s="214" t="s">
        <v>174</v>
      </c>
      <c r="AC129" s="44" t="s">
        <v>63</v>
      </c>
      <c r="AD129" s="74">
        <f>IF(F129="",0,IF(J129="",0,IF(SUMIF(F126:F133,F129,N126:N133)=0,0,IF(OR(K129="",J129="obligatoire"),AE129/SUMIF(F126:F133,F129,N126:N133),AE129/(SUMIF(F126:F133,F129,N126:N133)/K129)))))</f>
        <v>10</v>
      </c>
      <c r="AE129" s="17">
        <f t="shared" si="47"/>
        <v>350</v>
      </c>
    </row>
    <row r="130" spans="1:31" x14ac:dyDescent="0.25">
      <c r="A130" s="379"/>
      <c r="B130" s="351"/>
      <c r="C130" s="354"/>
      <c r="D130" s="355"/>
      <c r="E130" s="358"/>
      <c r="F130" s="164" t="s">
        <v>175</v>
      </c>
      <c r="G130" s="64" t="s">
        <v>70</v>
      </c>
      <c r="H130" s="165" t="s">
        <v>176</v>
      </c>
      <c r="I130" s="59">
        <v>21</v>
      </c>
      <c r="J130" s="58" t="s">
        <v>71</v>
      </c>
      <c r="K130" s="40"/>
      <c r="L130" s="41" t="s">
        <v>145</v>
      </c>
      <c r="M130" s="52">
        <v>28</v>
      </c>
      <c r="N130" s="50">
        <v>35</v>
      </c>
      <c r="O130" s="57">
        <v>40</v>
      </c>
      <c r="P130" s="42" t="s">
        <v>73</v>
      </c>
      <c r="Q130" s="360" t="s">
        <v>74</v>
      </c>
      <c r="R130" s="361"/>
      <c r="S130" s="362"/>
      <c r="T130" s="110" t="str">
        <f>IF(OR(O130="",L130=Paramétrage!$C$10,L130=Paramétrage!$C$13,L130=Paramétrage!$C$17,L130=Paramétrage!$C$20,L130=Paramétrage!$C$24,L130=Paramétrage!$C$27,AND(L130&lt;&gt;Paramétrage!$C$9,P130="Mut+ext")),"",ROUNDUP(N130/O130,0))</f>
        <v/>
      </c>
      <c r="U130" s="102">
        <f>IF(OR(L130="",P130="Mut+ext"),0,IF(VLOOKUP(L130,Paramétrage!$C$6:$E$29,2,0)=0,0,IF(O130="","saisir capacité",IF(OR(G130=Paramétrage!$I$7,G130=Paramétrage!$I$8,G130=Paramétrage!$I$9,G130=Paramétrage!$I$10),0,M130*T130*VLOOKUP(L130,Paramétrage!$C$6:$E$29,2,0)))))</f>
        <v>0</v>
      </c>
      <c r="V130" s="43"/>
      <c r="W130" s="103">
        <f t="shared" si="46"/>
        <v>0</v>
      </c>
      <c r="X130" s="111">
        <f>IF(L130="",0,IF(ISERROR(V130+U130*VLOOKUP(L130,Paramétrage!$C$6:$E$29,3,0))=TRUE,W130,V130+U130*VLOOKUP(L130,Paramétrage!$C$6:$E$29,3,0)))</f>
        <v>0</v>
      </c>
      <c r="Y130" s="366"/>
      <c r="Z130" s="361"/>
      <c r="AA130" s="367"/>
      <c r="AB130" s="214" t="s">
        <v>174</v>
      </c>
      <c r="AC130" s="44" t="s">
        <v>63</v>
      </c>
      <c r="AD130" s="74">
        <f>IF(F130="",0,IF(J130="",0,IF(SUMIF(F126:F133,F130,N126:N133)=0,0,IF(OR(K130="",J130="obligatoire"),AE130/SUMIF(F126:F133,F130,N126:N133),AE130/(SUMIF(F126:F133,F130,N126:N133)/K130)))))</f>
        <v>28</v>
      </c>
      <c r="AE130" s="17">
        <f t="shared" si="47"/>
        <v>980</v>
      </c>
    </row>
    <row r="131" spans="1:31" x14ac:dyDescent="0.25">
      <c r="A131" s="379"/>
      <c r="B131" s="351"/>
      <c r="C131" s="354"/>
      <c r="D131" s="355"/>
      <c r="E131" s="358"/>
      <c r="F131" s="164" t="s">
        <v>177</v>
      </c>
      <c r="G131" s="64" t="s">
        <v>70</v>
      </c>
      <c r="H131" s="278" t="s">
        <v>178</v>
      </c>
      <c r="I131" s="59">
        <v>21</v>
      </c>
      <c r="J131" s="58" t="s">
        <v>71</v>
      </c>
      <c r="K131" s="40"/>
      <c r="L131" s="41" t="s">
        <v>72</v>
      </c>
      <c r="M131" s="52">
        <v>8</v>
      </c>
      <c r="N131" s="50">
        <v>35</v>
      </c>
      <c r="O131" s="57">
        <v>40</v>
      </c>
      <c r="P131" s="42" t="s">
        <v>73</v>
      </c>
      <c r="Q131" s="360" t="s">
        <v>74</v>
      </c>
      <c r="R131" s="361"/>
      <c r="S131" s="362"/>
      <c r="T131" s="110">
        <f>IF(OR(O131="",L131=Paramétrage!$C$10,L131=Paramétrage!$C$13,L131=Paramétrage!$C$17,L131=Paramétrage!$C$20,L131=Paramétrage!$C$24,L131=Paramétrage!$C$27,AND(L131&lt;&gt;Paramétrage!$C$9,P131="Mut+ext")),"",ROUNDUP(N131/O131,0))</f>
        <v>1</v>
      </c>
      <c r="U131" s="102">
        <f>IF(OR(L131="",P131="Mut+ext"),0,IF(VLOOKUP(L131,Paramétrage!$C$6:$E$29,2,0)=0,0,IF(O131="","saisir capacité",IF(OR(G131=Paramétrage!$I$7,G131=Paramétrage!$I$8,G131=Paramétrage!$I$9,G131=Paramétrage!$I$10),0,M131*T131*VLOOKUP(L131,Paramétrage!$C$6:$E$29,2,0)))))</f>
        <v>8</v>
      </c>
      <c r="V131" s="43"/>
      <c r="W131" s="103">
        <f t="shared" si="46"/>
        <v>8</v>
      </c>
      <c r="X131" s="111">
        <f>IF(L131="",0,IF(ISERROR(V131+U131*VLOOKUP(L131,Paramétrage!$C$6:$E$29,3,0))=TRUE,W131,V131+U131*VLOOKUP(L131,Paramétrage!$C$6:$E$29,3,0)))</f>
        <v>8</v>
      </c>
      <c r="Y131" s="366"/>
      <c r="Z131" s="361"/>
      <c r="AA131" s="367"/>
      <c r="AB131" s="214" t="s">
        <v>179</v>
      </c>
      <c r="AC131" s="44" t="s">
        <v>180</v>
      </c>
      <c r="AD131" s="74">
        <f>IF(F131="",0,IF(J131="",0,IF(SUMIF(F126:F133,F131,N126:N133)=0,0,IF(OR(K131="",J131="obligatoire"),AE131/SUMIF(F126:F133,F131,N126:N133),AE131/(SUMIF(F126:F133,F131,N126:N133)/K131)))))</f>
        <v>8</v>
      </c>
      <c r="AE131" s="17">
        <f t="shared" si="47"/>
        <v>280</v>
      </c>
    </row>
    <row r="132" spans="1:31" x14ac:dyDescent="0.25">
      <c r="A132" s="379"/>
      <c r="B132" s="351"/>
      <c r="C132" s="354"/>
      <c r="D132" s="355"/>
      <c r="E132" s="358"/>
      <c r="F132" s="164"/>
      <c r="G132" s="64"/>
      <c r="H132" s="165"/>
      <c r="I132" s="59"/>
      <c r="J132" s="58"/>
      <c r="K132" s="40"/>
      <c r="L132" s="41"/>
      <c r="M132" s="52"/>
      <c r="N132" s="49"/>
      <c r="O132" s="57"/>
      <c r="P132" s="42"/>
      <c r="Q132" s="360"/>
      <c r="R132" s="361"/>
      <c r="S132" s="362"/>
      <c r="T132" s="110" t="str">
        <f>IF(OR(O132="",L132=Paramétrage!$C$10,L132=Paramétrage!$C$13,L132=Paramétrage!$C$17,L132=Paramétrage!$C$20,L132=Paramétrage!$C$24,L132=Paramétrage!$C$27,AND(L132&lt;&gt;Paramétrage!$C$9,P132="Mut+ext")),"",ROUNDUP(N132/O132,0))</f>
        <v/>
      </c>
      <c r="U132" s="102">
        <f>IF(OR(L132="",P132="Mut+ext"),0,IF(VLOOKUP(L132,Paramétrage!$C$6:$E$29,2,0)=0,0,IF(O132="","saisir capacité",IF(OR(G132=Paramétrage!$I$7,G132=Paramétrage!$I$8,G132=Paramétrage!$I$9,G132=Paramétrage!$I$10),0,M132*T132*VLOOKUP(L132,Paramétrage!$C$6:$E$29,2,0)))))</f>
        <v>0</v>
      </c>
      <c r="V132" s="43"/>
      <c r="W132" s="103">
        <f t="shared" si="46"/>
        <v>0</v>
      </c>
      <c r="X132" s="111">
        <f>IF(L132="",0,IF(ISERROR(V132+U132*VLOOKUP(L132,Paramétrage!$C$6:$E$29,3,0))=TRUE,W132,V132+U132*VLOOKUP(L132,Paramétrage!$C$6:$E$29,3,0)))</f>
        <v>0</v>
      </c>
      <c r="Y132" s="366"/>
      <c r="Z132" s="361"/>
      <c r="AA132" s="367"/>
      <c r="AB132" s="214"/>
      <c r="AC132" s="44"/>
      <c r="AD132" s="74">
        <f>IF(F132="",0,IF(J132="",0,IF(SUMIF(F126:F133,F132,N126:N133)=0,0,IF(OR(K132="",J132="obligatoire"),AE132/SUMIF(F126:F133,F132,N126:N133),AE132/(SUMIF(F126:F133,F132,N126:N133)/K132)))))</f>
        <v>0</v>
      </c>
      <c r="AE132" s="17">
        <f t="shared" si="47"/>
        <v>0</v>
      </c>
    </row>
    <row r="133" spans="1:31" x14ac:dyDescent="0.25">
      <c r="A133" s="379"/>
      <c r="B133" s="351"/>
      <c r="C133" s="356"/>
      <c r="D133" s="357"/>
      <c r="E133" s="359"/>
      <c r="F133" s="164"/>
      <c r="G133" s="64"/>
      <c r="H133" s="165"/>
      <c r="I133" s="59"/>
      <c r="J133" s="58"/>
      <c r="K133" s="40"/>
      <c r="L133" s="41"/>
      <c r="M133" s="53"/>
      <c r="N133" s="49"/>
      <c r="O133" s="57"/>
      <c r="P133" s="42"/>
      <c r="Q133" s="360"/>
      <c r="R133" s="361"/>
      <c r="S133" s="362"/>
      <c r="T133" s="110" t="str">
        <f>IF(OR(O133="",L133=Paramétrage!$C$10,L133=Paramétrage!$C$13,L133=Paramétrage!$C$17,L133=Paramétrage!$C$20,L133=Paramétrage!$C$24,L133=Paramétrage!$C$27,AND(L133&lt;&gt;Paramétrage!$C$9,P133="Mut+ext")),"",ROUNDUP(N133/O133,0))</f>
        <v/>
      </c>
      <c r="U133" s="102">
        <f>IF(OR(L133="",P133="Mut+ext"),0,IF(VLOOKUP(L133,Paramétrage!$C$6:$E$29,2,0)=0,0,IF(O133="","saisir capacité",IF(OR(G133=Paramétrage!$I$7,G133=Paramétrage!$I$8,G133=Paramétrage!$I$9,G133=Paramétrage!$I$10),0,M133*T133*VLOOKUP(L133,Paramétrage!$C$6:$E$29,2,0)))))</f>
        <v>0</v>
      </c>
      <c r="V133" s="43"/>
      <c r="W133" s="103">
        <f t="shared" si="46"/>
        <v>0</v>
      </c>
      <c r="X133" s="111">
        <f>IF(L133="",0,IF(ISERROR(V133+U133*VLOOKUP(L133,Paramétrage!$C$6:$E$29,3,0))=TRUE,W133,V133+U133*VLOOKUP(L133,Paramétrage!$C$6:$E$29,3,0)))</f>
        <v>0</v>
      </c>
      <c r="Y133" s="366"/>
      <c r="Z133" s="361"/>
      <c r="AA133" s="367"/>
      <c r="AB133" s="214"/>
      <c r="AC133" s="44"/>
      <c r="AD133" s="74">
        <f>IF(F133="",0,IF(J133="",0,IF(SUMIF(F126:F133,F133,N126:N133)=0,0,IF(OR(K133="",J133="obligatoire"),AE133/SUMIF(F126:F133,F133,N126:N133),AE133/(SUMIF(F126:F133,F133,N126:N133)/K133)))))</f>
        <v>0</v>
      </c>
      <c r="AE133" s="17">
        <f t="shared" si="47"/>
        <v>0</v>
      </c>
    </row>
    <row r="134" spans="1:31" x14ac:dyDescent="0.25">
      <c r="A134" s="379"/>
      <c r="B134" s="351"/>
      <c r="C134" s="178"/>
      <c r="D134" s="89"/>
      <c r="E134" s="88"/>
      <c r="F134" s="89"/>
      <c r="G134" s="169"/>
      <c r="H134" s="167"/>
      <c r="I134" s="161"/>
      <c r="J134" s="90"/>
      <c r="K134" s="92"/>
      <c r="L134" s="93"/>
      <c r="M134" s="94">
        <f>AD134</f>
        <v>92</v>
      </c>
      <c r="N134" s="95"/>
      <c r="O134" s="95"/>
      <c r="P134" s="98"/>
      <c r="Q134" s="96"/>
      <c r="R134" s="96"/>
      <c r="S134" s="97"/>
      <c r="T134" s="153"/>
      <c r="U134" s="99">
        <f>SUM(U126:U133)</f>
        <v>64</v>
      </c>
      <c r="V134" s="93">
        <f>SUM(V126:V133)</f>
        <v>0</v>
      </c>
      <c r="W134" s="100">
        <f t="shared" ref="W134:W155" si="48">U134+V134</f>
        <v>64</v>
      </c>
      <c r="X134" s="101">
        <f>SUM(X126:X133)</f>
        <v>64</v>
      </c>
      <c r="Y134" s="154"/>
      <c r="Z134" s="155"/>
      <c r="AA134" s="156"/>
      <c r="AB134" s="157"/>
      <c r="AC134" s="158"/>
      <c r="AD134" s="159">
        <f>SUM(AD126:AD133)</f>
        <v>92</v>
      </c>
      <c r="AE134" s="160">
        <f>SUM(AE126:AE133)</f>
        <v>3220</v>
      </c>
    </row>
    <row r="135" spans="1:31" ht="15.65" customHeight="1" x14ac:dyDescent="0.25">
      <c r="A135" s="379"/>
      <c r="B135" s="351" t="s">
        <v>181</v>
      </c>
      <c r="C135" s="352" t="s">
        <v>109</v>
      </c>
      <c r="D135" s="353"/>
      <c r="E135" s="358">
        <v>3</v>
      </c>
      <c r="F135" s="164" t="s">
        <v>182</v>
      </c>
      <c r="G135" s="47" t="s">
        <v>70</v>
      </c>
      <c r="H135" s="267" t="s">
        <v>111</v>
      </c>
      <c r="I135" s="59">
        <v>21</v>
      </c>
      <c r="J135" s="72" t="s">
        <v>80</v>
      </c>
      <c r="K135" s="40">
        <v>1</v>
      </c>
      <c r="L135" s="41" t="s">
        <v>72</v>
      </c>
      <c r="M135" s="53">
        <v>21</v>
      </c>
      <c r="N135" s="50">
        <v>35</v>
      </c>
      <c r="O135" s="57">
        <v>40</v>
      </c>
      <c r="P135" s="46" t="s">
        <v>73</v>
      </c>
      <c r="Q135" s="360" t="s">
        <v>74</v>
      </c>
      <c r="R135" s="361"/>
      <c r="S135" s="362"/>
      <c r="T135" s="110">
        <f>IF(OR(O135="",L135=Paramétrage!$C$10,L135=Paramétrage!$C$13,L135=Paramétrage!$C$17,L135=Paramétrage!$C$20,L135=Paramétrage!$C$24,L135=Paramétrage!$C$27,AND(L135&lt;&gt;Paramétrage!$C$9,P135="Mut+ext")),"",ROUNDUP(N135/O135,0))</f>
        <v>1</v>
      </c>
      <c r="U135" s="102">
        <f>IF(OR(L135="",P135="Mut+ext"),0,IF(VLOOKUP(L135,Paramétrage!$C$6:$E$29,2,0)=0,0,IF(O135="","saisir capacité",IF(OR(G135=Paramétrage!$I$7,G135=Paramétrage!$I$8,G135=Paramétrage!$I$9,G135=Paramétrage!$I$10),0,M135*T135*VLOOKUP(L135,Paramétrage!$C$6:$E$29,2,0)))))</f>
        <v>21</v>
      </c>
      <c r="V135" s="43"/>
      <c r="W135" s="103">
        <f t="shared" ref="W135:W142" si="49">IF(ISERROR(U135+V135)=TRUE,U135,U135+V135)</f>
        <v>21</v>
      </c>
      <c r="X135" s="111">
        <f>IF(L135="",0,IF(ISERROR(V135+U135*VLOOKUP(L135,Paramétrage!$C$6:$E$29,3,0))=TRUE,W135,V135+U135*VLOOKUP(L135,Paramétrage!$C$6:$E$29,3,0)))</f>
        <v>21</v>
      </c>
      <c r="Y135" s="366"/>
      <c r="Z135" s="361"/>
      <c r="AA135" s="367"/>
      <c r="AB135" s="73" t="s">
        <v>65</v>
      </c>
      <c r="AC135" s="44" t="s">
        <v>66</v>
      </c>
      <c r="AD135" s="74">
        <f>IF(F135="",0,IF(J135="",0,IF(SUMIF(F135:F142,F135,N135:N142)=0,0,IF(OR(K135="",J135="obligatoire"),AE135/SUMIF(F135:F142,F135,N135:N142),AE135/(SUMIF(F135:F142,F135,N135:N142)/K135)))))</f>
        <v>14.7</v>
      </c>
      <c r="AE135" s="16">
        <f t="shared" ref="AE135:AE142" si="50">M135*N135</f>
        <v>735</v>
      </c>
    </row>
    <row r="136" spans="1:31" x14ac:dyDescent="0.25">
      <c r="A136" s="379"/>
      <c r="B136" s="351"/>
      <c r="C136" s="354"/>
      <c r="D136" s="355"/>
      <c r="E136" s="358"/>
      <c r="F136" s="164" t="s">
        <v>182</v>
      </c>
      <c r="G136" s="39" t="s">
        <v>70</v>
      </c>
      <c r="H136" s="267" t="s">
        <v>112</v>
      </c>
      <c r="I136" s="59">
        <v>21</v>
      </c>
      <c r="J136" s="58" t="s">
        <v>80</v>
      </c>
      <c r="K136" s="40">
        <v>1</v>
      </c>
      <c r="L136" s="41" t="s">
        <v>72</v>
      </c>
      <c r="M136" s="52">
        <v>21</v>
      </c>
      <c r="N136" s="49">
        <v>15</v>
      </c>
      <c r="O136" s="57">
        <v>40</v>
      </c>
      <c r="P136" s="42" t="s">
        <v>105</v>
      </c>
      <c r="Q136" s="360" t="s">
        <v>113</v>
      </c>
      <c r="R136" s="361"/>
      <c r="S136" s="362"/>
      <c r="T136" s="110" t="str">
        <f>IF(OR(O136="",L136=Paramétrage!$C$10,L136=Paramétrage!$C$13,L136=Paramétrage!$C$17,L136=Paramétrage!$C$20,L136=Paramétrage!$C$24,L136=Paramétrage!$C$27,AND(L136&lt;&gt;Paramétrage!$C$9,P136="Mut+ext")),"",ROUNDUP(N136/O136,0))</f>
        <v/>
      </c>
      <c r="U136" s="102">
        <f>IF(OR(L136="",P136="Mut+ext"),0,IF(VLOOKUP(L136,Paramétrage!$C$6:$E$29,2,0)=0,0,IF(O136="","saisir capacité",IF(OR(G136=Paramétrage!$I$7,G136=Paramétrage!$I$8,G136=Paramétrage!$I$9,G136=Paramétrage!$I$10),0,M136*T136*VLOOKUP(L136,Paramétrage!$C$6:$E$29,2,0)))))</f>
        <v>0</v>
      </c>
      <c r="V136" s="43"/>
      <c r="W136" s="103">
        <f t="shared" si="49"/>
        <v>0</v>
      </c>
      <c r="X136" s="111">
        <f>IF(L136="",0,IF(ISERROR(V136+U136*VLOOKUP(L136,Paramétrage!$C$6:$E$29,3,0))=TRUE,W136,V136+U136*VLOOKUP(L136,Paramétrage!$C$6:$E$29,3,0)))</f>
        <v>0</v>
      </c>
      <c r="Y136" s="366"/>
      <c r="Z136" s="361"/>
      <c r="AA136" s="367"/>
      <c r="AB136" s="73" t="s">
        <v>65</v>
      </c>
      <c r="AC136" s="44" t="s">
        <v>66</v>
      </c>
      <c r="AD136" s="74">
        <f>IF(F136="",0,IF(J136="",0,IF(SUMIF(F135:F142,F136,N135:N142)=0,0,IF(OR(K136="",J136="obligatoire"),AE136/SUMIF(F135:F142,F136,N135:N142),AE136/(SUMIF(F135:F142,F136,N135:N142)/K136)))))</f>
        <v>6.3</v>
      </c>
      <c r="AE136" s="17">
        <f t="shared" si="50"/>
        <v>315</v>
      </c>
    </row>
    <row r="137" spans="1:31" x14ac:dyDescent="0.25">
      <c r="A137" s="379"/>
      <c r="B137" s="351"/>
      <c r="C137" s="354"/>
      <c r="D137" s="355"/>
      <c r="E137" s="358"/>
      <c r="F137" s="164"/>
      <c r="G137" s="39"/>
      <c r="H137" s="165"/>
      <c r="I137" s="59"/>
      <c r="J137" s="58"/>
      <c r="K137" s="40"/>
      <c r="L137" s="41"/>
      <c r="M137" s="52"/>
      <c r="N137" s="50"/>
      <c r="O137" s="57"/>
      <c r="P137" s="42"/>
      <c r="Q137" s="360"/>
      <c r="R137" s="361"/>
      <c r="S137" s="362"/>
      <c r="T137" s="110" t="str">
        <f>IF(OR(O137="",L137=Paramétrage!$C$10,L137=Paramétrage!$C$13,L137=Paramétrage!$C$17,L137=Paramétrage!$C$20,L137=Paramétrage!$C$24,L137=Paramétrage!$C$27,AND(L137&lt;&gt;Paramétrage!$C$9,P137="Mut+ext")),"",ROUNDUP(N137/O137,0))</f>
        <v/>
      </c>
      <c r="U137" s="102">
        <f>IF(OR(L137="",P137="Mut+ext"),0,IF(VLOOKUP(L137,Paramétrage!$C$6:$E$29,2,0)=0,0,IF(O137="","saisir capacité",IF(OR(G137=Paramétrage!$I$7,G137=Paramétrage!$I$8,G137=Paramétrage!$I$9,G137=Paramétrage!$I$10),0,M137*T137*VLOOKUP(L137,Paramétrage!$C$6:$E$29,2,0)))))</f>
        <v>0</v>
      </c>
      <c r="V137" s="43"/>
      <c r="W137" s="103">
        <f t="shared" si="49"/>
        <v>0</v>
      </c>
      <c r="X137" s="111">
        <f>IF(L137="",0,IF(ISERROR(V137+U137*VLOOKUP(L137,Paramétrage!$C$6:$E$29,3,0))=TRUE,W137,V137+U137*VLOOKUP(L137,Paramétrage!$C$6:$E$29,3,0)))</f>
        <v>0</v>
      </c>
      <c r="Y137" s="366"/>
      <c r="Z137" s="361"/>
      <c r="AA137" s="367"/>
      <c r="AB137" s="214"/>
      <c r="AC137" s="44"/>
      <c r="AD137" s="74">
        <f>IF(F137="",0,IF(J137="",0,IF(SUMIF(F135:F142,F137,N135:N142)=0,0,IF(OR(K137="",J137="obligatoire"),AE137/SUMIF(F135:F142,F137,N135:N142),AE137/(SUMIF(F135:F142,F137,N135:N142)/K137)))))</f>
        <v>0</v>
      </c>
      <c r="AE137" s="17">
        <f t="shared" si="50"/>
        <v>0</v>
      </c>
    </row>
    <row r="138" spans="1:31" x14ac:dyDescent="0.25">
      <c r="A138" s="379"/>
      <c r="B138" s="351"/>
      <c r="C138" s="354"/>
      <c r="D138" s="355"/>
      <c r="E138" s="358"/>
      <c r="F138" s="213"/>
      <c r="G138" s="39"/>
      <c r="H138" s="165"/>
      <c r="I138" s="59"/>
      <c r="J138" s="58"/>
      <c r="K138" s="40"/>
      <c r="L138" s="41"/>
      <c r="M138" s="52"/>
      <c r="N138" s="51"/>
      <c r="O138" s="57"/>
      <c r="P138" s="42"/>
      <c r="Q138" s="360"/>
      <c r="R138" s="361"/>
      <c r="S138" s="362"/>
      <c r="T138" s="110" t="str">
        <f>IF(OR(O138="",L138=Paramétrage!$C$10,L138=Paramétrage!$C$13,L138=Paramétrage!$C$17,L138=Paramétrage!$C$20,L138=Paramétrage!$C$24,L138=Paramétrage!$C$27,AND(L138&lt;&gt;Paramétrage!$C$9,P138="Mut+ext")),"",ROUNDUP(N138/O138,0))</f>
        <v/>
      </c>
      <c r="U138" s="102">
        <f>IF(OR(L138="",P138="Mut+ext"),0,IF(VLOOKUP(L138,Paramétrage!$C$6:$E$29,2,0)=0,0,IF(O138="","saisir capacité",IF(OR(G138=Paramétrage!$I$7,G138=Paramétrage!$I$8,G138=Paramétrage!$I$9,G138=Paramétrage!$I$10),0,M138*T138*VLOOKUP(L138,Paramétrage!$C$6:$E$29,2,0)))))</f>
        <v>0</v>
      </c>
      <c r="V138" s="43"/>
      <c r="W138" s="103">
        <f t="shared" si="49"/>
        <v>0</v>
      </c>
      <c r="X138" s="111">
        <f>IF(L138="",0,IF(ISERROR(V138+U138*VLOOKUP(L138,Paramétrage!$C$6:$E$29,3,0))=TRUE,W138,V138+U138*VLOOKUP(L138,Paramétrage!$C$6:$E$29,3,0)))</f>
        <v>0</v>
      </c>
      <c r="Y138" s="366"/>
      <c r="Z138" s="361"/>
      <c r="AA138" s="367"/>
      <c r="AB138" s="214"/>
      <c r="AC138" s="44"/>
      <c r="AD138" s="74">
        <f>IF(F138="",0,IF(J138="",0,IF(SUMIF(F135:F142,F138,N135:N142)=0,0,IF(OR(K138="",J138="obligatoire"),AE138/SUMIF(F135:F142,F138,N135:N142),AE138/(SUMIF(F135:F142,F138,N135:N142)/K138)))))</f>
        <v>0</v>
      </c>
      <c r="AE138" s="17">
        <f t="shared" si="50"/>
        <v>0</v>
      </c>
    </row>
    <row r="139" spans="1:31" hidden="1" x14ac:dyDescent="0.25">
      <c r="A139" s="379"/>
      <c r="B139" s="351"/>
      <c r="C139" s="354"/>
      <c r="D139" s="355"/>
      <c r="E139" s="358"/>
      <c r="F139" s="164"/>
      <c r="G139" s="64"/>
      <c r="H139" s="165"/>
      <c r="I139" s="59"/>
      <c r="J139" s="58"/>
      <c r="K139" s="40"/>
      <c r="L139" s="41"/>
      <c r="M139" s="52"/>
      <c r="N139" s="50"/>
      <c r="O139" s="57"/>
      <c r="P139" s="42"/>
      <c r="Q139" s="360"/>
      <c r="R139" s="361"/>
      <c r="S139" s="362"/>
      <c r="T139" s="110" t="str">
        <f>IF(OR(O139="",L139=Paramétrage!$C$10,L139=Paramétrage!$C$13,L139=Paramétrage!$C$17,L139=Paramétrage!$C$20,L139=Paramétrage!$C$24,L139=Paramétrage!$C$27,AND(L139&lt;&gt;Paramétrage!$C$9,P139="Mut+ext")),"",ROUNDUP(N139/O139,0))</f>
        <v/>
      </c>
      <c r="U139" s="102">
        <f>IF(OR(L139="",P139="Mut+ext"),0,IF(VLOOKUP(L139,Paramétrage!$C$6:$E$29,2,0)=0,0,IF(O139="","saisir capacité",IF(OR(G139=Paramétrage!$I$7,G139=Paramétrage!$I$8,G139=Paramétrage!$I$9,G139=Paramétrage!$I$10),0,M139*T139*VLOOKUP(L139,Paramétrage!$C$6:$E$29,2,0)))))</f>
        <v>0</v>
      </c>
      <c r="V139" s="43"/>
      <c r="W139" s="103">
        <f t="shared" si="49"/>
        <v>0</v>
      </c>
      <c r="X139" s="111">
        <f>IF(L139="",0,IF(ISERROR(V139+U139*VLOOKUP(L139,Paramétrage!$C$6:$E$29,3,0))=TRUE,W139,V139+U139*VLOOKUP(L139,Paramétrage!$C$6:$E$29,3,0)))</f>
        <v>0</v>
      </c>
      <c r="Y139" s="366"/>
      <c r="Z139" s="361"/>
      <c r="AA139" s="367"/>
      <c r="AB139" s="214"/>
      <c r="AC139" s="44"/>
      <c r="AD139" s="74">
        <f>IF(F139="",0,IF(J139="",0,IF(SUMIF(F135:F142,F139,N135:N142)=0,0,IF(OR(K139="",J139="obligatoire"),AE139/SUMIF(F135:F142,F139,N135:N142),AE139/(SUMIF(F135:F142,F139,N135:N142)/K139)))))</f>
        <v>0</v>
      </c>
      <c r="AE139" s="17">
        <f t="shared" si="50"/>
        <v>0</v>
      </c>
    </row>
    <row r="140" spans="1:31" hidden="1" x14ac:dyDescent="0.25">
      <c r="A140" s="379"/>
      <c r="B140" s="351"/>
      <c r="C140" s="354"/>
      <c r="D140" s="355"/>
      <c r="E140" s="358"/>
      <c r="F140" s="164"/>
      <c r="G140" s="64"/>
      <c r="H140" s="165"/>
      <c r="I140" s="59"/>
      <c r="J140" s="58"/>
      <c r="K140" s="40"/>
      <c r="L140" s="41"/>
      <c r="M140" s="52"/>
      <c r="N140" s="51"/>
      <c r="O140" s="57"/>
      <c r="P140" s="42"/>
      <c r="Q140" s="360"/>
      <c r="R140" s="361"/>
      <c r="S140" s="362"/>
      <c r="T140" s="110" t="str">
        <f>IF(OR(O140="",L140=Paramétrage!$C$10,L140=Paramétrage!$C$13,L140=Paramétrage!$C$17,L140=Paramétrage!$C$20,L140=Paramétrage!$C$24,L140=Paramétrage!$C$27,AND(L140&lt;&gt;Paramétrage!$C$9,P140="Mut+ext")),"",ROUNDUP(N140/O140,0))</f>
        <v/>
      </c>
      <c r="U140" s="102">
        <f>IF(OR(L140="",P140="Mut+ext"),0,IF(VLOOKUP(L140,Paramétrage!$C$6:$E$29,2,0)=0,0,IF(O140="","saisir capacité",IF(OR(G140=Paramétrage!$I$7,G140=Paramétrage!$I$8,G140=Paramétrage!$I$9,G140=Paramétrage!$I$10),0,M140*T140*VLOOKUP(L140,Paramétrage!$C$6:$E$29,2,0)))))</f>
        <v>0</v>
      </c>
      <c r="V140" s="43"/>
      <c r="W140" s="103">
        <f t="shared" si="49"/>
        <v>0</v>
      </c>
      <c r="X140" s="111">
        <f>IF(L140="",0,IF(ISERROR(V140+U140*VLOOKUP(L140,Paramétrage!$C$6:$E$29,3,0))=TRUE,W140,V140+U140*VLOOKUP(L140,Paramétrage!$C$6:$E$29,3,0)))</f>
        <v>0</v>
      </c>
      <c r="Y140" s="366"/>
      <c r="Z140" s="361"/>
      <c r="AA140" s="367"/>
      <c r="AB140" s="214"/>
      <c r="AC140" s="44"/>
      <c r="AD140" s="74">
        <f>IF(F140="",0,IF(J140="",0,IF(SUMIF(F135:F142,F140,N135:N142)=0,0,IF(OR(K140="",J140="obligatoire"),AE140/SUMIF(F135:F142,F140,N135:N142),AE140/(SUMIF(F135:F142,F140,N135:N142)/K140)))))</f>
        <v>0</v>
      </c>
      <c r="AE140" s="17">
        <f t="shared" si="50"/>
        <v>0</v>
      </c>
    </row>
    <row r="141" spans="1:31" hidden="1" x14ac:dyDescent="0.25">
      <c r="A141" s="379"/>
      <c r="B141" s="351"/>
      <c r="C141" s="354"/>
      <c r="D141" s="355"/>
      <c r="E141" s="358"/>
      <c r="F141" s="164"/>
      <c r="G141" s="64"/>
      <c r="H141" s="165"/>
      <c r="I141" s="59"/>
      <c r="J141" s="58"/>
      <c r="K141" s="40"/>
      <c r="L141" s="41"/>
      <c r="M141" s="52"/>
      <c r="N141" s="50"/>
      <c r="O141" s="57"/>
      <c r="P141" s="42"/>
      <c r="Q141" s="360"/>
      <c r="R141" s="361"/>
      <c r="S141" s="362"/>
      <c r="T141" s="110" t="str">
        <f>IF(OR(O141="",L141=Paramétrage!$C$10,L141=Paramétrage!$C$13,L141=Paramétrage!$C$17,L141=Paramétrage!$C$20,L141=Paramétrage!$C$24,L141=Paramétrage!$C$27,AND(L141&lt;&gt;Paramétrage!$C$9,P141="Mut+ext")),"",ROUNDUP(N141/O141,0))</f>
        <v/>
      </c>
      <c r="U141" s="102">
        <f>IF(OR(L141="",P141="Mut+ext"),0,IF(VLOOKUP(L141,Paramétrage!$C$6:$E$29,2,0)=0,0,IF(O141="","saisir capacité",IF(OR(G141=Paramétrage!$I$7,G141=Paramétrage!$I$8,G141=Paramétrage!$I$9,G141=Paramétrage!$I$10),0,M141*T141*VLOOKUP(L141,Paramétrage!$C$6:$E$29,2,0)))))</f>
        <v>0</v>
      </c>
      <c r="V141" s="43"/>
      <c r="W141" s="103">
        <f t="shared" si="49"/>
        <v>0</v>
      </c>
      <c r="X141" s="111">
        <f>IF(L141="",0,IF(ISERROR(V141+U141*VLOOKUP(L141,Paramétrage!$C$6:$E$29,3,0))=TRUE,W141,V141+U141*VLOOKUP(L141,Paramétrage!$C$6:$E$29,3,0)))</f>
        <v>0</v>
      </c>
      <c r="Y141" s="366"/>
      <c r="Z141" s="361"/>
      <c r="AA141" s="367"/>
      <c r="AB141" s="214"/>
      <c r="AC141" s="44"/>
      <c r="AD141" s="74">
        <f>IF(F141="",0,IF(J141="",0,IF(SUMIF(F135:F142,F141,N135:N142)=0,0,IF(OR(K141="",J141="obligatoire"),AE141/SUMIF(F135:F142,F141,N135:N142),AE141/(SUMIF(F135:F142,F141,N135:N142)/K141)))))</f>
        <v>0</v>
      </c>
      <c r="AE141" s="17">
        <f t="shared" si="50"/>
        <v>0</v>
      </c>
    </row>
    <row r="142" spans="1:31" hidden="1" x14ac:dyDescent="0.25">
      <c r="A142" s="379"/>
      <c r="B142" s="351"/>
      <c r="C142" s="356"/>
      <c r="D142" s="357"/>
      <c r="E142" s="359"/>
      <c r="F142" s="164"/>
      <c r="G142" s="64"/>
      <c r="H142" s="165"/>
      <c r="I142" s="59"/>
      <c r="J142" s="58"/>
      <c r="K142" s="40"/>
      <c r="L142" s="41"/>
      <c r="M142" s="52"/>
      <c r="N142" s="49"/>
      <c r="O142" s="57"/>
      <c r="P142" s="42"/>
      <c r="Q142" s="360"/>
      <c r="R142" s="361"/>
      <c r="S142" s="362"/>
      <c r="T142" s="110" t="str">
        <f>IF(OR(O142="",L142=Paramétrage!$C$10,L142=Paramétrage!$C$13,L142=Paramétrage!$C$17,L142=Paramétrage!$C$20,L142=Paramétrage!$C$24,L142=Paramétrage!$C$27,AND(L142&lt;&gt;Paramétrage!$C$9,P142="Mut+ext")),"",ROUNDUP(N142/O142,0))</f>
        <v/>
      </c>
      <c r="U142" s="102">
        <f>IF(OR(L142="",P142="Mut+ext"),0,IF(VLOOKUP(L142,Paramétrage!$C$6:$E$29,2,0)=0,0,IF(O142="","saisir capacité",IF(OR(G142=Paramétrage!$I$7,G142=Paramétrage!$I$8,G142=Paramétrage!$I$9,G142=Paramétrage!$I$10),0,M142*T142*VLOOKUP(L142,Paramétrage!$C$6:$E$29,2,0)))))</f>
        <v>0</v>
      </c>
      <c r="V142" s="43"/>
      <c r="W142" s="103">
        <f t="shared" si="49"/>
        <v>0</v>
      </c>
      <c r="X142" s="111">
        <f>IF(L142="",0,IF(ISERROR(V142+U142*VLOOKUP(L142,Paramétrage!$C$6:$E$29,3,0))=TRUE,W142,V142+U142*VLOOKUP(L142,Paramétrage!$C$6:$E$29,3,0)))</f>
        <v>0</v>
      </c>
      <c r="Y142" s="366"/>
      <c r="Z142" s="361"/>
      <c r="AA142" s="367"/>
      <c r="AB142" s="214"/>
      <c r="AC142" s="44"/>
      <c r="AD142" s="74">
        <f>IF(F142="",0,IF(J142="",0,IF(SUMIF(F135:F142,F142,N135:N142)=0,0,IF(OR(K142="",J142="obligatoire"),AE142/SUMIF(F135:F142,F142,N135:N142),AE142/(SUMIF(F135:F142,F142,N135:N142)/K142)))))</f>
        <v>0</v>
      </c>
      <c r="AE142" s="17">
        <f t="shared" si="50"/>
        <v>0</v>
      </c>
    </row>
    <row r="143" spans="1:31" x14ac:dyDescent="0.25">
      <c r="A143" s="379"/>
      <c r="B143" s="351"/>
      <c r="C143" s="178"/>
      <c r="D143" s="89"/>
      <c r="E143" s="88"/>
      <c r="F143" s="89"/>
      <c r="G143" s="169"/>
      <c r="H143" s="167"/>
      <c r="I143" s="161"/>
      <c r="J143" s="90"/>
      <c r="K143" s="92"/>
      <c r="L143" s="93"/>
      <c r="M143" s="94">
        <f>AD143</f>
        <v>21</v>
      </c>
      <c r="N143" s="95">
        <f>SUM(N135:N142)</f>
        <v>50</v>
      </c>
      <c r="O143" s="95"/>
      <c r="P143" s="98"/>
      <c r="Q143" s="96"/>
      <c r="R143" s="96"/>
      <c r="S143" s="97"/>
      <c r="T143" s="153"/>
      <c r="U143" s="99">
        <f>SUM(U135:U142)</f>
        <v>21</v>
      </c>
      <c r="V143" s="93">
        <f>SUM(V135:V142)</f>
        <v>0</v>
      </c>
      <c r="W143" s="100">
        <f t="shared" si="48"/>
        <v>21</v>
      </c>
      <c r="X143" s="101">
        <f>SUM(X135:X142)</f>
        <v>21</v>
      </c>
      <c r="Y143" s="154"/>
      <c r="Z143" s="155"/>
      <c r="AA143" s="156"/>
      <c r="AB143" s="157"/>
      <c r="AC143" s="158"/>
      <c r="AD143" s="159">
        <f>SUM(AD135:AD142)</f>
        <v>21</v>
      </c>
      <c r="AE143" s="160">
        <f>SUM(AE135:AE142)</f>
        <v>1050</v>
      </c>
    </row>
    <row r="144" spans="1:31" ht="15.65" customHeight="1" x14ac:dyDescent="0.25">
      <c r="A144" s="379"/>
      <c r="B144" s="351" t="s">
        <v>183</v>
      </c>
      <c r="C144" s="352" t="s">
        <v>115</v>
      </c>
      <c r="D144" s="353"/>
      <c r="E144" s="358">
        <v>2</v>
      </c>
      <c r="F144" s="164" t="s">
        <v>184</v>
      </c>
      <c r="G144" s="64" t="s">
        <v>70</v>
      </c>
      <c r="H144" s="65" t="s">
        <v>119</v>
      </c>
      <c r="I144" s="59">
        <v>21</v>
      </c>
      <c r="J144" s="58" t="s">
        <v>80</v>
      </c>
      <c r="K144" s="40">
        <v>2</v>
      </c>
      <c r="L144" s="41" t="s">
        <v>72</v>
      </c>
      <c r="M144" s="52">
        <v>21</v>
      </c>
      <c r="N144" s="49">
        <v>10</v>
      </c>
      <c r="O144" s="57">
        <v>20</v>
      </c>
      <c r="P144" s="42" t="s">
        <v>105</v>
      </c>
      <c r="Q144" s="360" t="s">
        <v>120</v>
      </c>
      <c r="R144" s="361"/>
      <c r="S144" s="362"/>
      <c r="T144" s="110" t="str">
        <f>IF(OR(O144="",L144=Paramétrage!$C$10,L144=Paramétrage!$C$13,L144=Paramétrage!$C$17,L144=Paramétrage!$C$20,L144=Paramétrage!$C$24,L144=Paramétrage!$C$27,AND(L144&lt;&gt;Paramétrage!$C$9,P144="Mut+ext")),"",ROUNDUP(N144/O144,0))</f>
        <v/>
      </c>
      <c r="U144" s="102">
        <f>IF(OR(L144="",P144="Mut+ext"),0,IF(VLOOKUP(L144,Paramétrage!$C$6:$E$29,2,0)=0,0,IF(O144="","saisir capacité",IF(OR(G144=Paramétrage!$I$7,G144=Paramétrage!$I$8,G144=Paramétrage!$I$9,G144=Paramétrage!$I$10),0,M144*T144*VLOOKUP(L144,Paramétrage!$C$6:$E$29,2,0)))))</f>
        <v>0</v>
      </c>
      <c r="V144" s="43"/>
      <c r="W144" s="103">
        <f t="shared" ref="W144:W154" si="51">IF(ISERROR(U144+V144)=TRUE,U144,U144+V144)</f>
        <v>0</v>
      </c>
      <c r="X144" s="111">
        <f>IF(L144="",0,IF(ISERROR(V144+U144*VLOOKUP(L144,Paramétrage!$C$6:$E$29,3,0))=TRUE,W144,V144+U144*VLOOKUP(L144,Paramétrage!$C$6:$E$29,3,0)))</f>
        <v>0</v>
      </c>
      <c r="Y144" s="366"/>
      <c r="Z144" s="361"/>
      <c r="AA144" s="367"/>
      <c r="AB144" s="73" t="s">
        <v>75</v>
      </c>
      <c r="AC144" s="44" t="s">
        <v>66</v>
      </c>
      <c r="AD144" s="74">
        <f>IF(F144="",0,IF(J144="",0,IF(SUMIF($F$144:$F$154,F144,$N$144:$N$154)=0,0,IF(OR(K144="",J144="obligatoire"),AE144/SUMIF($F$144:$F$154,F144,$N$144:$N$154),AE144/(SUMIF($F$144:$F$154,F144,$N$144:$N$154)/K144)))))</f>
        <v>3.8181818181818183</v>
      </c>
      <c r="AE144" s="16">
        <f t="shared" ref="AE144:AE154" si="52">M144*N144</f>
        <v>210</v>
      </c>
    </row>
    <row r="145" spans="1:31" x14ac:dyDescent="0.25">
      <c r="A145" s="379"/>
      <c r="B145" s="351"/>
      <c r="C145" s="354"/>
      <c r="D145" s="355"/>
      <c r="E145" s="358"/>
      <c r="F145" s="164" t="s">
        <v>184</v>
      </c>
      <c r="G145" s="64" t="s">
        <v>70</v>
      </c>
      <c r="H145" s="65" t="s">
        <v>121</v>
      </c>
      <c r="I145" s="59">
        <v>21</v>
      </c>
      <c r="J145" s="58" t="s">
        <v>80</v>
      </c>
      <c r="K145" s="40">
        <v>2</v>
      </c>
      <c r="L145" s="41" t="s">
        <v>72</v>
      </c>
      <c r="M145" s="52">
        <v>24</v>
      </c>
      <c r="N145" s="50">
        <v>10</v>
      </c>
      <c r="O145" s="57">
        <v>20</v>
      </c>
      <c r="P145" s="42" t="s">
        <v>105</v>
      </c>
      <c r="Q145" s="360" t="s">
        <v>120</v>
      </c>
      <c r="R145" s="361"/>
      <c r="S145" s="362"/>
      <c r="T145" s="110" t="str">
        <f>IF(OR(O145="",L145=Paramétrage!$C$10,L145=Paramétrage!$C$13,L145=Paramétrage!$C$17,L145=Paramétrage!$C$20,L145=Paramétrage!$C$24,L145=Paramétrage!$C$27,AND(L145&lt;&gt;Paramétrage!$C$9,P145="Mut+ext")),"",ROUNDUP(N145/O145,0))</f>
        <v/>
      </c>
      <c r="U145" s="102">
        <f>IF(OR(L145="",P145="Mut+ext"),0,IF(VLOOKUP(L145,Paramétrage!$C$6:$E$29,2,0)=0,0,IF(O145="","saisir capacité",IF(OR(G145=Paramétrage!$I$7,G145=Paramétrage!$I$8,G145=Paramétrage!$I$9,G145=Paramétrage!$I$10),0,M145*T145*VLOOKUP(L145,Paramétrage!$C$6:$E$29,2,0)))))</f>
        <v>0</v>
      </c>
      <c r="V145" s="43"/>
      <c r="W145" s="103">
        <f t="shared" si="51"/>
        <v>0</v>
      </c>
      <c r="X145" s="111">
        <f>IF(L145="",0,IF(ISERROR(V145+U145*VLOOKUP(L145,Paramétrage!$C$6:$E$29,3,0))=TRUE,W145,V145+U145*VLOOKUP(L145,Paramétrage!$C$6:$E$29,3,0)))</f>
        <v>0</v>
      </c>
      <c r="Y145" s="366"/>
      <c r="Z145" s="361"/>
      <c r="AA145" s="367"/>
      <c r="AB145" s="73" t="s">
        <v>75</v>
      </c>
      <c r="AC145" s="44" t="s">
        <v>66</v>
      </c>
      <c r="AD145" s="74">
        <f t="shared" ref="AD145:AD154" si="53">IF(F145="",0,IF(J145="",0,IF(SUMIF($F$144:$F$154,F145,$N$144:$N$154)=0,0,IF(OR(K145="",J145="obligatoire"),AE145/SUMIF($F$144:$F$154,F145,$N$144:$N$154),AE145/(SUMIF($F$144:$F$154,F145,$N$144:$N$154)/K145)))))</f>
        <v>4.3636363636363633</v>
      </c>
      <c r="AE145" s="17">
        <f t="shared" si="52"/>
        <v>240</v>
      </c>
    </row>
    <row r="146" spans="1:31" x14ac:dyDescent="0.25">
      <c r="A146" s="379"/>
      <c r="B146" s="351"/>
      <c r="C146" s="354"/>
      <c r="D146" s="355"/>
      <c r="E146" s="358"/>
      <c r="F146" s="164" t="s">
        <v>184</v>
      </c>
      <c r="G146" s="64" t="s">
        <v>70</v>
      </c>
      <c r="H146" s="165" t="s">
        <v>123</v>
      </c>
      <c r="I146" s="59">
        <v>21</v>
      </c>
      <c r="J146" s="58" t="s">
        <v>80</v>
      </c>
      <c r="K146" s="40">
        <v>2</v>
      </c>
      <c r="L146" s="41" t="s">
        <v>72</v>
      </c>
      <c r="M146" s="52">
        <v>20</v>
      </c>
      <c r="N146" s="51">
        <v>10</v>
      </c>
      <c r="O146" s="57">
        <v>20</v>
      </c>
      <c r="P146" s="42" t="s">
        <v>105</v>
      </c>
      <c r="Q146" s="360" t="s">
        <v>120</v>
      </c>
      <c r="R146" s="361"/>
      <c r="S146" s="362"/>
      <c r="T146" s="110" t="str">
        <f>IF(OR(O146="",L146=Paramétrage!$C$10,L146=Paramétrage!$C$13,L146=Paramétrage!$C$17,L146=Paramétrage!$C$20,L146=Paramétrage!$C$24,L146=Paramétrage!$C$27,AND(L146&lt;&gt;Paramétrage!$C$9,P146="Mut+ext")),"",ROUNDUP(N146/O146,0))</f>
        <v/>
      </c>
      <c r="U146" s="102">
        <f>IF(OR(L146="",P146="Mut+ext"),0,IF(VLOOKUP(L146,Paramétrage!$C$6:$E$29,2,0)=0,0,IF(O146="","saisir capacité",IF(OR(G146=Paramétrage!$I$7,G146=Paramétrage!$I$8,G146=Paramétrage!$I$9,G146=Paramétrage!$I$10),0,M146*T146*VLOOKUP(L146,Paramétrage!$C$6:$E$29,2,0)))))</f>
        <v>0</v>
      </c>
      <c r="V146" s="43"/>
      <c r="W146" s="103">
        <f t="shared" si="51"/>
        <v>0</v>
      </c>
      <c r="X146" s="111">
        <f>IF(L146="",0,IF(ISERROR(V146+U146*VLOOKUP(L146,Paramétrage!$C$6:$E$29,3,0))=TRUE,W146,V146+U146*VLOOKUP(L146,Paramétrage!$C$6:$E$29,3,0)))</f>
        <v>0</v>
      </c>
      <c r="Y146" s="366"/>
      <c r="Z146" s="361"/>
      <c r="AA146" s="367"/>
      <c r="AB146" s="73" t="s">
        <v>75</v>
      </c>
      <c r="AC146" s="44" t="s">
        <v>66</v>
      </c>
      <c r="AD146" s="74">
        <f t="shared" si="53"/>
        <v>3.6363636363636362</v>
      </c>
      <c r="AE146" s="17">
        <f t="shared" si="52"/>
        <v>200</v>
      </c>
    </row>
    <row r="147" spans="1:31" x14ac:dyDescent="0.25">
      <c r="A147" s="379"/>
      <c r="B147" s="351"/>
      <c r="C147" s="354"/>
      <c r="D147" s="355"/>
      <c r="E147" s="358"/>
      <c r="F147" s="164" t="s">
        <v>184</v>
      </c>
      <c r="G147" s="64" t="s">
        <v>70</v>
      </c>
      <c r="H147" s="165" t="s">
        <v>124</v>
      </c>
      <c r="I147" s="59">
        <v>21</v>
      </c>
      <c r="J147" s="58" t="s">
        <v>80</v>
      </c>
      <c r="K147" s="40">
        <v>2</v>
      </c>
      <c r="L147" s="41" t="s">
        <v>72</v>
      </c>
      <c r="M147" s="52">
        <v>20</v>
      </c>
      <c r="N147" s="50">
        <v>10</v>
      </c>
      <c r="O147" s="57">
        <v>20</v>
      </c>
      <c r="P147" s="42" t="s">
        <v>105</v>
      </c>
      <c r="Q147" s="360" t="s">
        <v>120</v>
      </c>
      <c r="R147" s="361"/>
      <c r="S147" s="362"/>
      <c r="T147" s="110" t="str">
        <f>IF(OR(O147="",L147=Paramétrage!$C$10,L147=Paramétrage!$C$13,L147=Paramétrage!$C$17,L147=Paramétrage!$C$20,L147=Paramétrage!$C$24,L147=Paramétrage!$C$27,AND(L147&lt;&gt;Paramétrage!$C$9,P147="Mut+ext")),"",ROUNDUP(N147/O147,0))</f>
        <v/>
      </c>
      <c r="U147" s="102">
        <f>IF(OR(L147="",P147="Mut+ext"),0,IF(VLOOKUP(L147,Paramétrage!$C$6:$E$29,2,0)=0,0,IF(O147="","saisir capacité",IF(OR(G147=Paramétrage!$I$7,G147=Paramétrage!$I$8,G147=Paramétrage!$I$9,G147=Paramétrage!$I$10),0,M147*T147*VLOOKUP(L147,Paramétrage!$C$6:$E$29,2,0)))))</f>
        <v>0</v>
      </c>
      <c r="V147" s="43"/>
      <c r="W147" s="103">
        <f t="shared" si="51"/>
        <v>0</v>
      </c>
      <c r="X147" s="111">
        <f>IF(L147="",0,IF(ISERROR(V147+U147*VLOOKUP(L147,Paramétrage!$C$6:$E$29,3,0))=TRUE,W147,V147+U147*VLOOKUP(L147,Paramétrage!$C$6:$E$29,3,0)))</f>
        <v>0</v>
      </c>
      <c r="Y147" s="366"/>
      <c r="Z147" s="361"/>
      <c r="AA147" s="367"/>
      <c r="AB147" s="73" t="s">
        <v>75</v>
      </c>
      <c r="AC147" s="44" t="s">
        <v>66</v>
      </c>
      <c r="AD147" s="74">
        <f t="shared" si="53"/>
        <v>3.6363636363636362</v>
      </c>
      <c r="AE147" s="17">
        <f t="shared" si="52"/>
        <v>200</v>
      </c>
    </row>
    <row r="148" spans="1:31" x14ac:dyDescent="0.25">
      <c r="A148" s="379"/>
      <c r="B148" s="351"/>
      <c r="C148" s="354"/>
      <c r="D148" s="355"/>
      <c r="E148" s="358"/>
      <c r="F148" s="164" t="s">
        <v>184</v>
      </c>
      <c r="G148" s="64" t="s">
        <v>70</v>
      </c>
      <c r="H148" s="165" t="s">
        <v>125</v>
      </c>
      <c r="I148" s="59">
        <v>21</v>
      </c>
      <c r="J148" s="58" t="s">
        <v>80</v>
      </c>
      <c r="K148" s="40">
        <v>2</v>
      </c>
      <c r="L148" s="41" t="s">
        <v>72</v>
      </c>
      <c r="M148" s="52">
        <v>21</v>
      </c>
      <c r="N148" s="51">
        <v>10</v>
      </c>
      <c r="O148" s="57">
        <v>20</v>
      </c>
      <c r="P148" s="42" t="s">
        <v>105</v>
      </c>
      <c r="Q148" s="360" t="s">
        <v>120</v>
      </c>
      <c r="R148" s="361"/>
      <c r="S148" s="362"/>
      <c r="T148" s="110" t="str">
        <f>IF(OR(O148="",L148=Paramétrage!$C$10,L148=Paramétrage!$C$13,L148=Paramétrage!$C$17,L148=Paramétrage!$C$20,L148=Paramétrage!$C$24,L148=Paramétrage!$C$27,AND(L148&lt;&gt;Paramétrage!$C$9,P148="Mut+ext")),"",ROUNDUP(N148/O148,0))</f>
        <v/>
      </c>
      <c r="U148" s="102">
        <f>IF(OR(L148="",P148="Mut+ext"),0,IF(VLOOKUP(L148,Paramétrage!$C$6:$E$29,2,0)=0,0,IF(O148="","saisir capacité",IF(OR(G148=Paramétrage!$I$7,G148=Paramétrage!$I$8,G148=Paramétrage!$I$9,G148=Paramétrage!$I$10),0,M148*T148*VLOOKUP(L148,Paramétrage!$C$6:$E$29,2,0)))))</f>
        <v>0</v>
      </c>
      <c r="V148" s="43"/>
      <c r="W148" s="103">
        <f t="shared" si="51"/>
        <v>0</v>
      </c>
      <c r="X148" s="111">
        <f>IF(L148="",0,IF(ISERROR(V148+U148*VLOOKUP(L148,Paramétrage!$C$6:$E$29,3,0))=TRUE,W148,V148+U148*VLOOKUP(L148,Paramétrage!$C$6:$E$29,3,0)))</f>
        <v>0</v>
      </c>
      <c r="Y148" s="366"/>
      <c r="Z148" s="361"/>
      <c r="AA148" s="367"/>
      <c r="AB148" s="73" t="s">
        <v>75</v>
      </c>
      <c r="AC148" s="44" t="s">
        <v>66</v>
      </c>
      <c r="AD148" s="74">
        <f t="shared" si="53"/>
        <v>3.8181818181818183</v>
      </c>
      <c r="AE148" s="17">
        <f t="shared" si="52"/>
        <v>210</v>
      </c>
    </row>
    <row r="149" spans="1:31" x14ac:dyDescent="0.25">
      <c r="A149" s="379"/>
      <c r="B149" s="351"/>
      <c r="C149" s="354"/>
      <c r="D149" s="355"/>
      <c r="E149" s="358"/>
      <c r="F149" s="164" t="s">
        <v>184</v>
      </c>
      <c r="G149" s="64" t="s">
        <v>70</v>
      </c>
      <c r="H149" s="165" t="s">
        <v>126</v>
      </c>
      <c r="I149" s="59">
        <v>21</v>
      </c>
      <c r="J149" s="58" t="s">
        <v>80</v>
      </c>
      <c r="K149" s="40">
        <v>2</v>
      </c>
      <c r="L149" s="41" t="s">
        <v>72</v>
      </c>
      <c r="M149" s="52">
        <v>21</v>
      </c>
      <c r="N149" s="50">
        <v>10</v>
      </c>
      <c r="O149" s="57">
        <v>20</v>
      </c>
      <c r="P149" s="42" t="s">
        <v>105</v>
      </c>
      <c r="Q149" s="360" t="s">
        <v>120</v>
      </c>
      <c r="R149" s="361"/>
      <c r="S149" s="362"/>
      <c r="T149" s="110" t="str">
        <f>IF(OR(O149="",L149=Paramétrage!$C$10,L149=Paramétrage!$C$13,L149=Paramétrage!$C$17,L149=Paramétrage!$C$20,L149=Paramétrage!$C$24,L149=Paramétrage!$C$27,AND(L149&lt;&gt;Paramétrage!$C$9,P149="Mut+ext")),"",ROUNDUP(N149/O149,0))</f>
        <v/>
      </c>
      <c r="U149" s="102">
        <f>IF(OR(L149="",P149="Mut+ext"),0,IF(VLOOKUP(L149,Paramétrage!$C$6:$E$29,2,0)=0,0,IF(O149="","saisir capacité",IF(OR(G149=Paramétrage!$I$7,G149=Paramétrage!$I$8,G149=Paramétrage!$I$9,G149=Paramétrage!$I$10),0,M149*T149*VLOOKUP(L149,Paramétrage!$C$6:$E$29,2,0)))))</f>
        <v>0</v>
      </c>
      <c r="V149" s="43"/>
      <c r="W149" s="103">
        <f t="shared" si="51"/>
        <v>0</v>
      </c>
      <c r="X149" s="111">
        <f>IF(L149="",0,IF(ISERROR(V149+U149*VLOOKUP(L149,Paramétrage!$C$6:$E$29,3,0))=TRUE,W149,V149+U149*VLOOKUP(L149,Paramétrage!$C$6:$E$29,3,0)))</f>
        <v>0</v>
      </c>
      <c r="Y149" s="366"/>
      <c r="Z149" s="361"/>
      <c r="AA149" s="367"/>
      <c r="AB149" s="73" t="s">
        <v>75</v>
      </c>
      <c r="AC149" s="44" t="s">
        <v>66</v>
      </c>
      <c r="AD149" s="74">
        <f t="shared" si="53"/>
        <v>3.8181818181818183</v>
      </c>
      <c r="AE149" s="17">
        <f t="shared" si="52"/>
        <v>210</v>
      </c>
    </row>
    <row r="150" spans="1:31" x14ac:dyDescent="0.25">
      <c r="A150" s="379"/>
      <c r="B150" s="351"/>
      <c r="C150" s="354"/>
      <c r="D150" s="355"/>
      <c r="E150" s="358"/>
      <c r="F150" s="164" t="s">
        <v>184</v>
      </c>
      <c r="G150" s="64" t="s">
        <v>70</v>
      </c>
      <c r="H150" s="165" t="s">
        <v>129</v>
      </c>
      <c r="I150" s="59">
        <v>21</v>
      </c>
      <c r="J150" s="58" t="s">
        <v>80</v>
      </c>
      <c r="K150" s="40">
        <v>2</v>
      </c>
      <c r="L150" s="41" t="s">
        <v>72</v>
      </c>
      <c r="M150" s="52">
        <v>21</v>
      </c>
      <c r="N150" s="50">
        <v>10</v>
      </c>
      <c r="O150" s="57">
        <v>20</v>
      </c>
      <c r="P150" s="42" t="s">
        <v>105</v>
      </c>
      <c r="Q150" s="360" t="s">
        <v>128</v>
      </c>
      <c r="R150" s="361"/>
      <c r="S150" s="362"/>
      <c r="T150" s="110" t="str">
        <f>IF(OR(O150="",L150=Paramétrage!$C$10,L150=Paramétrage!$C$13,L150=Paramétrage!$C$17,L150=Paramétrage!$C$20,L150=Paramétrage!$C$24,L150=Paramétrage!$C$27,AND(L150&lt;&gt;Paramétrage!$C$9,P150="Mut+ext")),"",ROUNDUP(N150/O150,0))</f>
        <v/>
      </c>
      <c r="U150" s="102">
        <f>IF(OR(L150="",P150="Mut+ext"),0,IF(VLOOKUP(L150,Paramétrage!$C$6:$E$29,2,0)=0,0,IF(O150="","saisir capacité",IF(OR(G150=Paramétrage!$I$7,G150=Paramétrage!$I$8,G150=Paramétrage!$I$9,G150=Paramétrage!$I$10),0,M150*T150*VLOOKUP(L150,Paramétrage!$C$6:$E$29,2,0)))))</f>
        <v>0</v>
      </c>
      <c r="V150" s="43"/>
      <c r="W150" s="103">
        <f t="shared" si="51"/>
        <v>0</v>
      </c>
      <c r="X150" s="111">
        <f>IF(L150="",0,IF(ISERROR(V150+U150*VLOOKUP(L150,Paramétrage!$C$6:$E$29,3,0))=TRUE,W150,V150+U150*VLOOKUP(L150,Paramétrage!$C$6:$E$29,3,0)))</f>
        <v>0</v>
      </c>
      <c r="Y150" s="366"/>
      <c r="Z150" s="361"/>
      <c r="AA150" s="367"/>
      <c r="AB150" s="73" t="s">
        <v>75</v>
      </c>
      <c r="AC150" s="44" t="s">
        <v>66</v>
      </c>
      <c r="AD150" s="74">
        <f t="shared" si="53"/>
        <v>3.8181818181818183</v>
      </c>
      <c r="AE150" s="17">
        <f t="shared" si="52"/>
        <v>210</v>
      </c>
    </row>
    <row r="151" spans="1:31" x14ac:dyDescent="0.25">
      <c r="A151" s="379"/>
      <c r="B151" s="351"/>
      <c r="C151" s="354"/>
      <c r="D151" s="355"/>
      <c r="E151" s="358"/>
      <c r="F151" s="164" t="s">
        <v>184</v>
      </c>
      <c r="G151" s="64" t="s">
        <v>70</v>
      </c>
      <c r="H151" s="65" t="s">
        <v>185</v>
      </c>
      <c r="I151" s="59">
        <v>21</v>
      </c>
      <c r="J151" s="58" t="s">
        <v>80</v>
      </c>
      <c r="K151" s="40">
        <v>2</v>
      </c>
      <c r="L151" s="41" t="s">
        <v>72</v>
      </c>
      <c r="M151" s="53">
        <v>20</v>
      </c>
      <c r="N151" s="49">
        <v>10</v>
      </c>
      <c r="O151" s="57">
        <v>20</v>
      </c>
      <c r="P151" s="42" t="s">
        <v>105</v>
      </c>
      <c r="Q151" s="360" t="s">
        <v>128</v>
      </c>
      <c r="R151" s="361"/>
      <c r="S151" s="362"/>
      <c r="T151" s="110" t="str">
        <f>IF(OR(O151="",L151=Paramétrage!$C$10,L151=Paramétrage!$C$13,L151=Paramétrage!$C$17,L151=Paramétrage!$C$20,L151=Paramétrage!$C$24,L151=Paramétrage!$C$27,AND(L151&lt;&gt;Paramétrage!$C$9,P151="Mut+ext")),"",ROUNDUP(N151/O151,0))</f>
        <v/>
      </c>
      <c r="U151" s="102">
        <f>IF(OR(L151="",P151="Mut+ext"),0,IF(VLOOKUP(L151,Paramétrage!$C$6:$E$29,2,0)=0,0,IF(O151="","saisir capacité",IF(OR(G151=Paramétrage!$I$7,G151=Paramétrage!$I$8,G151=Paramétrage!$I$9,G151=Paramétrage!$I$10),0,M151*T151*VLOOKUP(L151,Paramétrage!$C$6:$E$29,2,0)))))</f>
        <v>0</v>
      </c>
      <c r="V151" s="43"/>
      <c r="W151" s="103">
        <f t="shared" ref="W151:W153" si="54">IF(ISERROR(U151+V151)=TRUE,U151,U151+V151)</f>
        <v>0</v>
      </c>
      <c r="X151" s="111">
        <f>IF(L151="",0,IF(ISERROR(V151+U151*VLOOKUP(L151,Paramétrage!$C$6:$E$29,3,0))=TRUE,W151,V151+U151*VLOOKUP(L151,Paramétrage!$C$6:$E$29,3,0)))</f>
        <v>0</v>
      </c>
      <c r="Y151" s="366"/>
      <c r="Z151" s="361"/>
      <c r="AA151" s="367"/>
      <c r="AB151" s="73" t="s">
        <v>75</v>
      </c>
      <c r="AC151" s="44" t="s">
        <v>66</v>
      </c>
      <c r="AD151" s="74">
        <f t="shared" si="53"/>
        <v>3.6363636363636362</v>
      </c>
      <c r="AE151" s="17">
        <f t="shared" ref="AE151:AE153" si="55">M151*N151</f>
        <v>200</v>
      </c>
    </row>
    <row r="152" spans="1:31" x14ac:dyDescent="0.25">
      <c r="A152" s="379"/>
      <c r="B152" s="351"/>
      <c r="C152" s="354"/>
      <c r="D152" s="355"/>
      <c r="E152" s="358"/>
      <c r="F152" s="164" t="s">
        <v>184</v>
      </c>
      <c r="G152" s="47" t="s">
        <v>70</v>
      </c>
      <c r="H152" s="65" t="s">
        <v>130</v>
      </c>
      <c r="I152" s="59">
        <v>21</v>
      </c>
      <c r="J152" s="246" t="s">
        <v>80</v>
      </c>
      <c r="K152" s="40">
        <v>2</v>
      </c>
      <c r="L152" s="41" t="s">
        <v>72</v>
      </c>
      <c r="M152" s="53">
        <v>20</v>
      </c>
      <c r="N152" s="71">
        <v>10</v>
      </c>
      <c r="O152" s="57">
        <v>20</v>
      </c>
      <c r="P152" s="42" t="s">
        <v>105</v>
      </c>
      <c r="Q152" s="360" t="s">
        <v>186</v>
      </c>
      <c r="R152" s="361"/>
      <c r="S152" s="362"/>
      <c r="T152" s="245" t="str">
        <f>IF(OR(O152="",L152=Paramétrage!$C$10,L152=Paramétrage!$C$13,L152=Paramétrage!$C$17,L152=Paramétrage!$C$20,L152=Paramétrage!$C$24,L152=Paramétrage!$C$27,AND(L152&lt;&gt;Paramétrage!$C$9,P152="Mut+ext")),"",ROUNDUP(N152/O152,0))</f>
        <v/>
      </c>
      <c r="U152" s="102">
        <f>IF(OR(L152="",P152="Mut+ext"),0,IF(VLOOKUP(L152,Paramétrage!$C$6:$E$29,2,0)=0,0,IF(O152="","saisir capacité",IF(OR(G152=Paramétrage!$I$7,G152=Paramétrage!$I$8,G152=Paramétrage!$I$9,G152=Paramétrage!$I$10),0,M152*T152*VLOOKUP(L152,Paramétrage!$C$6:$E$29,2,0)))))</f>
        <v>0</v>
      </c>
      <c r="V152" s="43"/>
      <c r="W152" s="103">
        <f t="shared" si="54"/>
        <v>0</v>
      </c>
      <c r="X152" s="111">
        <f>IF(L152="",0,IF(ISERROR(V152+U152*VLOOKUP(L152,Paramétrage!$C$6:$E$29,3,0))=TRUE,W152,V152+U152*VLOOKUP(L152,Paramétrage!$C$6:$E$29,3,0)))</f>
        <v>0</v>
      </c>
      <c r="Y152" s="366"/>
      <c r="Z152" s="361"/>
      <c r="AA152" s="367"/>
      <c r="AB152" s="214" t="s">
        <v>166</v>
      </c>
      <c r="AC152" s="44" t="s">
        <v>82</v>
      </c>
      <c r="AD152" s="74">
        <f t="shared" si="53"/>
        <v>3.6363636363636362</v>
      </c>
      <c r="AE152" s="17">
        <f t="shared" si="55"/>
        <v>200</v>
      </c>
    </row>
    <row r="153" spans="1:31" x14ac:dyDescent="0.25">
      <c r="A153" s="379"/>
      <c r="B153" s="351"/>
      <c r="C153" s="354"/>
      <c r="D153" s="355"/>
      <c r="E153" s="358"/>
      <c r="F153" s="164" t="s">
        <v>184</v>
      </c>
      <c r="G153" s="47" t="s">
        <v>70</v>
      </c>
      <c r="H153" s="65" t="s">
        <v>131</v>
      </c>
      <c r="I153" s="59">
        <v>21</v>
      </c>
      <c r="J153" s="246" t="s">
        <v>80</v>
      </c>
      <c r="K153" s="40">
        <v>2</v>
      </c>
      <c r="L153" s="41" t="s">
        <v>72</v>
      </c>
      <c r="M153" s="53">
        <v>20</v>
      </c>
      <c r="N153" s="71">
        <v>10</v>
      </c>
      <c r="O153" s="57">
        <v>20</v>
      </c>
      <c r="P153" s="42" t="s">
        <v>105</v>
      </c>
      <c r="Q153" s="360"/>
      <c r="R153" s="361"/>
      <c r="S153" s="362"/>
      <c r="T153" s="245" t="str">
        <f>IF(OR(O153="",L153=Paramétrage!$C$10,L153=Paramétrage!$C$13,L153=Paramétrage!$C$17,L153=Paramétrage!$C$20,L153=Paramétrage!$C$24,L153=Paramétrage!$C$27,AND(L153&lt;&gt;Paramétrage!$C$9,P153="Mut+ext")),"",ROUNDUP(N153/O153,0))</f>
        <v/>
      </c>
      <c r="U153" s="102">
        <f>IF(OR(L153="",P153="Mut+ext"),0,IF(VLOOKUP(L153,Paramétrage!$C$6:$E$29,2,0)=0,0,IF(O153="","saisir capacité",IF(OR(G153=Paramétrage!$I$7,G153=Paramétrage!$I$8,G153=Paramétrage!$I$9,G153=Paramétrage!$I$10),0,M153*T153*VLOOKUP(L153,Paramétrage!$C$6:$E$29,2,0)))))</f>
        <v>0</v>
      </c>
      <c r="V153" s="43"/>
      <c r="W153" s="103">
        <f t="shared" si="54"/>
        <v>0</v>
      </c>
      <c r="X153" s="111">
        <f>IF(L153="",0,IF(ISERROR(V153+U153*VLOOKUP(L153,Paramétrage!$C$6:$E$29,3,0))=TRUE,W153,V153+U153*VLOOKUP(L153,Paramétrage!$C$6:$E$29,3,0)))</f>
        <v>0</v>
      </c>
      <c r="Y153" s="366" t="s">
        <v>132</v>
      </c>
      <c r="Z153" s="361"/>
      <c r="AA153" s="367"/>
      <c r="AB153" s="73" t="s">
        <v>81</v>
      </c>
      <c r="AC153" s="44" t="s">
        <v>82</v>
      </c>
      <c r="AD153" s="74">
        <f t="shared" si="53"/>
        <v>3.6363636363636362</v>
      </c>
      <c r="AE153" s="17">
        <f t="shared" si="55"/>
        <v>200</v>
      </c>
    </row>
    <row r="154" spans="1:31" x14ac:dyDescent="0.25">
      <c r="A154" s="379"/>
      <c r="B154" s="351"/>
      <c r="C154" s="356"/>
      <c r="D154" s="357"/>
      <c r="E154" s="359"/>
      <c r="F154" s="164" t="s">
        <v>184</v>
      </c>
      <c r="G154" s="47" t="s">
        <v>70</v>
      </c>
      <c r="H154" s="65" t="s">
        <v>133</v>
      </c>
      <c r="I154" s="59">
        <v>21</v>
      </c>
      <c r="J154" s="246" t="s">
        <v>80</v>
      </c>
      <c r="K154" s="40">
        <v>2</v>
      </c>
      <c r="L154" s="41" t="s">
        <v>72</v>
      </c>
      <c r="M154" s="53">
        <v>20</v>
      </c>
      <c r="N154" s="71">
        <v>10</v>
      </c>
      <c r="O154" s="71">
        <v>20</v>
      </c>
      <c r="P154" s="42" t="s">
        <v>105</v>
      </c>
      <c r="Q154" s="360" t="s">
        <v>134</v>
      </c>
      <c r="R154" s="361"/>
      <c r="S154" s="362"/>
      <c r="T154" s="245" t="str">
        <f>IF(OR(O154="",L154=Paramétrage!$C$10,L154=Paramétrage!$C$13,L154=Paramétrage!$C$17,L154=Paramétrage!$C$20,L154=Paramétrage!$C$24,L154=Paramétrage!$C$27,AND(L154&lt;&gt;Paramétrage!$C$9,P154="Mut+ext")),"",ROUNDUP(N154/O154,0))</f>
        <v/>
      </c>
      <c r="U154" s="102">
        <f>IF(OR(L154="",P154="Mut+ext"),0,IF(VLOOKUP(L154,Paramétrage!$C$6:$E$29,2,0)=0,0,IF(O154="","saisir capacité",IF(OR(G154=Paramétrage!$I$7,G154=Paramétrage!$I$8,G154=Paramétrage!$I$9,G154=Paramétrage!$I$10),0,M154*T154*VLOOKUP(L154,Paramétrage!$C$6:$E$29,2,0)))))</f>
        <v>0</v>
      </c>
      <c r="V154" s="43"/>
      <c r="W154" s="103">
        <f t="shared" si="51"/>
        <v>0</v>
      </c>
      <c r="X154" s="111">
        <f>IF(L154="",0,IF(ISERROR(V154+U154*VLOOKUP(L154,Paramétrage!$C$6:$E$29,3,0))=TRUE,W154,V154+U154*VLOOKUP(L154,Paramétrage!$C$6:$E$29,3,0)))</f>
        <v>0</v>
      </c>
      <c r="Y154" s="366" t="s">
        <v>135</v>
      </c>
      <c r="Z154" s="361"/>
      <c r="AA154" s="367"/>
      <c r="AB154" s="73" t="s">
        <v>81</v>
      </c>
      <c r="AC154" s="44" t="s">
        <v>82</v>
      </c>
      <c r="AD154" s="74">
        <f t="shared" si="53"/>
        <v>3.6363636363636362</v>
      </c>
      <c r="AE154" s="17">
        <f t="shared" si="52"/>
        <v>200</v>
      </c>
    </row>
    <row r="155" spans="1:31" x14ac:dyDescent="0.25">
      <c r="A155" s="379"/>
      <c r="B155" s="351"/>
      <c r="C155" s="178"/>
      <c r="D155" s="89"/>
      <c r="E155" s="88"/>
      <c r="F155" s="89"/>
      <c r="G155" s="169"/>
      <c r="H155" s="167"/>
      <c r="I155" s="161"/>
      <c r="J155" s="90"/>
      <c r="K155" s="92"/>
      <c r="L155" s="93"/>
      <c r="M155" s="94">
        <f>AD155</f>
        <v>41.454545454545453</v>
      </c>
      <c r="N155" s="95">
        <f>SUM(N144:N154)</f>
        <v>110</v>
      </c>
      <c r="O155" s="95"/>
      <c r="P155" s="98"/>
      <c r="Q155" s="96"/>
      <c r="R155" s="96"/>
      <c r="S155" s="97"/>
      <c r="T155" s="153"/>
      <c r="U155" s="99">
        <f>SUM(U144:U154)</f>
        <v>0</v>
      </c>
      <c r="V155" s="93">
        <f>SUM(V144:V154)</f>
        <v>0</v>
      </c>
      <c r="W155" s="100">
        <f t="shared" si="48"/>
        <v>0</v>
      </c>
      <c r="X155" s="101">
        <f>SUM(X144:X154)</f>
        <v>0</v>
      </c>
      <c r="Y155" s="154"/>
      <c r="Z155" s="155"/>
      <c r="AA155" s="156"/>
      <c r="AB155" s="157"/>
      <c r="AC155" s="158"/>
      <c r="AD155" s="159">
        <f>SUM(AD144:AD154)</f>
        <v>41.454545454545453</v>
      </c>
      <c r="AE155" s="160">
        <f>SUM(AE144:AE154)</f>
        <v>2280</v>
      </c>
    </row>
    <row r="156" spans="1:31" ht="15.65" hidden="1" customHeight="1" x14ac:dyDescent="0.25">
      <c r="A156" s="379"/>
      <c r="B156" s="351" t="s">
        <v>187</v>
      </c>
      <c r="C156" s="352"/>
      <c r="D156" s="353"/>
      <c r="E156" s="358"/>
      <c r="F156" s="212"/>
      <c r="G156" s="64"/>
      <c r="H156" s="65"/>
      <c r="I156" s="59"/>
      <c r="J156" s="58"/>
      <c r="K156" s="40"/>
      <c r="L156" s="41"/>
      <c r="M156" s="53"/>
      <c r="N156" s="49"/>
      <c r="O156" s="57"/>
      <c r="P156" s="42"/>
      <c r="Q156" s="360"/>
      <c r="R156" s="361"/>
      <c r="S156" s="362"/>
      <c r="T156" s="110" t="str">
        <f>IF(OR(O156="",L156=Paramétrage!$C$10,L156=Paramétrage!$C$13,L156=Paramétrage!$C$17,L156=Paramétrage!$C$20,L156=Paramétrage!$C$24,L156=Paramétrage!$C$27,AND(L156&lt;&gt;Paramétrage!$C$9,P156="Mut+ext")),"",ROUNDUP(N156/O156,0))</f>
        <v/>
      </c>
      <c r="U156" s="102">
        <f>IF(OR(L156="",P156="Mut+ext"),0,IF(VLOOKUP(L156,Paramétrage!$C$6:$E$29,2,0)=0,0,IF(O156="","saisir capacité",IF(OR(G156=Paramétrage!$I$7,G156=Paramétrage!$I$8,G156=Paramétrage!$I$9,G156=Paramétrage!$I$10),0,M156*T156*VLOOKUP(L156,Paramétrage!$C$6:$E$29,2,0)))))</f>
        <v>0</v>
      </c>
      <c r="V156" s="43"/>
      <c r="W156" s="103">
        <f t="shared" ref="W156:W163" si="56">IF(ISERROR(U156+V156)=TRUE,U156,U156+V156)</f>
        <v>0</v>
      </c>
      <c r="X156" s="111">
        <f>IF(L156="",0,IF(ISERROR(V156+U156*VLOOKUP(L156,Paramétrage!$C$6:$E$29,3,0))=TRUE,W156,V156+U156*VLOOKUP(L156,Paramétrage!$C$6:$E$29,3,0)))</f>
        <v>0</v>
      </c>
      <c r="Y156" s="366"/>
      <c r="Z156" s="361"/>
      <c r="AA156" s="367"/>
      <c r="AB156" s="214"/>
      <c r="AC156" s="44"/>
      <c r="AD156" s="74">
        <f>IF(F156="",0,IF(J156="",0,IF(SUMIF(F156:F163,F156,N156:N163)=0,0,IF(OR(K156="",J156="obligatoire"),AE156/SUMIF(F156:F163,F156,N156:N163),AE156/(SUMIF(F156:F163,F156,N156:N163)/K156)))))</f>
        <v>0</v>
      </c>
      <c r="AE156" s="16">
        <f>M156*N156</f>
        <v>0</v>
      </c>
    </row>
    <row r="157" spans="1:31" hidden="1" x14ac:dyDescent="0.25">
      <c r="A157" s="379"/>
      <c r="B157" s="351"/>
      <c r="C157" s="354"/>
      <c r="D157" s="355"/>
      <c r="E157" s="358"/>
      <c r="F157" s="212"/>
      <c r="G157" s="64"/>
      <c r="H157" s="165"/>
      <c r="I157" s="59"/>
      <c r="J157" s="58"/>
      <c r="K157" s="40"/>
      <c r="L157" s="41"/>
      <c r="M157" s="52"/>
      <c r="N157" s="49"/>
      <c r="O157" s="57"/>
      <c r="P157" s="232"/>
      <c r="Q157" s="360"/>
      <c r="R157" s="361"/>
      <c r="S157" s="362"/>
      <c r="T157" s="110" t="str">
        <f>IF(OR(O157="",L157=Paramétrage!$C$10,L157=Paramétrage!$C$13,L157=Paramétrage!$C$17,L157=Paramétrage!$C$20,L157=Paramétrage!$C$24,L157=Paramétrage!$C$27,AND(L157&lt;&gt;Paramétrage!$C$9,P157="Mut+ext")),"",ROUNDUP(N157/O157,0))</f>
        <v/>
      </c>
      <c r="U157" s="102">
        <f>IF(OR(L157="",P157="Mut+ext"),0,IF(VLOOKUP(L157,Paramétrage!$C$6:$E$29,2,0)=0,0,IF(O157="","saisir capacité",IF(OR(G157=Paramétrage!$I$7,G157=Paramétrage!$I$8,G157=Paramétrage!$I$9,G157=Paramétrage!$I$10),0,M157*T157*VLOOKUP(L157,Paramétrage!$C$6:$E$29,2,0)))))</f>
        <v>0</v>
      </c>
      <c r="V157" s="43"/>
      <c r="W157" s="103">
        <f t="shared" si="56"/>
        <v>0</v>
      </c>
      <c r="X157" s="111">
        <f>IF(L157="",0,IF(ISERROR(V157+U157*VLOOKUP(L157,Paramétrage!$C$6:$E$29,3,0))=TRUE,W157,V157+U157*VLOOKUP(L157,Paramétrage!$C$6:$E$29,3,0)))</f>
        <v>0</v>
      </c>
      <c r="Y157" s="366"/>
      <c r="Z157" s="361"/>
      <c r="AA157" s="367"/>
      <c r="AB157" s="73"/>
      <c r="AC157" s="44"/>
      <c r="AD157" s="74">
        <f>IF(F157="",0,IF(J157="",0,IF(SUMIF(F156:F163,F157,N156:N163)=0,0,IF(OR(K157="",J157="obligatoire"),AE157/SUMIF(F156:F163,F157,N156:N163),AE157/(SUMIF(F156:F163,F157,N156:N163)/K157)))))</f>
        <v>0</v>
      </c>
      <c r="AE157" s="16">
        <f t="shared" ref="AE157:AE163" si="57">M157*N157</f>
        <v>0</v>
      </c>
    </row>
    <row r="158" spans="1:31" hidden="1" x14ac:dyDescent="0.25">
      <c r="A158" s="379"/>
      <c r="B158" s="351"/>
      <c r="C158" s="354"/>
      <c r="D158" s="355"/>
      <c r="E158" s="358"/>
      <c r="F158" s="212"/>
      <c r="G158" s="64"/>
      <c r="H158" s="165"/>
      <c r="I158" s="59"/>
      <c r="J158" s="58"/>
      <c r="K158" s="40"/>
      <c r="L158" s="41"/>
      <c r="M158" s="52"/>
      <c r="N158" s="51"/>
      <c r="O158" s="57"/>
      <c r="P158" s="42"/>
      <c r="Q158" s="360"/>
      <c r="R158" s="361"/>
      <c r="S158" s="362"/>
      <c r="T158" s="110" t="str">
        <f>IF(OR(O158="",L158=Paramétrage!$C$10,L158=Paramétrage!$C$13,L158=Paramétrage!$C$17,L158=Paramétrage!$C$20,L158=Paramétrage!$C$24,L158=Paramétrage!$C$27,AND(L158&lt;&gt;Paramétrage!$C$9,P158="Mut+ext")),"",ROUNDUP(N158/O158,0))</f>
        <v/>
      </c>
      <c r="U158" s="102">
        <f>IF(OR(L158="",P158="Mut+ext"),0,IF(VLOOKUP(L158,Paramétrage!$C$6:$E$29,2,0)=0,0,IF(O158="","saisir capacité",IF(OR(G158=Paramétrage!$I$7,G158=Paramétrage!$I$8,G158=Paramétrage!$I$9,G158=Paramétrage!$I$10),0,M158*T158*VLOOKUP(L158,Paramétrage!$C$6:$E$29,2,0)))))</f>
        <v>0</v>
      </c>
      <c r="V158" s="43"/>
      <c r="W158" s="103">
        <f t="shared" si="56"/>
        <v>0</v>
      </c>
      <c r="X158" s="111">
        <f>IF(L158="",0,IF(ISERROR(V158+U158*VLOOKUP(L158,Paramétrage!$C$6:$E$29,3,0))=TRUE,W158,V158+U158*VLOOKUP(L158,Paramétrage!$C$6:$E$29,3,0)))</f>
        <v>0</v>
      </c>
      <c r="Y158" s="216"/>
      <c r="Z158" s="214"/>
      <c r="AA158" s="217"/>
      <c r="AB158" s="73"/>
      <c r="AC158" s="44"/>
      <c r="AD158" s="74">
        <f>IF(F158="",0,IF(J158="",0,IF(SUMIF(F156:F163,F158,N156:N163)=0,0,IF(OR(K158="",J158="obligatoire"),AE158/SUMIF(F156:F163,F158,N156:N163),AE158/(SUMIF(F156:F163,F158,N156:N163)/K158)))))</f>
        <v>0</v>
      </c>
      <c r="AE158" s="16">
        <f t="shared" si="57"/>
        <v>0</v>
      </c>
    </row>
    <row r="159" spans="1:31" hidden="1" x14ac:dyDescent="0.25">
      <c r="A159" s="379"/>
      <c r="B159" s="351"/>
      <c r="C159" s="354"/>
      <c r="D159" s="355"/>
      <c r="E159" s="358"/>
      <c r="F159" s="164"/>
      <c r="G159" s="64"/>
      <c r="H159" s="65"/>
      <c r="I159" s="59"/>
      <c r="J159" s="58"/>
      <c r="K159" s="40"/>
      <c r="L159" s="41"/>
      <c r="M159" s="52"/>
      <c r="N159" s="49"/>
      <c r="O159" s="57"/>
      <c r="P159" s="42"/>
      <c r="Q159" s="360"/>
      <c r="R159" s="361"/>
      <c r="S159" s="362"/>
      <c r="T159" s="110" t="str">
        <f>IF(OR(O159="",L159=Paramétrage!$C$10,L159=Paramétrage!$C$13,L159=Paramétrage!$C$17,L159=Paramétrage!$C$20,L159=Paramétrage!$C$24,L159=Paramétrage!$C$27,AND(L159&lt;&gt;Paramétrage!$C$9,P159="Mut+ext")),"",ROUNDUP(N159/O159,0))</f>
        <v/>
      </c>
      <c r="U159" s="102">
        <f>IF(OR(L159="",P159="Mut+ext"),0,IF(VLOOKUP(L159,Paramétrage!$C$6:$E$29,2,0)=0,0,IF(O159="","saisir capacité",IF(OR(G159=Paramétrage!$I$7,G159=Paramétrage!$I$8,G159=Paramétrage!$I$9,G159=Paramétrage!$I$10),0,M159*T159*VLOOKUP(L159,Paramétrage!$C$6:$E$29,2,0)))))</f>
        <v>0</v>
      </c>
      <c r="V159" s="43"/>
      <c r="W159" s="103">
        <f t="shared" si="56"/>
        <v>0</v>
      </c>
      <c r="X159" s="111">
        <f>IF(L159="",0,IF(ISERROR(V159+U159*VLOOKUP(L159,Paramétrage!$C$6:$E$29,3,0))=TRUE,W159,V159+U159*VLOOKUP(L159,Paramétrage!$C$6:$E$29,3,0)))</f>
        <v>0</v>
      </c>
      <c r="Y159" s="366"/>
      <c r="Z159" s="361"/>
      <c r="AA159" s="367"/>
      <c r="AB159" s="214"/>
      <c r="AC159" s="44"/>
      <c r="AD159" s="74">
        <f>IF(F159="",0,IF(J159="",0,IF(SUMIF(F156:F163,F159,N156:N163)=0,0,IF(OR(K159="",J159="obligatoire"),AE159/SUMIF(F156:F163,F159,N156:N163),AE159/(SUMIF(F156:F163,F159,N156:N163)/K159)))))</f>
        <v>0</v>
      </c>
      <c r="AE159" s="16">
        <f t="shared" si="57"/>
        <v>0</v>
      </c>
    </row>
    <row r="160" spans="1:31" hidden="1" x14ac:dyDescent="0.25">
      <c r="A160" s="379"/>
      <c r="B160" s="351"/>
      <c r="C160" s="354"/>
      <c r="D160" s="355"/>
      <c r="E160" s="358"/>
      <c r="F160" s="164"/>
      <c r="G160" s="64"/>
      <c r="H160" s="65"/>
      <c r="I160" s="59"/>
      <c r="J160" s="58"/>
      <c r="K160" s="40"/>
      <c r="L160" s="41"/>
      <c r="M160" s="52"/>
      <c r="N160" s="49"/>
      <c r="O160" s="57"/>
      <c r="P160" s="42"/>
      <c r="Q160" s="360"/>
      <c r="R160" s="361"/>
      <c r="S160" s="362"/>
      <c r="T160" s="110" t="str">
        <f>IF(OR(O160="",L160=Paramétrage!$C$10,L160=Paramétrage!$C$13,L160=Paramétrage!$C$17,L160=Paramétrage!$C$20,L160=Paramétrage!$C$24,L160=Paramétrage!$C$27,AND(L160&lt;&gt;Paramétrage!$C$9,P160="Mut+ext")),"",ROUNDUP(N160/O160,0))</f>
        <v/>
      </c>
      <c r="U160" s="102">
        <f>IF(OR(L160="",P160="Mut+ext"),0,IF(VLOOKUP(L160,Paramétrage!$C$6:$E$29,2,0)=0,0,IF(O160="","saisir capacité",IF(OR(G160=Paramétrage!$I$7,G160=Paramétrage!$I$8,G160=Paramétrage!$I$9,G160=Paramétrage!$I$10),0,M160*T160*VLOOKUP(L160,Paramétrage!$C$6:$E$29,2,0)))))</f>
        <v>0</v>
      </c>
      <c r="V160" s="43"/>
      <c r="W160" s="103">
        <f t="shared" si="56"/>
        <v>0</v>
      </c>
      <c r="X160" s="111">
        <f>IF(L160="",0,IF(ISERROR(V160+U160*VLOOKUP(L160,Paramétrage!$C$6:$E$29,3,0))=TRUE,W160,V160+U160*VLOOKUP(L160,Paramétrage!$C$6:$E$29,3,0)))</f>
        <v>0</v>
      </c>
      <c r="Y160" s="366"/>
      <c r="Z160" s="361"/>
      <c r="AA160" s="367"/>
      <c r="AB160" s="214"/>
      <c r="AC160" s="44"/>
      <c r="AD160" s="74">
        <f>IF(F160="",0,IF(J160="",0,IF(SUMIF(F156:F163,F160,N156:N163)=0,0,IF(OR(K160="",J160="obligatoire"),AE160/SUMIF(F156:F163,F160,N156:N163),AE160/(SUMIF(F156:F163,F160,N156:N163)/K160)))))</f>
        <v>0</v>
      </c>
      <c r="AE160" s="16">
        <f t="shared" si="57"/>
        <v>0</v>
      </c>
    </row>
    <row r="161" spans="1:31" hidden="1" x14ac:dyDescent="0.25">
      <c r="A161" s="379"/>
      <c r="B161" s="351"/>
      <c r="C161" s="354"/>
      <c r="D161" s="355"/>
      <c r="E161" s="358"/>
      <c r="F161" s="164"/>
      <c r="G161" s="64"/>
      <c r="H161" s="65"/>
      <c r="I161" s="59"/>
      <c r="J161" s="58"/>
      <c r="K161" s="40"/>
      <c r="L161" s="41"/>
      <c r="M161" s="52"/>
      <c r="N161" s="49"/>
      <c r="O161" s="57"/>
      <c r="P161" s="42"/>
      <c r="Q161" s="360"/>
      <c r="R161" s="361"/>
      <c r="S161" s="362"/>
      <c r="T161" s="110" t="str">
        <f>IF(OR(O161="",L161=Paramétrage!$C$10,L161=Paramétrage!$C$13,L161=Paramétrage!$C$17,L161=Paramétrage!$C$20,L161=Paramétrage!$C$24,L161=Paramétrage!$C$27,AND(L161&lt;&gt;Paramétrage!$C$9,P161="Mut+ext")),"",ROUNDUP(N161/O161,0))</f>
        <v/>
      </c>
      <c r="U161" s="102">
        <f>IF(OR(L161="",P161="Mut+ext"),0,IF(VLOOKUP(L161,Paramétrage!$C$6:$E$29,2,0)=0,0,IF(O161="","saisir capacité",IF(OR(G161=Paramétrage!$I$7,G161=Paramétrage!$I$8,G161=Paramétrage!$I$9,G161=Paramétrage!$I$10),0,M161*T161*VLOOKUP(L161,Paramétrage!$C$6:$E$29,2,0)))))</f>
        <v>0</v>
      </c>
      <c r="V161" s="43"/>
      <c r="W161" s="103">
        <f t="shared" si="56"/>
        <v>0</v>
      </c>
      <c r="X161" s="111">
        <f>IF(L161="",0,IF(ISERROR(V161+U161*VLOOKUP(L161,Paramétrage!$C$6:$E$29,3,0))=TRUE,W161,V161+U161*VLOOKUP(L161,Paramétrage!$C$6:$E$29,3,0)))</f>
        <v>0</v>
      </c>
      <c r="Y161" s="366"/>
      <c r="Z161" s="361"/>
      <c r="AA161" s="367"/>
      <c r="AB161" s="214"/>
      <c r="AC161" s="44"/>
      <c r="AD161" s="74">
        <f>IF(F161="",0,IF(J161="",0,IF(SUMIF(F156:F163,F161,N156:N163)=0,0,IF(OR(K161="",J161="obligatoire"),AE161/SUMIF(F156:F163,F161,N156:N163),AE161/(SUMIF(F156:F163,F161,N156:N163)/K161)))))</f>
        <v>0</v>
      </c>
      <c r="AE161" s="16">
        <f t="shared" si="57"/>
        <v>0</v>
      </c>
    </row>
    <row r="162" spans="1:31" hidden="1" x14ac:dyDescent="0.25">
      <c r="A162" s="379"/>
      <c r="B162" s="351"/>
      <c r="C162" s="354"/>
      <c r="D162" s="355"/>
      <c r="E162" s="358"/>
      <c r="F162" s="164"/>
      <c r="G162" s="64"/>
      <c r="H162" s="65"/>
      <c r="I162" s="59"/>
      <c r="J162" s="58"/>
      <c r="K162" s="40"/>
      <c r="L162" s="41"/>
      <c r="M162" s="52"/>
      <c r="N162" s="49"/>
      <c r="O162" s="57"/>
      <c r="P162" s="42"/>
      <c r="Q162" s="360"/>
      <c r="R162" s="361"/>
      <c r="S162" s="362"/>
      <c r="T162" s="110" t="str">
        <f>IF(OR(O162="",L162=Paramétrage!$C$10,L162=Paramétrage!$C$13,L162=Paramétrage!$C$17,L162=Paramétrage!$C$20,L162=Paramétrage!$C$24,L162=Paramétrage!$C$27,AND(L162&lt;&gt;Paramétrage!$C$9,P162="Mut+ext")),"",ROUNDUP(N162/O162,0))</f>
        <v/>
      </c>
      <c r="U162" s="102">
        <f>IF(OR(L162="",P162="Mut+ext"),0,IF(VLOOKUP(L162,Paramétrage!$C$6:$E$29,2,0)=0,0,IF(O162="","saisir capacité",IF(OR(G162=Paramétrage!$I$7,G162=Paramétrage!$I$8,G162=Paramétrage!$I$9,G162=Paramétrage!$I$10),0,M162*T162*VLOOKUP(L162,Paramétrage!$C$6:$E$29,2,0)))))</f>
        <v>0</v>
      </c>
      <c r="V162" s="43"/>
      <c r="W162" s="103">
        <f t="shared" si="56"/>
        <v>0</v>
      </c>
      <c r="X162" s="111">
        <f>IF(L162="",0,IF(ISERROR(V162+U162*VLOOKUP(L162,Paramétrage!$C$6:$E$29,3,0))=TRUE,W162,V162+U162*VLOOKUP(L162,Paramétrage!$C$6:$E$29,3,0)))</f>
        <v>0</v>
      </c>
      <c r="Y162" s="366"/>
      <c r="Z162" s="361"/>
      <c r="AA162" s="367"/>
      <c r="AB162" s="214"/>
      <c r="AC162" s="44"/>
      <c r="AD162" s="74">
        <f>IF(F162="",0,IF(J162="",0,IF(SUMIF(F156:F163,F162,N156:N163)=0,0,IF(OR(K162="",J162="obligatoire"),AE162/SUMIF(F156:F163,F162,N156:N163),AE162/(SUMIF(F156:F163,F162,N156:N163)/K162)))))</f>
        <v>0</v>
      </c>
      <c r="AE162" s="16">
        <f t="shared" si="57"/>
        <v>0</v>
      </c>
    </row>
    <row r="163" spans="1:31" hidden="1" x14ac:dyDescent="0.25">
      <c r="A163" s="379"/>
      <c r="B163" s="351"/>
      <c r="C163" s="356"/>
      <c r="D163" s="357"/>
      <c r="E163" s="359"/>
      <c r="F163" s="164"/>
      <c r="G163" s="64"/>
      <c r="H163" s="65"/>
      <c r="I163" s="59"/>
      <c r="J163" s="58"/>
      <c r="K163" s="40"/>
      <c r="L163" s="41"/>
      <c r="M163" s="53"/>
      <c r="N163" s="49"/>
      <c r="O163" s="57"/>
      <c r="P163" s="42"/>
      <c r="Q163" s="360"/>
      <c r="R163" s="361"/>
      <c r="S163" s="362"/>
      <c r="T163" s="110" t="str">
        <f>IF(OR(O163="",L163=Paramétrage!$C$10,L163=Paramétrage!$C$13,L163=Paramétrage!$C$17,L163=Paramétrage!$C$20,L163=Paramétrage!$C$24,L163=Paramétrage!$C$27,AND(L163&lt;&gt;Paramétrage!$C$9,P163="Mut+ext")),"",ROUNDUP(N163/O163,0))</f>
        <v/>
      </c>
      <c r="U163" s="102">
        <f>IF(OR(L163="",P163="Mut+ext"),0,IF(VLOOKUP(L163,Paramétrage!$C$6:$E$29,2,0)=0,0,IF(O163="","saisir capacité",IF(OR(G163=Paramétrage!$I$7,G163=Paramétrage!$I$8,G163=Paramétrage!$I$9,G163=Paramétrage!$I$10),0,M163*T163*VLOOKUP(L163,Paramétrage!$C$6:$E$29,2,0)))))</f>
        <v>0</v>
      </c>
      <c r="V163" s="43"/>
      <c r="W163" s="103">
        <f t="shared" si="56"/>
        <v>0</v>
      </c>
      <c r="X163" s="111">
        <f>IF(L163="",0,IF(ISERROR(V163+U163*VLOOKUP(L163,Paramétrage!$C$6:$E$29,3,0))=TRUE,W163,V163+U163*VLOOKUP(L163,Paramétrage!$C$6:$E$29,3,0)))</f>
        <v>0</v>
      </c>
      <c r="Y163" s="366"/>
      <c r="Z163" s="361"/>
      <c r="AA163" s="367"/>
      <c r="AB163" s="214"/>
      <c r="AC163" s="44"/>
      <c r="AD163" s="74">
        <f>IF(F163="",0,IF(J163="",0,IF(SUMIF(F156:F163,F163,N156:N163)=0,0,IF(OR(K163="",J163="obligatoire"),AE163/SUMIF(F156:F163,F163,N156:N163),AE163/(SUMIF(F156:F163,F163,N156:N163)/K163)))))</f>
        <v>0</v>
      </c>
      <c r="AE163" s="16">
        <f t="shared" si="57"/>
        <v>0</v>
      </c>
    </row>
    <row r="164" spans="1:31" hidden="1" x14ac:dyDescent="0.25">
      <c r="A164" s="379"/>
      <c r="B164" s="351"/>
      <c r="C164" s="178"/>
      <c r="D164" s="89"/>
      <c r="E164" s="88"/>
      <c r="F164" s="89"/>
      <c r="G164" s="169"/>
      <c r="H164" s="167"/>
      <c r="I164" s="161"/>
      <c r="J164" s="90"/>
      <c r="K164" s="92"/>
      <c r="L164" s="93"/>
      <c r="M164" s="94">
        <f>AD164</f>
        <v>0</v>
      </c>
      <c r="N164" s="95"/>
      <c r="O164" s="95"/>
      <c r="P164" s="98"/>
      <c r="Q164" s="96"/>
      <c r="R164" s="96"/>
      <c r="S164" s="97"/>
      <c r="T164" s="153"/>
      <c r="U164" s="99">
        <f>SUM(U156:U163)</f>
        <v>0</v>
      </c>
      <c r="V164" s="93">
        <f>SUM(V156:V163)</f>
        <v>0</v>
      </c>
      <c r="W164" s="100">
        <f t="shared" ref="W164" si="58">U164+V164</f>
        <v>0</v>
      </c>
      <c r="X164" s="101">
        <f>SUM(X156:X163)</f>
        <v>0</v>
      </c>
      <c r="Y164" s="154"/>
      <c r="Z164" s="155"/>
      <c r="AA164" s="156"/>
      <c r="AB164" s="157"/>
      <c r="AC164" s="158"/>
      <c r="AD164" s="159">
        <f>SUM(AD156:AD163)</f>
        <v>0</v>
      </c>
      <c r="AE164" s="160">
        <f>SUM(AE156:AE163)</f>
        <v>0</v>
      </c>
    </row>
    <row r="165" spans="1:31" ht="15.65" customHeight="1" x14ac:dyDescent="0.25">
      <c r="A165" s="379"/>
      <c r="B165" s="351" t="s">
        <v>187</v>
      </c>
      <c r="C165" s="352" t="s">
        <v>188</v>
      </c>
      <c r="D165" s="353"/>
      <c r="E165" s="358">
        <v>9</v>
      </c>
      <c r="F165" s="164" t="s">
        <v>189</v>
      </c>
      <c r="G165" s="47" t="s">
        <v>70</v>
      </c>
      <c r="H165" s="65" t="s">
        <v>190</v>
      </c>
      <c r="I165" s="59">
        <v>21</v>
      </c>
      <c r="J165" s="72" t="s">
        <v>71</v>
      </c>
      <c r="K165" s="40"/>
      <c r="L165" s="41" t="s">
        <v>191</v>
      </c>
      <c r="M165" s="53">
        <v>300</v>
      </c>
      <c r="N165" s="50">
        <v>35</v>
      </c>
      <c r="O165" s="57">
        <v>35</v>
      </c>
      <c r="P165" s="46" t="s">
        <v>99</v>
      </c>
      <c r="Q165" s="360"/>
      <c r="R165" s="361"/>
      <c r="S165" s="362"/>
      <c r="T165" s="110" t="str">
        <f>IF(OR(O165="",L165=Paramétrage!$C$10,L165=Paramétrage!$C$13,L165=Paramétrage!$C$17,L165=Paramétrage!$C$20,L165=Paramétrage!$C$24,L165=Paramétrage!$C$27,AND(L165&lt;&gt;Paramétrage!$C$9,P165="Mut+ext")),"",ROUNDUP(N165/O165,0))</f>
        <v/>
      </c>
      <c r="U165" s="102">
        <f>IF(OR(L165="",P165="Mut+ext"),0,IF(VLOOKUP(L165,Paramétrage!$C$6:$E$29,2,0)=0,0,IF(O165="","saisir capacité",IF(OR(G165=Paramétrage!$I$7,G165=Paramétrage!$I$8,G165=Paramétrage!$I$9,G165=Paramétrage!$I$10),0,M165*T165*VLOOKUP(L165,Paramétrage!$C$6:$E$29,2,0)))))</f>
        <v>0</v>
      </c>
      <c r="V165" s="43"/>
      <c r="W165" s="103">
        <f t="shared" ref="W165:W172" si="59">IF(ISERROR(U165+V165)=TRUE,U165,U165+V165)</f>
        <v>0</v>
      </c>
      <c r="X165" s="111">
        <f>IF(L165="",0,IF(ISERROR(V165+U165*VLOOKUP(L165,Paramétrage!$C$6:$E$29,3,0))=TRUE,W165,V165+U165*VLOOKUP(L165,Paramétrage!$C$6:$E$29,3,0)))</f>
        <v>0</v>
      </c>
      <c r="Y165" s="366" t="s">
        <v>192</v>
      </c>
      <c r="Z165" s="361"/>
      <c r="AA165" s="367"/>
      <c r="AB165" s="73" t="s">
        <v>81</v>
      </c>
      <c r="AC165" s="44" t="s">
        <v>82</v>
      </c>
      <c r="AD165" s="74">
        <f>IF(F165="",0,IF(J165="",0,IF(SUMIF(F165:F172,F165,N165:N172)=0,0,IF(OR(K165="",J165="obligatoire"),AE165/SUMIF(F165:F172,F165,N165:N172),AE165/(SUMIF(F165:F172,F165,N165:N172)/K165)))))</f>
        <v>300</v>
      </c>
      <c r="AE165" s="16">
        <f t="shared" ref="AE165:AE172" si="60">M165*N165</f>
        <v>10500</v>
      </c>
    </row>
    <row r="166" spans="1:31" x14ac:dyDescent="0.25">
      <c r="A166" s="379"/>
      <c r="B166" s="351"/>
      <c r="C166" s="354"/>
      <c r="D166" s="355"/>
      <c r="E166" s="358"/>
      <c r="F166" s="164"/>
      <c r="G166" s="39"/>
      <c r="H166" s="65"/>
      <c r="I166" s="59"/>
      <c r="J166" s="58"/>
      <c r="K166" s="40"/>
      <c r="L166" s="41"/>
      <c r="M166" s="52"/>
      <c r="N166" s="49"/>
      <c r="O166" s="57"/>
      <c r="P166" s="42"/>
      <c r="Q166" s="360"/>
      <c r="R166" s="361"/>
      <c r="S166" s="362"/>
      <c r="T166" s="110" t="str">
        <f>IF(OR(O166="",L166=Paramétrage!$C$10,L166=Paramétrage!$C$13,L166=Paramétrage!$C$17,L166=Paramétrage!$C$20,L166=Paramétrage!$C$24,L166=Paramétrage!$C$27,AND(L166&lt;&gt;Paramétrage!$C$9,P166="Mut+ext")),"",ROUNDUP(N166/O166,0))</f>
        <v/>
      </c>
      <c r="U166" s="102">
        <f>IF(OR(L166="",P166="Mut+ext"),0,IF(VLOOKUP(L166,Paramétrage!$C$6:$E$29,2,0)=0,0,IF(O166="","saisir capacité",IF(OR(G166=Paramétrage!$I$7,G166=Paramétrage!$I$8,G166=Paramétrage!$I$9,G166=Paramétrage!$I$10),0,M166*T166*VLOOKUP(L166,Paramétrage!$C$6:$E$29,2,0)))))</f>
        <v>0</v>
      </c>
      <c r="V166" s="43"/>
      <c r="W166" s="103">
        <f t="shared" si="59"/>
        <v>0</v>
      </c>
      <c r="X166" s="111">
        <f>IF(L166="",0,IF(ISERROR(V166+U166*VLOOKUP(L166,Paramétrage!$C$6:$E$29,3,0))=TRUE,W166,V166+U166*VLOOKUP(L166,Paramétrage!$C$6:$E$29,3,0)))</f>
        <v>0</v>
      </c>
      <c r="Y166" s="366"/>
      <c r="Z166" s="361"/>
      <c r="AA166" s="367"/>
      <c r="AB166" s="73" t="s">
        <v>81</v>
      </c>
      <c r="AC166" s="44" t="s">
        <v>82</v>
      </c>
      <c r="AD166" s="74">
        <f>IF(F166="",0,IF(J166="",0,IF(SUMIF(F165:F172,F166,N165:N172)=0,0,IF(OR(K166="",J166="obligatoire"),AE166/SUMIF(F165:F172,F166,N165:N172),AE166/(SUMIF(F165:F172,F166,N165:N172)/K166)))))</f>
        <v>0</v>
      </c>
      <c r="AE166" s="17">
        <f t="shared" si="60"/>
        <v>0</v>
      </c>
    </row>
    <row r="167" spans="1:31" hidden="1" x14ac:dyDescent="0.25">
      <c r="A167" s="379"/>
      <c r="B167" s="351"/>
      <c r="C167" s="354"/>
      <c r="D167" s="355"/>
      <c r="E167" s="358"/>
      <c r="F167" s="164"/>
      <c r="G167" s="39"/>
      <c r="H167" s="165"/>
      <c r="I167" s="59"/>
      <c r="J167" s="58"/>
      <c r="K167" s="40"/>
      <c r="L167" s="41"/>
      <c r="M167" s="52"/>
      <c r="N167" s="50"/>
      <c r="O167" s="57"/>
      <c r="P167" s="42"/>
      <c r="Q167" s="360"/>
      <c r="R167" s="361"/>
      <c r="S167" s="362"/>
      <c r="T167" s="110" t="str">
        <f>IF(OR(O167="",L167=Paramétrage!$C$10,L167=Paramétrage!$C$13,L167=Paramétrage!$C$17,L167=Paramétrage!$C$20,L167=Paramétrage!$C$24,L167=Paramétrage!$C$27,AND(L167&lt;&gt;Paramétrage!$C$9,P167="Mut+ext")),"",ROUNDUP(N167/O167,0))</f>
        <v/>
      </c>
      <c r="U167" s="102">
        <f>IF(OR(L167="",P167="Mut+ext"),0,IF(VLOOKUP(L167,Paramétrage!$C$6:$E$29,2,0)=0,0,IF(O167="","saisir capacité",IF(OR(G167=Paramétrage!$I$7,G167=Paramétrage!$I$8,G167=Paramétrage!$I$9,G167=Paramétrage!$I$10),0,M167*T167*VLOOKUP(L167,Paramétrage!$C$6:$E$29,2,0)))))</f>
        <v>0</v>
      </c>
      <c r="V167" s="43"/>
      <c r="W167" s="103">
        <f t="shared" si="59"/>
        <v>0</v>
      </c>
      <c r="X167" s="111">
        <f>IF(L167="",0,IF(ISERROR(V167+U167*VLOOKUP(L167,Paramétrage!$C$6:$E$29,3,0))=TRUE,W167,V167+U167*VLOOKUP(L167,Paramétrage!$C$6:$E$29,3,0)))</f>
        <v>0</v>
      </c>
      <c r="Y167" s="366"/>
      <c r="Z167" s="361"/>
      <c r="AA167" s="367"/>
      <c r="AB167" s="214"/>
      <c r="AC167" s="44"/>
      <c r="AD167" s="74">
        <f>IF(F167="",0,IF(J167="",0,IF(SUMIF(F165:F172,F167,N165:N172)=0,0,IF(OR(K167="",J167="obligatoire"),AE167/SUMIF(F165:F172,F167,N165:N172),AE167/(SUMIF(F165:F172,F167,N165:N172)/K167)))))</f>
        <v>0</v>
      </c>
      <c r="AE167" s="17">
        <f t="shared" si="60"/>
        <v>0</v>
      </c>
    </row>
    <row r="168" spans="1:31" hidden="1" x14ac:dyDescent="0.25">
      <c r="A168" s="379"/>
      <c r="B168" s="351"/>
      <c r="C168" s="354"/>
      <c r="D168" s="355"/>
      <c r="E168" s="358"/>
      <c r="F168" s="213"/>
      <c r="G168" s="39"/>
      <c r="H168" s="165"/>
      <c r="I168" s="59"/>
      <c r="J168" s="58"/>
      <c r="K168" s="40"/>
      <c r="L168" s="41"/>
      <c r="M168" s="52"/>
      <c r="N168" s="51"/>
      <c r="O168" s="57"/>
      <c r="P168" s="42"/>
      <c r="Q168" s="360"/>
      <c r="R168" s="361"/>
      <c r="S168" s="362"/>
      <c r="T168" s="110" t="str">
        <f>IF(OR(O168="",L168=Paramétrage!$C$10,L168=Paramétrage!$C$13,L168=Paramétrage!$C$17,L168=Paramétrage!$C$20,L168=Paramétrage!$C$24,L168=Paramétrage!$C$27,AND(L168&lt;&gt;Paramétrage!$C$9,P168="Mut+ext")),"",ROUNDUP(N168/O168,0))</f>
        <v/>
      </c>
      <c r="U168" s="102">
        <f>IF(OR(L168="",P168="Mut+ext"),0,IF(VLOOKUP(L168,Paramétrage!$C$6:$E$29,2,0)=0,0,IF(O168="","saisir capacité",IF(OR(G168=Paramétrage!$I$7,G168=Paramétrage!$I$8,G168=Paramétrage!$I$9,G168=Paramétrage!$I$10),0,M168*T168*VLOOKUP(L168,Paramétrage!$C$6:$E$29,2,0)))))</f>
        <v>0</v>
      </c>
      <c r="V168" s="43"/>
      <c r="W168" s="103">
        <f t="shared" si="59"/>
        <v>0</v>
      </c>
      <c r="X168" s="111">
        <f>IF(L168="",0,IF(ISERROR(V168+U168*VLOOKUP(L168,Paramétrage!$C$6:$E$29,3,0))=TRUE,W168,V168+U168*VLOOKUP(L168,Paramétrage!$C$6:$E$29,3,0)))</f>
        <v>0</v>
      </c>
      <c r="Y168" s="366"/>
      <c r="Z168" s="361"/>
      <c r="AA168" s="367"/>
      <c r="AB168" s="214"/>
      <c r="AC168" s="44"/>
      <c r="AD168" s="74">
        <f>IF(F168="",0,IF(J168="",0,IF(SUMIF(F165:F172,F168,N165:N172)=0,0,IF(OR(K168="",J168="obligatoire"),AE168/SUMIF(F165:F172,F168,N165:N172),AE168/(SUMIF(F165:F172,F168,N165:N172)/K168)))))</f>
        <v>0</v>
      </c>
      <c r="AE168" s="17">
        <f t="shared" si="60"/>
        <v>0</v>
      </c>
    </row>
    <row r="169" spans="1:31" hidden="1" x14ac:dyDescent="0.25">
      <c r="A169" s="379"/>
      <c r="B169" s="351"/>
      <c r="C169" s="354"/>
      <c r="D169" s="355"/>
      <c r="E169" s="358"/>
      <c r="F169" s="164"/>
      <c r="G169" s="64"/>
      <c r="H169" s="165"/>
      <c r="I169" s="59"/>
      <c r="J169" s="58"/>
      <c r="K169" s="40"/>
      <c r="L169" s="41"/>
      <c r="M169" s="52"/>
      <c r="N169" s="50"/>
      <c r="O169" s="57"/>
      <c r="P169" s="42"/>
      <c r="Q169" s="360"/>
      <c r="R169" s="361"/>
      <c r="S169" s="362"/>
      <c r="T169" s="110" t="str">
        <f>IF(OR(O169="",L169=Paramétrage!$C$10,L169=Paramétrage!$C$13,L169=Paramétrage!$C$17,L169=Paramétrage!$C$20,L169=Paramétrage!$C$24,L169=Paramétrage!$C$27,AND(L169&lt;&gt;Paramétrage!$C$9,P169="Mut+ext")),"",ROUNDUP(N169/O169,0))</f>
        <v/>
      </c>
      <c r="U169" s="102">
        <f>IF(OR(L169="",P169="Mut+ext"),0,IF(VLOOKUP(L169,Paramétrage!$C$6:$E$29,2,0)=0,0,IF(O169="","saisir capacité",IF(OR(G169=Paramétrage!$I$7,G169=Paramétrage!$I$8,G169=Paramétrage!$I$9,G169=Paramétrage!$I$10),0,M169*T169*VLOOKUP(L169,Paramétrage!$C$6:$E$29,2,0)))))</f>
        <v>0</v>
      </c>
      <c r="V169" s="43"/>
      <c r="W169" s="103">
        <f t="shared" si="59"/>
        <v>0</v>
      </c>
      <c r="X169" s="111">
        <f>IF(L169="",0,IF(ISERROR(V169+U169*VLOOKUP(L169,Paramétrage!$C$6:$E$29,3,0))=TRUE,W169,V169+U169*VLOOKUP(L169,Paramétrage!$C$6:$E$29,3,0)))</f>
        <v>0</v>
      </c>
      <c r="Y169" s="366"/>
      <c r="Z169" s="361"/>
      <c r="AA169" s="367"/>
      <c r="AB169" s="214"/>
      <c r="AC169" s="44"/>
      <c r="AD169" s="74">
        <f>IF(F169="",0,IF(J169="",0,IF(SUMIF(F165:F172,F169,N165:N172)=0,0,IF(OR(K169="",J169="obligatoire"),AE169/SUMIF(F165:F172,F169,N165:N172),AE169/(SUMIF(F165:F172,F169,N165:N172)/K169)))))</f>
        <v>0</v>
      </c>
      <c r="AE169" s="17">
        <f t="shared" si="60"/>
        <v>0</v>
      </c>
    </row>
    <row r="170" spans="1:31" hidden="1" x14ac:dyDescent="0.25">
      <c r="A170" s="379"/>
      <c r="B170" s="351"/>
      <c r="C170" s="354"/>
      <c r="D170" s="355"/>
      <c r="E170" s="358"/>
      <c r="F170" s="164"/>
      <c r="G170" s="64"/>
      <c r="H170" s="165"/>
      <c r="I170" s="59"/>
      <c r="J170" s="58"/>
      <c r="K170" s="40"/>
      <c r="L170" s="41"/>
      <c r="M170" s="52"/>
      <c r="N170" s="51"/>
      <c r="O170" s="57"/>
      <c r="P170" s="42"/>
      <c r="Q170" s="360"/>
      <c r="R170" s="361"/>
      <c r="S170" s="362"/>
      <c r="T170" s="110" t="str">
        <f>IF(OR(O170="",L170=Paramétrage!$C$10,L170=Paramétrage!$C$13,L170=Paramétrage!$C$17,L170=Paramétrage!$C$20,L170=Paramétrage!$C$24,L170=Paramétrage!$C$27,AND(L170&lt;&gt;Paramétrage!$C$9,P170="Mut+ext")),"",ROUNDUP(N170/O170,0))</f>
        <v/>
      </c>
      <c r="U170" s="102">
        <f>IF(OR(L170="",P170="Mut+ext"),0,IF(VLOOKUP(L170,Paramétrage!$C$6:$E$29,2,0)=0,0,IF(O170="","saisir capacité",IF(OR(G170=Paramétrage!$I$7,G170=Paramétrage!$I$8,G170=Paramétrage!$I$9,G170=Paramétrage!$I$10),0,M170*T170*VLOOKUP(L170,Paramétrage!$C$6:$E$29,2,0)))))</f>
        <v>0</v>
      </c>
      <c r="V170" s="43"/>
      <c r="W170" s="103">
        <f t="shared" si="59"/>
        <v>0</v>
      </c>
      <c r="X170" s="111">
        <f>IF(L170="",0,IF(ISERROR(V170+U170*VLOOKUP(L170,Paramétrage!$C$6:$E$29,3,0))=TRUE,W170,V170+U170*VLOOKUP(L170,Paramétrage!$C$6:$E$29,3,0)))</f>
        <v>0</v>
      </c>
      <c r="Y170" s="366"/>
      <c r="Z170" s="361"/>
      <c r="AA170" s="367"/>
      <c r="AB170" s="214"/>
      <c r="AC170" s="44"/>
      <c r="AD170" s="74">
        <f>IF(F170="",0,IF(J170="",0,IF(SUMIF(F165:F172,F170,N165:N172)=0,0,IF(OR(K170="",J170="obligatoire"),AE170/SUMIF(F165:F172,F170,N165:N172),AE170/(SUMIF(F165:F172,F170,N165:N172)/K170)))))</f>
        <v>0</v>
      </c>
      <c r="AE170" s="17">
        <f t="shared" si="60"/>
        <v>0</v>
      </c>
    </row>
    <row r="171" spans="1:31" hidden="1" x14ac:dyDescent="0.25">
      <c r="A171" s="379"/>
      <c r="B171" s="351"/>
      <c r="C171" s="354"/>
      <c r="D171" s="355"/>
      <c r="E171" s="358"/>
      <c r="F171" s="164"/>
      <c r="G171" s="64"/>
      <c r="H171" s="165"/>
      <c r="I171" s="59"/>
      <c r="J171" s="58"/>
      <c r="K171" s="40"/>
      <c r="L171" s="41"/>
      <c r="M171" s="52"/>
      <c r="N171" s="50"/>
      <c r="O171" s="57"/>
      <c r="P171" s="42"/>
      <c r="Q171" s="360"/>
      <c r="R171" s="361"/>
      <c r="S171" s="362"/>
      <c r="T171" s="110" t="str">
        <f>IF(OR(O171="",L171=Paramétrage!$C$10,L171=Paramétrage!$C$13,L171=Paramétrage!$C$17,L171=Paramétrage!$C$20,L171=Paramétrage!$C$24,L171=Paramétrage!$C$27,AND(L171&lt;&gt;Paramétrage!$C$9,P171="Mut+ext")),"",ROUNDUP(N171/O171,0))</f>
        <v/>
      </c>
      <c r="U171" s="102">
        <f>IF(OR(L171="",P171="Mut+ext"),0,IF(VLOOKUP(L171,Paramétrage!$C$6:$E$29,2,0)=0,0,IF(O171="","saisir capacité",IF(OR(G171=Paramétrage!$I$7,G171=Paramétrage!$I$8,G171=Paramétrage!$I$9,G171=Paramétrage!$I$10),0,M171*T171*VLOOKUP(L171,Paramétrage!$C$6:$E$29,2,0)))))</f>
        <v>0</v>
      </c>
      <c r="V171" s="43"/>
      <c r="W171" s="103">
        <f t="shared" si="59"/>
        <v>0</v>
      </c>
      <c r="X171" s="111">
        <f>IF(L171="",0,IF(ISERROR(V171+U171*VLOOKUP(L171,Paramétrage!$C$6:$E$29,3,0))=TRUE,W171,V171+U171*VLOOKUP(L171,Paramétrage!$C$6:$E$29,3,0)))</f>
        <v>0</v>
      </c>
      <c r="Y171" s="366"/>
      <c r="Z171" s="361"/>
      <c r="AA171" s="367"/>
      <c r="AB171" s="214"/>
      <c r="AC171" s="44"/>
      <c r="AD171" s="74">
        <f>IF(F171="",0,IF(J171="",0,IF(SUMIF(F165:F172,F171,N165:N172)=0,0,IF(OR(K171="",J171="obligatoire"),AE171/SUMIF(F165:F172,F171,N165:N172),AE171/(SUMIF(F165:F172,F171,N165:N172)/K171)))))</f>
        <v>0</v>
      </c>
      <c r="AE171" s="17">
        <f t="shared" si="60"/>
        <v>0</v>
      </c>
    </row>
    <row r="172" spans="1:31" hidden="1" x14ac:dyDescent="0.25">
      <c r="A172" s="379"/>
      <c r="B172" s="351"/>
      <c r="C172" s="356"/>
      <c r="D172" s="357"/>
      <c r="E172" s="359"/>
      <c r="F172" s="164"/>
      <c r="G172" s="64"/>
      <c r="H172" s="165"/>
      <c r="I172" s="59"/>
      <c r="J172" s="58"/>
      <c r="K172" s="40"/>
      <c r="L172" s="41"/>
      <c r="M172" s="52"/>
      <c r="N172" s="49"/>
      <c r="O172" s="57"/>
      <c r="P172" s="42"/>
      <c r="Q172" s="360"/>
      <c r="R172" s="361"/>
      <c r="S172" s="362"/>
      <c r="T172" s="110" t="str">
        <f>IF(OR(O172="",L172=Paramétrage!$C$10,L172=Paramétrage!$C$13,L172=Paramétrage!$C$17,L172=Paramétrage!$C$20,L172=Paramétrage!$C$24,L172=Paramétrage!$C$27,AND(L172&lt;&gt;Paramétrage!$C$9,P172="Mut+ext")),"",ROUNDUP(N172/O172,0))</f>
        <v/>
      </c>
      <c r="U172" s="102">
        <f>IF(OR(L172="",P172="Mut+ext"),0,IF(VLOOKUP(L172,Paramétrage!$C$6:$E$29,2,0)=0,0,IF(O172="","saisir capacité",IF(OR(G172=Paramétrage!$I$7,G172=Paramétrage!$I$8,G172=Paramétrage!$I$9,G172=Paramétrage!$I$10),0,M172*T172*VLOOKUP(L172,Paramétrage!$C$6:$E$29,2,0)))))</f>
        <v>0</v>
      </c>
      <c r="V172" s="43"/>
      <c r="W172" s="103">
        <f t="shared" si="59"/>
        <v>0</v>
      </c>
      <c r="X172" s="111">
        <f>IF(L172="",0,IF(ISERROR(V172+U172*VLOOKUP(L172,Paramétrage!$C$6:$E$29,3,0))=TRUE,W172,V172+U172*VLOOKUP(L172,Paramétrage!$C$6:$E$29,3,0)))</f>
        <v>0</v>
      </c>
      <c r="Y172" s="366"/>
      <c r="Z172" s="361"/>
      <c r="AA172" s="367"/>
      <c r="AB172" s="214"/>
      <c r="AC172" s="44"/>
      <c r="AD172" s="74">
        <f>IF(F172="",0,IF(J172="",0,IF(SUMIF(F165:F172,F172,N165:N172)=0,0,IF(OR(K172="",J172="obligatoire"),AE172/SUMIF(F165:F172,F172,N165:N172),AE172/(SUMIF(F165:F172,F172,N165:N172)/K172)))))</f>
        <v>0</v>
      </c>
      <c r="AE172" s="17">
        <f t="shared" si="60"/>
        <v>0</v>
      </c>
    </row>
    <row r="173" spans="1:31" x14ac:dyDescent="0.25">
      <c r="A173" s="379"/>
      <c r="B173" s="351"/>
      <c r="C173" s="178"/>
      <c r="D173" s="89"/>
      <c r="E173" s="88"/>
      <c r="F173" s="89"/>
      <c r="G173" s="169"/>
      <c r="H173" s="167"/>
      <c r="I173" s="161"/>
      <c r="J173" s="90"/>
      <c r="K173" s="92"/>
      <c r="L173" s="93"/>
      <c r="M173" s="94">
        <f>AD173</f>
        <v>300</v>
      </c>
      <c r="N173" s="95"/>
      <c r="O173" s="95"/>
      <c r="P173" s="98"/>
      <c r="Q173" s="96"/>
      <c r="R173" s="96"/>
      <c r="S173" s="97"/>
      <c r="T173" s="153"/>
      <c r="U173" s="99">
        <f>SUM(U165:U172)</f>
        <v>0</v>
      </c>
      <c r="V173" s="93">
        <f>SUM(V165:V172)</f>
        <v>0</v>
      </c>
      <c r="W173" s="100">
        <f t="shared" ref="W173" si="61">U173+V173</f>
        <v>0</v>
      </c>
      <c r="X173" s="101">
        <f>SUM(X165:X172)</f>
        <v>0</v>
      </c>
      <c r="Y173" s="154"/>
      <c r="Z173" s="155"/>
      <c r="AA173" s="156"/>
      <c r="AB173" s="157"/>
      <c r="AC173" s="158"/>
      <c r="AD173" s="159">
        <f>SUM(AD165:AD172)</f>
        <v>300</v>
      </c>
      <c r="AE173" s="160">
        <f>SUM(AE165:AE172)</f>
        <v>10500</v>
      </c>
    </row>
    <row r="174" spans="1:31" ht="15.65" customHeight="1" x14ac:dyDescent="0.25">
      <c r="A174" s="379"/>
      <c r="B174" s="351" t="s">
        <v>193</v>
      </c>
      <c r="C174" s="352" t="s">
        <v>194</v>
      </c>
      <c r="D174" s="353"/>
      <c r="E174" s="358">
        <v>4</v>
      </c>
      <c r="F174" s="164" t="s">
        <v>195</v>
      </c>
      <c r="G174" s="47" t="s">
        <v>70</v>
      </c>
      <c r="H174" s="65" t="s">
        <v>196</v>
      </c>
      <c r="I174" s="59">
        <v>21</v>
      </c>
      <c r="J174" s="72" t="s">
        <v>71</v>
      </c>
      <c r="K174" s="40"/>
      <c r="L174" s="41" t="s">
        <v>197</v>
      </c>
      <c r="M174" s="53">
        <v>105</v>
      </c>
      <c r="N174" s="50">
        <v>35</v>
      </c>
      <c r="O174" s="57">
        <v>35</v>
      </c>
      <c r="P174" s="46" t="s">
        <v>99</v>
      </c>
      <c r="Q174" s="360"/>
      <c r="R174" s="361"/>
      <c r="S174" s="362"/>
      <c r="T174" s="110" t="str">
        <f>IF(OR(O174="",L174=Paramétrage!$C$10,L174=Paramétrage!$C$13,L174=Paramétrage!$C$17,L174=Paramétrage!$C$20,L174=Paramétrage!$C$24,L174=Paramétrage!$C$27,AND(L174&lt;&gt;Paramétrage!$C$9,P174="Mut+ext")),"",ROUNDUP(N174/O174,0))</f>
        <v/>
      </c>
      <c r="U174" s="102">
        <f>IF(OR(L174="",P174="Mut+ext"),0,IF(VLOOKUP(L174,Paramétrage!$C$6:$E$29,2,0)=0,0,IF(O174="","saisir capacité",IF(OR(G174=Paramétrage!$I$7,G174=Paramétrage!$I$8,G174=Paramétrage!$I$9,G174=Paramétrage!$I$10),0,M174*T174*VLOOKUP(L174,Paramétrage!$C$6:$E$29,2,0)))))</f>
        <v>0</v>
      </c>
      <c r="V174" s="43"/>
      <c r="W174" s="103">
        <f t="shared" ref="W174:W181" si="62">IF(ISERROR(U174+V174)=TRUE,U174,U174+V174)</f>
        <v>0</v>
      </c>
      <c r="X174" s="111">
        <f>IF(L174="",0,IF(ISERROR(V174+U174*VLOOKUP(L174,Paramétrage!$C$6:$E$29,3,0))=TRUE,W174,V174+U174*VLOOKUP(L174,Paramétrage!$C$6:$E$29,3,0)))</f>
        <v>0</v>
      </c>
      <c r="Y174" s="366" t="s">
        <v>192</v>
      </c>
      <c r="Z174" s="361"/>
      <c r="AA174" s="367"/>
      <c r="AB174" s="73" t="s">
        <v>81</v>
      </c>
      <c r="AC174" s="44" t="s">
        <v>82</v>
      </c>
      <c r="AD174" s="74">
        <f>IF(F174="",0,IF(J174="",0,IF(SUMIF(F174:F181,F174,N174:N181)=0,0,IF(OR(K174="",J174="obligatoire"),AE174/SUMIF(F174:F181,F174,N174:N181),AE174/(SUMIF(F174:F181,F174,N174:N181)/K174)))))</f>
        <v>105</v>
      </c>
      <c r="AE174" s="16">
        <f t="shared" ref="AE174:AE181" si="63">M174*N174</f>
        <v>3675</v>
      </c>
    </row>
    <row r="175" spans="1:31" x14ac:dyDescent="0.25">
      <c r="A175" s="379"/>
      <c r="B175" s="351"/>
      <c r="C175" s="354"/>
      <c r="D175" s="355"/>
      <c r="E175" s="358"/>
      <c r="F175" s="239"/>
      <c r="G175" s="220"/>
      <c r="H175" s="240"/>
      <c r="I175" s="242"/>
      <c r="J175" s="219"/>
      <c r="K175" s="241"/>
      <c r="L175" s="240"/>
      <c r="M175" s="241"/>
      <c r="N175" s="240"/>
      <c r="O175" s="240"/>
      <c r="P175" s="241"/>
      <c r="Q175" s="360"/>
      <c r="R175" s="361"/>
      <c r="S175" s="362"/>
      <c r="T175" s="110" t="str">
        <f>IF(OR(O175="",L175=Paramétrage!$C$10,L175=Paramétrage!$C$13,L175=Paramétrage!$C$17,L175=Paramétrage!$C$20,L175=Paramétrage!$C$24,L175=Paramétrage!$C$27,AND(L175&lt;&gt;Paramétrage!$C$9,P175="Mut+ext")),"",ROUNDUP(N175/O175,0))</f>
        <v/>
      </c>
      <c r="U175" s="102">
        <f>IF(OR(L175="",P175="Mut+ext"),0,IF(VLOOKUP(L175,Paramétrage!$C$6:$E$29,2,0)=0,0,IF(O175="","saisir capacité",IF(OR(G175=Paramétrage!$I$7,G175=Paramétrage!$I$8,G175=Paramétrage!$I$9,G175=Paramétrage!$I$10),0,M175*T175*VLOOKUP(L175,Paramétrage!$C$6:$E$29,2,0)))))</f>
        <v>0</v>
      </c>
      <c r="V175" s="43"/>
      <c r="W175" s="103">
        <f t="shared" ref="W175:W177" si="64">IF(ISERROR(U175+V175)=TRUE,U175,U175+V175)</f>
        <v>0</v>
      </c>
      <c r="X175" s="111">
        <f>IF(L175="",0,IF(ISERROR(V175+U175*VLOOKUP(L175,Paramétrage!$C$6:$E$29,3,0))=TRUE,W175,V175+U175*VLOOKUP(L175,Paramétrage!$C$6:$E$29,3,0)))</f>
        <v>0</v>
      </c>
      <c r="Y175" s="366"/>
      <c r="Z175" s="361"/>
      <c r="AA175" s="367"/>
      <c r="AB175" s="219"/>
      <c r="AC175" s="219"/>
      <c r="AD175" s="74">
        <f>IF(F183="",0,IF(J183="",0,IF(SUMIF(F174:F181,F183,N174:N181)=0,0,IF(OR(K183="",J183="obligatoire"),AE175/SUMIF(F174:F181,F183,N174:N181),AE175/(SUMIF(F174:F181,F183,N174:N181)/K183)))))</f>
        <v>0</v>
      </c>
      <c r="AE175" s="17">
        <f>M183*N183</f>
        <v>1225</v>
      </c>
    </row>
    <row r="176" spans="1:31" hidden="1" x14ac:dyDescent="0.25">
      <c r="A176" s="379"/>
      <c r="B176" s="351"/>
      <c r="C176" s="354"/>
      <c r="D176" s="355"/>
      <c r="E176" s="358"/>
      <c r="F176" s="164"/>
      <c r="G176" s="47"/>
      <c r="H176" s="65"/>
      <c r="I176" s="59"/>
      <c r="J176" s="58"/>
      <c r="K176" s="40"/>
      <c r="L176" s="41"/>
      <c r="M176" s="52"/>
      <c r="N176" s="49"/>
      <c r="O176" s="57"/>
      <c r="P176" s="46"/>
      <c r="Q176" s="360"/>
      <c r="R176" s="361"/>
      <c r="S176" s="362"/>
      <c r="T176" s="110" t="str">
        <f>IF(OR(O176="",L176=Paramétrage!$C$10,L176=Paramétrage!$C$13,L176=Paramétrage!$C$17,L176=Paramétrage!$C$20,L176=Paramétrage!$C$24,L176=Paramétrage!$C$27,AND(L176&lt;&gt;Paramétrage!$C$9,P176="Mut+ext")),"",ROUNDUP(N176/O176,0))</f>
        <v/>
      </c>
      <c r="U176" s="102">
        <f>IF(OR(L176="",P176="Mut+ext"),0,IF(VLOOKUP(L176,Paramétrage!$C$6:$E$29,2,0)=0,0,IF(O176="","saisir capacité",IF(OR(G176=Paramétrage!$I$7,G176=Paramétrage!$I$8,G176=Paramétrage!$I$9,G176=Paramétrage!$I$10),0,M176*T176*VLOOKUP(L176,Paramétrage!$C$6:$E$29,2,0)))))</f>
        <v>0</v>
      </c>
      <c r="V176" s="43"/>
      <c r="W176" s="103">
        <f t="shared" si="64"/>
        <v>0</v>
      </c>
      <c r="X176" s="111">
        <f>IF(L176="",0,IF(ISERROR(V176+U176*VLOOKUP(L176,Paramétrage!$C$6:$E$29,3,0))=TRUE,W176,V176+U176*VLOOKUP(L176,Paramétrage!$C$6:$E$29,3,0)))</f>
        <v>0</v>
      </c>
      <c r="Y176" s="366"/>
      <c r="Z176" s="361"/>
      <c r="AA176" s="367"/>
      <c r="AB176" s="214"/>
      <c r="AC176" s="44"/>
      <c r="AD176" s="74">
        <f>IF(F176="",0,IF(J176="",0,IF(SUMIF(F174:F181,F176,N174:N181)=0,0,IF(OR(K176="",J176="obligatoire"),AE176/SUMIF(F174:F181,F176,N174:N181),AE176/(SUMIF(F174:F181,F176,N174:N181)/K176)))))</f>
        <v>0</v>
      </c>
      <c r="AE176" s="17">
        <f t="shared" si="63"/>
        <v>0</v>
      </c>
    </row>
    <row r="177" spans="1:31" hidden="1" x14ac:dyDescent="0.25">
      <c r="A177" s="379"/>
      <c r="B177" s="351"/>
      <c r="C177" s="354"/>
      <c r="D177" s="355"/>
      <c r="E177" s="358"/>
      <c r="F177" s="213"/>
      <c r="G177" s="39"/>
      <c r="H177" s="65"/>
      <c r="I177" s="59"/>
      <c r="J177" s="58"/>
      <c r="K177" s="40"/>
      <c r="L177" s="41"/>
      <c r="M177" s="52"/>
      <c r="N177" s="49"/>
      <c r="O177" s="57"/>
      <c r="P177" s="42"/>
      <c r="Q177" s="360"/>
      <c r="R177" s="361"/>
      <c r="S177" s="362"/>
      <c r="T177" s="110" t="str">
        <f>IF(OR(O177="",L177=Paramétrage!$C$10,L177=Paramétrage!$C$13,L177=Paramétrage!$C$17,L177=Paramétrage!$C$20,L177=Paramétrage!$C$24,L177=Paramétrage!$C$27,AND(L177&lt;&gt;Paramétrage!$C$9,P177="Mut+ext")),"",ROUNDUP(N177/O177,0))</f>
        <v/>
      </c>
      <c r="U177" s="102">
        <f>IF(OR(L177="",P177="Mut+ext"),0,IF(VLOOKUP(L177,Paramétrage!$C$6:$E$29,2,0)=0,0,IF(O177="","saisir capacité",IF(OR(G177=Paramétrage!$I$7,G177=Paramétrage!$I$8,G177=Paramétrage!$I$9,G177=Paramétrage!$I$10),0,M177*T177*VLOOKUP(L177,Paramétrage!$C$6:$E$29,2,0)))))</f>
        <v>0</v>
      </c>
      <c r="V177" s="43"/>
      <c r="W177" s="103">
        <f t="shared" si="64"/>
        <v>0</v>
      </c>
      <c r="X177" s="111">
        <f>IF(L177="",0,IF(ISERROR(V177+U177*VLOOKUP(L177,Paramétrage!$C$6:$E$29,3,0))=TRUE,W177,V177+U177*VLOOKUP(L177,Paramétrage!$C$6:$E$29,3,0)))</f>
        <v>0</v>
      </c>
      <c r="Y177" s="366"/>
      <c r="Z177" s="361"/>
      <c r="AA177" s="367"/>
      <c r="AB177" s="214"/>
      <c r="AC177" s="44"/>
      <c r="AD177" s="74">
        <f>IF(F177="",0,IF(J177="",0,IF(SUMIF(F174:F181,F177,N174:N181)=0,0,IF(OR(K177="",J177="obligatoire"),AE177/SUMIF(F174:F181,F177,N174:N181),AE177/(SUMIF(F174:F181,F177,N174:N181)/K177)))))</f>
        <v>0</v>
      </c>
      <c r="AE177" s="17">
        <f t="shared" si="63"/>
        <v>0</v>
      </c>
    </row>
    <row r="178" spans="1:31" hidden="1" x14ac:dyDescent="0.25">
      <c r="A178" s="379"/>
      <c r="B178" s="351"/>
      <c r="C178" s="354"/>
      <c r="D178" s="355"/>
      <c r="E178" s="358"/>
      <c r="F178" s="164"/>
      <c r="G178" s="64"/>
      <c r="H178" s="65"/>
      <c r="I178" s="59"/>
      <c r="J178" s="58"/>
      <c r="K178" s="40"/>
      <c r="L178" s="41"/>
      <c r="M178" s="52"/>
      <c r="N178" s="49"/>
      <c r="O178" s="57"/>
      <c r="P178" s="42"/>
      <c r="Q178" s="360"/>
      <c r="R178" s="361"/>
      <c r="S178" s="362"/>
      <c r="T178" s="110" t="str">
        <f>IF(OR(O178="",L178=Paramétrage!$C$10,L178=Paramétrage!$C$13,L178=Paramétrage!$C$17,L178=Paramétrage!$C$20,L178=Paramétrage!$C$24,L178=Paramétrage!$C$27,AND(L178&lt;&gt;Paramétrage!$C$9,P178="Mut+ext")),"",ROUNDUP(N178/O178,0))</f>
        <v/>
      </c>
      <c r="U178" s="102">
        <f>IF(OR(L178="",P178="Mut+ext"),0,IF(VLOOKUP(L178,Paramétrage!$C$6:$E$29,2,0)=0,0,IF(O178="","saisir capacité",IF(OR(G178=Paramétrage!$I$7,G178=Paramétrage!$I$8,G178=Paramétrage!$I$9,G178=Paramétrage!$I$10),0,M178*T178*VLOOKUP(L178,Paramétrage!$C$6:$E$29,2,0)))))</f>
        <v>0</v>
      </c>
      <c r="V178" s="43"/>
      <c r="W178" s="103">
        <f t="shared" si="62"/>
        <v>0</v>
      </c>
      <c r="X178" s="111">
        <f>IF(L178="",0,IF(ISERROR(V178+U178*VLOOKUP(L178,Paramétrage!$C$6:$E$29,3,0))=TRUE,W178,V178+U178*VLOOKUP(L178,Paramétrage!$C$6:$E$29,3,0)))</f>
        <v>0</v>
      </c>
      <c r="Y178" s="366"/>
      <c r="Z178" s="361"/>
      <c r="AA178" s="367"/>
      <c r="AB178" s="214"/>
      <c r="AC178" s="44"/>
      <c r="AD178" s="74">
        <f>IF(F178="",0,IF(J178="",0,IF(SUMIF(F174:F181,F178,N174:N181)=0,0,IF(OR(K178="",J178="obligatoire"),AE178/SUMIF(F174:F181,F178,N174:N181),AE178/(SUMIF(F174:F181,F178,N174:N181)/K178)))))</f>
        <v>0</v>
      </c>
      <c r="AE178" s="17">
        <f t="shared" si="63"/>
        <v>0</v>
      </c>
    </row>
    <row r="179" spans="1:31" hidden="1" x14ac:dyDescent="0.25">
      <c r="A179" s="379"/>
      <c r="B179" s="351"/>
      <c r="C179" s="354"/>
      <c r="D179" s="355"/>
      <c r="E179" s="358"/>
      <c r="F179" s="164"/>
      <c r="G179" s="64"/>
      <c r="H179" s="65"/>
      <c r="I179" s="59"/>
      <c r="J179" s="58"/>
      <c r="K179" s="40"/>
      <c r="L179" s="41"/>
      <c r="M179" s="52"/>
      <c r="N179" s="49"/>
      <c r="O179" s="57"/>
      <c r="P179" s="42"/>
      <c r="Q179" s="360"/>
      <c r="R179" s="361"/>
      <c r="S179" s="362"/>
      <c r="T179" s="110" t="str">
        <f>IF(OR(O179="",L179=Paramétrage!$C$10,L179=Paramétrage!$C$13,L179=Paramétrage!$C$17,L179=Paramétrage!$C$20,L179=Paramétrage!$C$24,L179=Paramétrage!$C$27,AND(L179&lt;&gt;Paramétrage!$C$9,P179="Mut+ext")),"",ROUNDUP(N179/O179,0))</f>
        <v/>
      </c>
      <c r="U179" s="102">
        <f>IF(OR(L179="",P179="Mut+ext"),0,IF(VLOOKUP(L179,Paramétrage!$C$6:$E$29,2,0)=0,0,IF(O179="","saisir capacité",IF(OR(G179=Paramétrage!$I$7,G179=Paramétrage!$I$8,G179=Paramétrage!$I$9,G179=Paramétrage!$I$10),0,M179*T179*VLOOKUP(L179,Paramétrage!$C$6:$E$29,2,0)))))</f>
        <v>0</v>
      </c>
      <c r="V179" s="43"/>
      <c r="W179" s="103">
        <f t="shared" si="62"/>
        <v>0</v>
      </c>
      <c r="X179" s="111">
        <f>IF(L179="",0,IF(ISERROR(V179+U179*VLOOKUP(L179,Paramétrage!$C$6:$E$29,3,0))=TRUE,W179,V179+U179*VLOOKUP(L179,Paramétrage!$C$6:$E$29,3,0)))</f>
        <v>0</v>
      </c>
      <c r="Y179" s="366"/>
      <c r="Z179" s="361"/>
      <c r="AA179" s="367"/>
      <c r="AB179" s="214"/>
      <c r="AC179" s="44"/>
      <c r="AD179" s="74">
        <f>IF(F179="",0,IF(J179="",0,IF(SUMIF(F174:F181,F179,N174:N181)=0,0,IF(OR(K179="",J179="obligatoire"),AE179/SUMIF(F174:F181,F179,N174:N181),AE179/(SUMIF(F174:F181,F179,N174:N181)/K179)))))</f>
        <v>0</v>
      </c>
      <c r="AE179" s="17">
        <f t="shared" si="63"/>
        <v>0</v>
      </c>
    </row>
    <row r="180" spans="1:31" hidden="1" x14ac:dyDescent="0.25">
      <c r="A180" s="379"/>
      <c r="B180" s="351"/>
      <c r="C180" s="354"/>
      <c r="D180" s="355"/>
      <c r="E180" s="358"/>
      <c r="F180" s="164"/>
      <c r="G180" s="64"/>
      <c r="H180" s="65"/>
      <c r="I180" s="59"/>
      <c r="J180" s="58"/>
      <c r="K180" s="40"/>
      <c r="L180" s="41"/>
      <c r="M180" s="52"/>
      <c r="N180" s="49"/>
      <c r="O180" s="57"/>
      <c r="P180" s="42"/>
      <c r="Q180" s="360"/>
      <c r="R180" s="361"/>
      <c r="S180" s="362"/>
      <c r="T180" s="110" t="str">
        <f>IF(OR(O180="",L180=Paramétrage!$C$10,L180=Paramétrage!$C$13,L180=Paramétrage!$C$17,L180=Paramétrage!$C$20,L180=Paramétrage!$C$24,L180=Paramétrage!$C$27,AND(L180&lt;&gt;Paramétrage!$C$9,P180="Mut+ext")),"",ROUNDUP(N180/O180,0))</f>
        <v/>
      </c>
      <c r="U180" s="102">
        <f>IF(OR(L180="",P180="Mut+ext"),0,IF(VLOOKUP(L180,Paramétrage!$C$6:$E$29,2,0)=0,0,IF(O180="","saisir capacité",IF(OR(G180=Paramétrage!$I$7,G180=Paramétrage!$I$8,G180=Paramétrage!$I$9,G180=Paramétrage!$I$10),0,M180*T180*VLOOKUP(L180,Paramétrage!$C$6:$E$29,2,0)))))</f>
        <v>0</v>
      </c>
      <c r="V180" s="43"/>
      <c r="W180" s="103">
        <f t="shared" si="62"/>
        <v>0</v>
      </c>
      <c r="X180" s="111">
        <f>IF(L180="",0,IF(ISERROR(V180+U180*VLOOKUP(L180,Paramétrage!$C$6:$E$29,3,0))=TRUE,W180,V180+U180*VLOOKUP(L180,Paramétrage!$C$6:$E$29,3,0)))</f>
        <v>0</v>
      </c>
      <c r="Y180" s="366"/>
      <c r="Z180" s="361"/>
      <c r="AA180" s="367"/>
      <c r="AB180" s="214"/>
      <c r="AC180" s="44"/>
      <c r="AD180" s="74">
        <f>IF(F180="",0,IF(J180="",0,IF(SUMIF(F174:F181,F180,N174:N181)=0,0,IF(OR(K180="",J180="obligatoire"),AE180/SUMIF(F174:F181,F180,N174:N181),AE180/(SUMIF(F174:F181,F180,N174:N181)/K180)))))</f>
        <v>0</v>
      </c>
      <c r="AE180" s="17">
        <f t="shared" si="63"/>
        <v>0</v>
      </c>
    </row>
    <row r="181" spans="1:31" hidden="1" x14ac:dyDescent="0.25">
      <c r="A181" s="379"/>
      <c r="B181" s="351"/>
      <c r="C181" s="356"/>
      <c r="D181" s="357"/>
      <c r="E181" s="359"/>
      <c r="F181" s="164"/>
      <c r="G181" s="64"/>
      <c r="H181" s="65"/>
      <c r="I181" s="59"/>
      <c r="J181" s="58"/>
      <c r="K181" s="40"/>
      <c r="L181" s="41"/>
      <c r="M181" s="53"/>
      <c r="N181" s="49"/>
      <c r="O181" s="57"/>
      <c r="P181" s="42"/>
      <c r="Q181" s="360"/>
      <c r="R181" s="361"/>
      <c r="S181" s="362"/>
      <c r="T181" s="110" t="str">
        <f>IF(OR(O181="",L181=Paramétrage!$C$10,L181=Paramétrage!$C$13,L181=Paramétrage!$C$17,L181=Paramétrage!$C$20,L181=Paramétrage!$C$24,L181=Paramétrage!$C$27,AND(L181&lt;&gt;Paramétrage!$C$9,P181="Mut+ext")),"",ROUNDUP(N181/O181,0))</f>
        <v/>
      </c>
      <c r="U181" s="102">
        <f>IF(OR(L181="",P181="Mut+ext"),0,IF(VLOOKUP(L181,Paramétrage!$C$6:$E$29,2,0)=0,0,IF(O181="","saisir capacité",IF(OR(G181=Paramétrage!$I$7,G181=Paramétrage!$I$8,G181=Paramétrage!$I$9,G181=Paramétrage!$I$10),0,M181*T181*VLOOKUP(L181,Paramétrage!$C$6:$E$29,2,0)))))</f>
        <v>0</v>
      </c>
      <c r="V181" s="43"/>
      <c r="W181" s="103">
        <f t="shared" si="62"/>
        <v>0</v>
      </c>
      <c r="X181" s="111">
        <f>IF(L181="",0,IF(ISERROR(V181+U181*VLOOKUP(L181,Paramétrage!$C$6:$E$29,3,0))=TRUE,W181,V181+U181*VLOOKUP(L181,Paramétrage!$C$6:$E$29,3,0)))</f>
        <v>0</v>
      </c>
      <c r="Y181" s="366"/>
      <c r="Z181" s="361"/>
      <c r="AA181" s="367"/>
      <c r="AB181" s="214"/>
      <c r="AC181" s="44"/>
      <c r="AD181" s="74">
        <f>IF(F181="",0,IF(J181="",0,IF(SUMIF(F174:F181,F181,N174:N181)=0,0,IF(OR(K181="",J181="obligatoire"),AE181/SUMIF(F174:F181,F181,N174:N181),AE181/(SUMIF(F174:F181,F181,N174:N181)/K181)))))</f>
        <v>0</v>
      </c>
      <c r="AE181" s="17">
        <f t="shared" si="63"/>
        <v>0</v>
      </c>
    </row>
    <row r="182" spans="1:31" x14ac:dyDescent="0.25">
      <c r="A182" s="379"/>
      <c r="B182" s="351"/>
      <c r="C182" s="178"/>
      <c r="D182" s="89"/>
      <c r="E182" s="88"/>
      <c r="F182" s="89"/>
      <c r="G182" s="238"/>
      <c r="H182" s="167"/>
      <c r="I182" s="161"/>
      <c r="J182" s="90"/>
      <c r="K182" s="92"/>
      <c r="L182" s="93"/>
      <c r="M182" s="94">
        <f>AD182</f>
        <v>105</v>
      </c>
      <c r="N182" s="95"/>
      <c r="O182" s="95"/>
      <c r="P182" s="98"/>
      <c r="Q182" s="96"/>
      <c r="R182" s="96"/>
      <c r="S182" s="97"/>
      <c r="T182" s="153"/>
      <c r="U182" s="99">
        <f>SUM(U174:U181)</f>
        <v>0</v>
      </c>
      <c r="V182" s="93">
        <f>SUM(V174:V181)</f>
        <v>0</v>
      </c>
      <c r="W182" s="100">
        <f t="shared" ref="W182" si="65">U182+V182</f>
        <v>0</v>
      </c>
      <c r="X182" s="101">
        <f>SUM(X174:X181)</f>
        <v>0</v>
      </c>
      <c r="Y182" s="154"/>
      <c r="Z182" s="155"/>
      <c r="AA182" s="156"/>
      <c r="AB182" s="157"/>
      <c r="AC182" s="158"/>
      <c r="AD182" s="159">
        <f>SUM(AD174:AD181)</f>
        <v>105</v>
      </c>
      <c r="AE182" s="160">
        <f>SUM(AE174:AE181)</f>
        <v>4900</v>
      </c>
    </row>
    <row r="183" spans="1:31" ht="15.65" customHeight="1" x14ac:dyDescent="0.25">
      <c r="A183" s="379"/>
      <c r="B183" s="351" t="s">
        <v>198</v>
      </c>
      <c r="C183" s="352" t="s">
        <v>199</v>
      </c>
      <c r="D183" s="353"/>
      <c r="E183" s="358">
        <v>2</v>
      </c>
      <c r="F183" s="164" t="s">
        <v>200</v>
      </c>
      <c r="G183" s="39" t="s">
        <v>70</v>
      </c>
      <c r="H183" s="65" t="s">
        <v>201</v>
      </c>
      <c r="I183" s="59">
        <v>21</v>
      </c>
      <c r="J183" s="58" t="s">
        <v>71</v>
      </c>
      <c r="K183" s="40"/>
      <c r="L183" s="41" t="s">
        <v>197</v>
      </c>
      <c r="M183" s="52">
        <v>35</v>
      </c>
      <c r="N183" s="49">
        <v>35</v>
      </c>
      <c r="O183" s="57">
        <v>35</v>
      </c>
      <c r="P183" s="42" t="s">
        <v>99</v>
      </c>
      <c r="Q183" s="360"/>
      <c r="R183" s="361"/>
      <c r="S183" s="362"/>
      <c r="T183" s="110" t="str">
        <f>IF(OR(O183="",L183=Paramétrage!$C$10,L183=Paramétrage!$C$13,L183=Paramétrage!$C$17,L183=Paramétrage!$C$20,L183=Paramétrage!$C$24,L183=Paramétrage!$C$27,AND(L183&lt;&gt;Paramétrage!$C$9,P183="Mut+ext")),"",ROUNDUP(N183/O183,0))</f>
        <v/>
      </c>
      <c r="U183" s="102">
        <f>IF(OR(L183="",P183="Mut+ext"),0,IF(VLOOKUP(L183,Paramétrage!$C$6:$E$29,2,0)=0,0,IF(O183="","saisir capacité",IF(OR(G183=Paramétrage!$I$7,G183=Paramétrage!$I$8,G183=Paramétrage!$I$9,G183=Paramétrage!$I$10),0,M183*T183*VLOOKUP(L183,Paramétrage!$C$6:$E$29,2,0)))))</f>
        <v>0</v>
      </c>
      <c r="V183" s="43"/>
      <c r="W183" s="103">
        <f t="shared" ref="W183:W189" si="66">IF(ISERROR(U183+V183)=TRUE,U183,U183+V183)</f>
        <v>0</v>
      </c>
      <c r="X183" s="111">
        <f>IF(L183="",0,IF(ISERROR(V183+U183*VLOOKUP(L183,Paramétrage!$C$6:$E$29,3,0))=TRUE,W183,V183+U183*VLOOKUP(L183,Paramétrage!$C$6:$E$29,3,0)))</f>
        <v>0</v>
      </c>
      <c r="Y183" s="366" t="s">
        <v>192</v>
      </c>
      <c r="Z183" s="361"/>
      <c r="AA183" s="367"/>
      <c r="AB183" s="73" t="s">
        <v>81</v>
      </c>
      <c r="AC183" s="44" t="s">
        <v>82</v>
      </c>
      <c r="AD183" s="74">
        <f t="shared" ref="AD183:AD189" si="67">IF(F183="",0,IF(J183="",0,IF(SUMIF($F$183:$F$190,F183,$N$183:$N$190)=0,0,IF(OR(K183="",J183="obligatoire"),AE183/SUMIF($F$183:$F$190,F183,$N$183:$N$190),AE183/(SUMIF($F$183:$F$190,F183,$N$183:$N$190)/K183)))))</f>
        <v>35</v>
      </c>
      <c r="AE183" s="17">
        <f t="shared" ref="AE183:AE189" si="68">M183*N183</f>
        <v>1225</v>
      </c>
    </row>
    <row r="184" spans="1:31" x14ac:dyDescent="0.25">
      <c r="A184" s="379"/>
      <c r="B184" s="351"/>
      <c r="C184" s="354"/>
      <c r="D184" s="355"/>
      <c r="E184" s="358"/>
      <c r="F184" s="164"/>
      <c r="G184" s="39"/>
      <c r="H184" s="65"/>
      <c r="I184" s="59"/>
      <c r="J184" s="58"/>
      <c r="K184" s="40"/>
      <c r="L184" s="41"/>
      <c r="M184" s="52"/>
      <c r="N184" s="49"/>
      <c r="O184" s="57"/>
      <c r="P184" s="42"/>
      <c r="Q184" s="360"/>
      <c r="R184" s="361"/>
      <c r="S184" s="362"/>
      <c r="T184" s="110" t="str">
        <f>IF(OR(O184="",L184=Paramétrage!$C$10,L184=Paramétrage!$C$13,L184=Paramétrage!$C$17,L184=Paramétrage!$C$20,L184=Paramétrage!$C$24,L184=Paramétrage!$C$27,AND(L184&lt;&gt;Paramétrage!$C$9,P184="Mut+ext")),"",ROUNDUP(N184/O184,0))</f>
        <v/>
      </c>
      <c r="U184" s="102">
        <f>IF(OR(L184="",P184="Mut+ext"),0,IF(VLOOKUP(L184,Paramétrage!$C$6:$E$29,2,0)=0,0,IF(O184="","saisir capacité",IF(OR(G184=Paramétrage!$I$7,G184=Paramétrage!$I$8,G184=Paramétrage!$I$9,G184=Paramétrage!$I$10),0,M184*T184*VLOOKUP(L184,Paramétrage!$C$6:$E$29,2,0)))))</f>
        <v>0</v>
      </c>
      <c r="V184" s="43"/>
      <c r="W184" s="103">
        <f t="shared" si="66"/>
        <v>0</v>
      </c>
      <c r="X184" s="111">
        <f>IF(L184="",0,IF(ISERROR(V184+U184*VLOOKUP(L184,Paramétrage!$C$6:$E$29,3,0))=TRUE,W184,V184+U184*VLOOKUP(L184,Paramétrage!$C$6:$E$29,3,0)))</f>
        <v>0</v>
      </c>
      <c r="Y184" s="366"/>
      <c r="Z184" s="361"/>
      <c r="AA184" s="367"/>
      <c r="AB184" s="214"/>
      <c r="AC184" s="44"/>
      <c r="AD184" s="74">
        <f t="shared" si="67"/>
        <v>0</v>
      </c>
      <c r="AE184" s="17">
        <f t="shared" si="68"/>
        <v>0</v>
      </c>
    </row>
    <row r="185" spans="1:31" hidden="1" x14ac:dyDescent="0.25">
      <c r="A185" s="379"/>
      <c r="B185" s="351"/>
      <c r="C185" s="354"/>
      <c r="D185" s="355"/>
      <c r="E185" s="358"/>
      <c r="F185" s="164"/>
      <c r="G185" s="39"/>
      <c r="H185" s="65"/>
      <c r="I185" s="59"/>
      <c r="J185" s="58"/>
      <c r="K185" s="40"/>
      <c r="L185" s="41"/>
      <c r="M185" s="52"/>
      <c r="N185" s="49"/>
      <c r="O185" s="57"/>
      <c r="P185" s="42"/>
      <c r="Q185" s="360"/>
      <c r="R185" s="361"/>
      <c r="S185" s="362"/>
      <c r="T185" s="110" t="str">
        <f>IF(OR(O185="",L185=Paramétrage!$C$10,L185=Paramétrage!$C$13,L185=Paramétrage!$C$17,L185=Paramétrage!$C$20,L185=Paramétrage!$C$24,L185=Paramétrage!$C$27,AND(L185&lt;&gt;Paramétrage!$C$9,P185="Mut+ext")),"",ROUNDUP(N185/O185,0))</f>
        <v/>
      </c>
      <c r="U185" s="102">
        <f>IF(OR(L185="",P185="Mut+ext"),0,IF(VLOOKUP(L185,Paramétrage!$C$6:$E$29,2,0)=0,0,IF(O185="","saisir capacité",IF(OR(G185=Paramétrage!$I$7,G185=Paramétrage!$I$8,G185=Paramétrage!$I$9,G185=Paramétrage!$I$10),0,M185*T185*VLOOKUP(L185,Paramétrage!$C$6:$E$29,2,0)))))</f>
        <v>0</v>
      </c>
      <c r="V185" s="43"/>
      <c r="W185" s="103">
        <f t="shared" si="66"/>
        <v>0</v>
      </c>
      <c r="X185" s="111">
        <f>IF(L185="",0,IF(ISERROR(V185+U185*VLOOKUP(L185,Paramétrage!$C$6:$E$29,3,0))=TRUE,W185,V185+U185*VLOOKUP(L185,Paramétrage!$C$6:$E$29,3,0)))</f>
        <v>0</v>
      </c>
      <c r="Y185" s="366"/>
      <c r="Z185" s="361"/>
      <c r="AA185" s="367"/>
      <c r="AB185" s="214"/>
      <c r="AC185" s="44"/>
      <c r="AD185" s="74">
        <f t="shared" si="67"/>
        <v>0</v>
      </c>
      <c r="AE185" s="17">
        <f t="shared" si="68"/>
        <v>0</v>
      </c>
    </row>
    <row r="186" spans="1:31" hidden="1" x14ac:dyDescent="0.25">
      <c r="A186" s="379"/>
      <c r="B186" s="351"/>
      <c r="C186" s="354"/>
      <c r="D186" s="355"/>
      <c r="E186" s="358"/>
      <c r="F186" s="213"/>
      <c r="G186" s="39"/>
      <c r="H186" s="65"/>
      <c r="I186" s="59"/>
      <c r="J186" s="58"/>
      <c r="K186" s="40"/>
      <c r="L186" s="41"/>
      <c r="M186" s="52"/>
      <c r="N186" s="49"/>
      <c r="O186" s="57"/>
      <c r="P186" s="42"/>
      <c r="Q186" s="360"/>
      <c r="R186" s="361"/>
      <c r="S186" s="362"/>
      <c r="T186" s="110" t="str">
        <f>IF(OR(O186="",L186=Paramétrage!$C$10,L186=Paramétrage!$C$13,L186=Paramétrage!$C$17,L186=Paramétrage!$C$20,L186=Paramétrage!$C$24,L186=Paramétrage!$C$27,AND(L186&lt;&gt;Paramétrage!$C$9,P186="Mut+ext")),"",ROUNDUP(N186/O186,0))</f>
        <v/>
      </c>
      <c r="U186" s="102">
        <f>IF(OR(L186="",P186="Mut+ext"),0,IF(VLOOKUP(L186,Paramétrage!$C$6:$E$29,2,0)=0,0,IF(O186="","saisir capacité",IF(OR(G186=Paramétrage!$I$7,G186=Paramétrage!$I$8,G186=Paramétrage!$I$9,G186=Paramétrage!$I$10),0,M186*T186*VLOOKUP(L186,Paramétrage!$C$6:$E$29,2,0)))))</f>
        <v>0</v>
      </c>
      <c r="V186" s="43"/>
      <c r="W186" s="103">
        <f t="shared" si="66"/>
        <v>0</v>
      </c>
      <c r="X186" s="111">
        <f>IF(L186="",0,IF(ISERROR(V186+U186*VLOOKUP(L186,Paramétrage!$C$6:$E$29,3,0))=TRUE,W186,V186+U186*VLOOKUP(L186,Paramétrage!$C$6:$E$29,3,0)))</f>
        <v>0</v>
      </c>
      <c r="Y186" s="366"/>
      <c r="Z186" s="361"/>
      <c r="AA186" s="367"/>
      <c r="AB186" s="214"/>
      <c r="AC186" s="44"/>
      <c r="AD186" s="74">
        <f t="shared" si="67"/>
        <v>0</v>
      </c>
      <c r="AE186" s="17">
        <f t="shared" si="68"/>
        <v>0</v>
      </c>
    </row>
    <row r="187" spans="1:31" hidden="1" x14ac:dyDescent="0.25">
      <c r="A187" s="379"/>
      <c r="B187" s="351"/>
      <c r="C187" s="354"/>
      <c r="D187" s="355"/>
      <c r="E187" s="358"/>
      <c r="F187" s="164"/>
      <c r="G187" s="64"/>
      <c r="H187" s="65"/>
      <c r="I187" s="59"/>
      <c r="J187" s="58"/>
      <c r="K187" s="40"/>
      <c r="L187" s="41"/>
      <c r="M187" s="52"/>
      <c r="N187" s="49"/>
      <c r="O187" s="57"/>
      <c r="P187" s="42"/>
      <c r="Q187" s="360"/>
      <c r="R187" s="361"/>
      <c r="S187" s="362"/>
      <c r="T187" s="110" t="str">
        <f>IF(OR(O187="",L187=Paramétrage!$C$10,L187=Paramétrage!$C$13,L187=Paramétrage!$C$17,L187=Paramétrage!$C$20,L187=Paramétrage!$C$24,L187=Paramétrage!$C$27,AND(L187&lt;&gt;Paramétrage!$C$9,P187="Mut+ext")),"",ROUNDUP(N187/O187,0))</f>
        <v/>
      </c>
      <c r="U187" s="102">
        <f>IF(OR(L187="",P187="Mut+ext"),0,IF(VLOOKUP(L187,Paramétrage!$C$6:$E$29,2,0)=0,0,IF(O187="","saisir capacité",IF(OR(G187=Paramétrage!$I$7,G187=Paramétrage!$I$8,G187=Paramétrage!$I$9,G187=Paramétrage!$I$10),0,M187*T187*VLOOKUP(L187,Paramétrage!$C$6:$E$29,2,0)))))</f>
        <v>0</v>
      </c>
      <c r="V187" s="43"/>
      <c r="W187" s="103">
        <f t="shared" si="66"/>
        <v>0</v>
      </c>
      <c r="X187" s="111">
        <f>IF(L187="",0,IF(ISERROR(V187+U187*VLOOKUP(L187,Paramétrage!$C$6:$E$29,3,0))=TRUE,W187,V187+U187*VLOOKUP(L187,Paramétrage!$C$6:$E$29,3,0)))</f>
        <v>0</v>
      </c>
      <c r="Y187" s="366"/>
      <c r="Z187" s="361"/>
      <c r="AA187" s="367"/>
      <c r="AB187" s="214"/>
      <c r="AC187" s="44"/>
      <c r="AD187" s="74">
        <f t="shared" si="67"/>
        <v>0</v>
      </c>
      <c r="AE187" s="17">
        <f t="shared" si="68"/>
        <v>0</v>
      </c>
    </row>
    <row r="188" spans="1:31" hidden="1" x14ac:dyDescent="0.25">
      <c r="A188" s="379"/>
      <c r="B188" s="351"/>
      <c r="C188" s="354"/>
      <c r="D188" s="355"/>
      <c r="E188" s="358"/>
      <c r="F188" s="164"/>
      <c r="G188" s="64"/>
      <c r="H188" s="65"/>
      <c r="I188" s="59"/>
      <c r="J188" s="58"/>
      <c r="K188" s="40"/>
      <c r="L188" s="41"/>
      <c r="M188" s="52"/>
      <c r="N188" s="49"/>
      <c r="O188" s="57"/>
      <c r="P188" s="42"/>
      <c r="Q188" s="360"/>
      <c r="R188" s="361"/>
      <c r="S188" s="362"/>
      <c r="T188" s="110" t="str">
        <f>IF(OR(O188="",L188=Paramétrage!$C$10,L188=Paramétrage!$C$13,L188=Paramétrage!$C$17,L188=Paramétrage!$C$20,L188=Paramétrage!$C$24,L188=Paramétrage!$C$27,AND(L188&lt;&gt;Paramétrage!$C$9,P188="Mut+ext")),"",ROUNDUP(N188/O188,0))</f>
        <v/>
      </c>
      <c r="U188" s="102">
        <f>IF(OR(L188="",P188="Mut+ext"),0,IF(VLOOKUP(L188,Paramétrage!$C$6:$E$29,2,0)=0,0,IF(O188="","saisir capacité",IF(OR(G188=Paramétrage!$I$7,G188=Paramétrage!$I$8,G188=Paramétrage!$I$9,G188=Paramétrage!$I$10),0,M188*T188*VLOOKUP(L188,Paramétrage!$C$6:$E$29,2,0)))))</f>
        <v>0</v>
      </c>
      <c r="V188" s="43"/>
      <c r="W188" s="103">
        <f t="shared" si="66"/>
        <v>0</v>
      </c>
      <c r="X188" s="111">
        <f>IF(L188="",0,IF(ISERROR(V188+U188*VLOOKUP(L188,Paramétrage!$C$6:$E$29,3,0))=TRUE,W188,V188+U188*VLOOKUP(L188,Paramétrage!$C$6:$E$29,3,0)))</f>
        <v>0</v>
      </c>
      <c r="Y188" s="366"/>
      <c r="Z188" s="361"/>
      <c r="AA188" s="367"/>
      <c r="AB188" s="214"/>
      <c r="AC188" s="44"/>
      <c r="AD188" s="74">
        <f t="shared" si="67"/>
        <v>0</v>
      </c>
      <c r="AE188" s="17">
        <f t="shared" si="68"/>
        <v>0</v>
      </c>
    </row>
    <row r="189" spans="1:31" hidden="1" x14ac:dyDescent="0.25">
      <c r="A189" s="379"/>
      <c r="B189" s="351"/>
      <c r="C189" s="354"/>
      <c r="D189" s="355"/>
      <c r="E189" s="358"/>
      <c r="F189" s="164"/>
      <c r="G189" s="64"/>
      <c r="H189" s="65"/>
      <c r="I189" s="59"/>
      <c r="J189" s="58"/>
      <c r="K189" s="40"/>
      <c r="L189" s="41"/>
      <c r="M189" s="52"/>
      <c r="N189" s="49"/>
      <c r="O189" s="57"/>
      <c r="P189" s="42"/>
      <c r="Q189" s="360"/>
      <c r="R189" s="361"/>
      <c r="S189" s="362"/>
      <c r="T189" s="110" t="str">
        <f>IF(OR(O189="",L189=Paramétrage!$C$10,L189=Paramétrage!$C$13,L189=Paramétrage!$C$17,L189=Paramétrage!$C$20,L189=Paramétrage!$C$24,L189=Paramétrage!$C$27,AND(L189&lt;&gt;Paramétrage!$C$9,P189="Mut+ext")),"",ROUNDUP(N189/O189,0))</f>
        <v/>
      </c>
      <c r="U189" s="102">
        <f>IF(OR(L189="",P189="Mut+ext"),0,IF(VLOOKUP(L189,Paramétrage!$C$6:$E$29,2,0)=0,0,IF(O189="","saisir capacité",IF(OR(G189=Paramétrage!$I$7,G189=Paramétrage!$I$8,G189=Paramétrage!$I$9,G189=Paramétrage!$I$10),0,M189*T189*VLOOKUP(L189,Paramétrage!$C$6:$E$29,2,0)))))</f>
        <v>0</v>
      </c>
      <c r="V189" s="43"/>
      <c r="W189" s="103">
        <f t="shared" si="66"/>
        <v>0</v>
      </c>
      <c r="X189" s="111">
        <f>IF(L189="",0,IF(ISERROR(V189+U189*VLOOKUP(L189,Paramétrage!$C$6:$E$29,3,0))=TRUE,W189,V189+U189*VLOOKUP(L189,Paramétrage!$C$6:$E$29,3,0)))</f>
        <v>0</v>
      </c>
      <c r="Y189" s="366"/>
      <c r="Z189" s="361"/>
      <c r="AA189" s="367"/>
      <c r="AB189" s="214"/>
      <c r="AC189" s="44"/>
      <c r="AD189" s="74">
        <f t="shared" si="67"/>
        <v>0</v>
      </c>
      <c r="AE189" s="17">
        <f t="shared" si="68"/>
        <v>0</v>
      </c>
    </row>
    <row r="190" spans="1:31" hidden="1" x14ac:dyDescent="0.25">
      <c r="A190" s="379"/>
      <c r="B190" s="351"/>
      <c r="C190" s="356"/>
      <c r="D190" s="357"/>
      <c r="E190" s="359"/>
      <c r="F190" s="164"/>
      <c r="G190" s="64"/>
      <c r="H190" s="65"/>
      <c r="I190" s="59"/>
      <c r="J190" s="58"/>
      <c r="K190" s="40"/>
      <c r="L190" s="41"/>
      <c r="M190" s="53"/>
      <c r="N190" s="49"/>
      <c r="O190" s="57"/>
      <c r="P190" s="42"/>
      <c r="Q190" s="360"/>
      <c r="R190" s="361"/>
      <c r="S190" s="362"/>
      <c r="T190" s="110" t="str">
        <f>IF(OR(O190="",L190=Paramétrage!$C$10,L190=Paramétrage!$C$13,L190=Paramétrage!$C$17,L190=Paramétrage!$C$20,L190=Paramétrage!$C$24,L190=Paramétrage!$C$27,AND(L190&lt;&gt;Paramétrage!$C$9,P190="Mut+ext")),"",ROUNDUP(N190/O190,0))</f>
        <v/>
      </c>
      <c r="U190" s="102">
        <f>IF(OR(L190="",P190="Mut+ext"),0,IF(VLOOKUP(L190,Paramétrage!$C$6:$E$29,2,0)=0,0,IF(O190="","saisir capacité",IF(OR(G190=Paramétrage!$I$7,G190=Paramétrage!$I$8,G190=Paramétrage!$I$9,G190=Paramétrage!$I$10),0,M190*T190*VLOOKUP(L190,Paramétrage!$C$6:$E$29,2,0)))))</f>
        <v>0</v>
      </c>
      <c r="V190" s="43"/>
      <c r="W190" s="103">
        <f t="shared" ref="W190" si="69">IF(ISERROR(U190+V190)=TRUE,U190,U190+V190)</f>
        <v>0</v>
      </c>
      <c r="X190" s="111">
        <f>IF(L190="",0,IF(ISERROR(V190+U190*VLOOKUP(L190,Paramétrage!$C$6:$E$29,3,0))=TRUE,W190,V190+U190*VLOOKUP(L190,Paramétrage!$C$6:$E$29,3,0)))</f>
        <v>0</v>
      </c>
      <c r="Y190" s="366"/>
      <c r="Z190" s="361"/>
      <c r="AA190" s="367"/>
      <c r="AB190" s="214"/>
      <c r="AC190" s="44"/>
      <c r="AD190" s="74">
        <f>IF(F190="",0,IF(J190="",0,IF(SUMIF($F$183:$F$190,F190,$N$183:$N$190)=0,0,IF(OR(K190="",J190="obligatoire"),AE190/SUMIF($F$183:$F$190,F190,$N$183:$N$190),AE190/(SUMIF($F$183:$F$190,F190,$N$183:$N$190)/K190)))))</f>
        <v>0</v>
      </c>
      <c r="AE190" s="17">
        <f t="shared" ref="AE190" si="70">M190*N190</f>
        <v>0</v>
      </c>
    </row>
    <row r="191" spans="1:31" x14ac:dyDescent="0.25">
      <c r="A191" s="379"/>
      <c r="B191" s="351"/>
      <c r="C191" s="178"/>
      <c r="D191" s="89"/>
      <c r="E191" s="88"/>
      <c r="F191" s="89"/>
      <c r="G191" s="169"/>
      <c r="H191" s="167"/>
      <c r="I191" s="161"/>
      <c r="J191" s="90"/>
      <c r="K191" s="92"/>
      <c r="L191" s="93"/>
      <c r="M191" s="248">
        <f>AD191</f>
        <v>35</v>
      </c>
      <c r="N191" s="95"/>
      <c r="O191" s="95"/>
      <c r="P191" s="98"/>
      <c r="Q191" s="96"/>
      <c r="R191" s="96"/>
      <c r="S191" s="97"/>
      <c r="T191" s="153"/>
      <c r="U191" s="99">
        <f>SUM(U183:U190)</f>
        <v>0</v>
      </c>
      <c r="V191" s="93">
        <f>SUM(V183:V190)</f>
        <v>0</v>
      </c>
      <c r="W191" s="100">
        <f t="shared" ref="W191" si="71">U191+V191</f>
        <v>0</v>
      </c>
      <c r="X191" s="101">
        <f>SUM(X183:X190)</f>
        <v>0</v>
      </c>
      <c r="Y191" s="154"/>
      <c r="Z191" s="155"/>
      <c r="AA191" s="156"/>
      <c r="AB191" s="157"/>
      <c r="AC191" s="158"/>
      <c r="AD191" s="159">
        <f>SUM(AD183:AD190)</f>
        <v>35</v>
      </c>
      <c r="AE191" s="160">
        <f>SUM(AE183:AE190)</f>
        <v>1225</v>
      </c>
    </row>
    <row r="192" spans="1:31" ht="15.65" customHeight="1" x14ac:dyDescent="0.25">
      <c r="A192" s="379"/>
      <c r="B192" s="351" t="s">
        <v>202</v>
      </c>
      <c r="C192" s="352" t="s">
        <v>203</v>
      </c>
      <c r="D192" s="353"/>
      <c r="E192" s="358">
        <v>2</v>
      </c>
      <c r="F192" s="164" t="s">
        <v>204</v>
      </c>
      <c r="G192" s="47" t="s">
        <v>70</v>
      </c>
      <c r="H192" s="65" t="s">
        <v>203</v>
      </c>
      <c r="I192" s="59">
        <v>21</v>
      </c>
      <c r="J192" s="58" t="s">
        <v>71</v>
      </c>
      <c r="K192" s="40"/>
      <c r="L192" s="41" t="s">
        <v>72</v>
      </c>
      <c r="M192" s="52">
        <v>16</v>
      </c>
      <c r="N192" s="49">
        <v>40</v>
      </c>
      <c r="O192" s="57">
        <v>40</v>
      </c>
      <c r="P192" s="46" t="s">
        <v>73</v>
      </c>
      <c r="Q192" s="360" t="s">
        <v>101</v>
      </c>
      <c r="R192" s="361"/>
      <c r="S192" s="362"/>
      <c r="T192" s="110">
        <f>IF(OR(O192="",L192=Paramétrage!$C$10,L192=Paramétrage!$C$13,L192=Paramétrage!$C$17,L192=Paramétrage!$C$20,L192=Paramétrage!$C$24,L192=Paramétrage!$C$27,AND(L192&lt;&gt;Paramétrage!$C$9,P192="Mut+ext")),"",ROUNDUP(N192/O192,0))</f>
        <v>1</v>
      </c>
      <c r="U192" s="102">
        <f>IF(OR(L192="",P192="Mut+ext"),0,IF(VLOOKUP(L192,Paramétrage!$C$6:$E$29,2,0)=0,0,IF(O192="","saisir capacité",IF(OR(G192=Paramétrage!$I$7,G192=Paramétrage!$I$8,G192=Paramétrage!$I$9,G192=Paramétrage!$I$10),0,M192*T192*VLOOKUP(L192,Paramétrage!$C$6:$E$29,2,0)))))</f>
        <v>16</v>
      </c>
      <c r="V192" s="43"/>
      <c r="W192" s="103">
        <f t="shared" ref="W192:W199" si="72">IF(ISERROR(U192+V192)=TRUE,U192,U192+V192)</f>
        <v>16</v>
      </c>
      <c r="X192" s="111">
        <f>IF(L192="",0,IF(ISERROR(V192+U192*VLOOKUP(L192,Paramétrage!$C$6:$E$29,3,0))=TRUE,W192,V192+U192*VLOOKUP(L192,Paramétrage!$C$6:$E$29,3,0)))</f>
        <v>16</v>
      </c>
      <c r="Y192" s="366"/>
      <c r="Z192" s="361"/>
      <c r="AA192" s="367"/>
      <c r="AB192" s="73" t="s">
        <v>81</v>
      </c>
      <c r="AC192" s="44" t="s">
        <v>82</v>
      </c>
      <c r="AD192" s="74">
        <f>IF(F192="",0,IF(J192="",0,IF(SUMIF(F192:F199,F192,N192:N199)=0,0,IF(OR(K192="",J192="obligatoire"),AE192/SUMIF(F192:F199,F192,N192:N199),AE192/(SUMIF(F192:F199,F192,N192:N199)/K192)))))</f>
        <v>16</v>
      </c>
      <c r="AE192" s="16">
        <f t="shared" ref="AE192:AE199" si="73">M192*N192</f>
        <v>640</v>
      </c>
    </row>
    <row r="193" spans="1:31" x14ac:dyDescent="0.25">
      <c r="A193" s="379"/>
      <c r="B193" s="351"/>
      <c r="C193" s="354"/>
      <c r="D193" s="355"/>
      <c r="E193" s="358"/>
      <c r="F193" s="164"/>
      <c r="G193" s="39"/>
      <c r="H193" s="65"/>
      <c r="I193" s="59"/>
      <c r="J193" s="58"/>
      <c r="K193" s="40"/>
      <c r="L193" s="41"/>
      <c r="M193" s="52"/>
      <c r="N193" s="49"/>
      <c r="O193" s="57"/>
      <c r="P193" s="42"/>
      <c r="Q193" s="360"/>
      <c r="R193" s="361"/>
      <c r="S193" s="362"/>
      <c r="T193" s="110" t="str">
        <f>IF(OR(O193="",L193=Paramétrage!$C$10,L193=Paramétrage!$C$13,L193=Paramétrage!$C$17,L193=Paramétrage!$C$20,L193=Paramétrage!$C$24,L193=Paramétrage!$C$27,AND(L193&lt;&gt;Paramétrage!$C$9,P193="Mut+ext")),"",ROUNDUP(N193/O193,0))</f>
        <v/>
      </c>
      <c r="U193" s="102">
        <f>IF(OR(L193="",P193="Mut+ext"),0,IF(VLOOKUP(L193,Paramétrage!$C$6:$E$29,2,0)=0,0,IF(O193="","saisir capacité",IF(OR(G193=Paramétrage!$I$7,G193=Paramétrage!$I$8,G193=Paramétrage!$I$9,G193=Paramétrage!$I$10),0,M193*T193*VLOOKUP(L193,Paramétrage!$C$6:$E$29,2,0)))))</f>
        <v>0</v>
      </c>
      <c r="V193" s="43"/>
      <c r="W193" s="103">
        <f t="shared" si="72"/>
        <v>0</v>
      </c>
      <c r="X193" s="111">
        <f>IF(L193="",0,IF(ISERROR(V193+U193*VLOOKUP(L193,Paramétrage!$C$6:$E$29,3,0))=TRUE,W193,V193+U193*VLOOKUP(L193,Paramétrage!$C$6:$E$29,3,0)))</f>
        <v>0</v>
      </c>
      <c r="Y193" s="366"/>
      <c r="Z193" s="361"/>
      <c r="AA193" s="367"/>
      <c r="AB193" s="214"/>
      <c r="AC193" s="44"/>
      <c r="AD193" s="74">
        <f>IF(F193="",0,IF(J193="",0,IF(SUMIF(F192:F199,F193,N192:N199)=0,0,IF(OR(K193="",J193="obligatoire"),AE193/SUMIF(F192:F199,F193,N192:N199),AE193/(SUMIF(F192:F199,F193,N192:N199)/K193)))))</f>
        <v>0</v>
      </c>
      <c r="AE193" s="17">
        <f t="shared" si="73"/>
        <v>0</v>
      </c>
    </row>
    <row r="194" spans="1:31" hidden="1" x14ac:dyDescent="0.25">
      <c r="A194" s="379"/>
      <c r="B194" s="351"/>
      <c r="C194" s="354"/>
      <c r="D194" s="355"/>
      <c r="E194" s="358"/>
      <c r="F194" s="164"/>
      <c r="G194" s="39"/>
      <c r="H194" s="65"/>
      <c r="I194" s="59"/>
      <c r="J194" s="58"/>
      <c r="K194" s="40"/>
      <c r="L194" s="41"/>
      <c r="M194" s="52"/>
      <c r="N194" s="49"/>
      <c r="O194" s="57"/>
      <c r="P194" s="42"/>
      <c r="Q194" s="360"/>
      <c r="R194" s="361"/>
      <c r="S194" s="362"/>
      <c r="T194" s="110" t="str">
        <f>IF(OR(O194="",L194=Paramétrage!$C$10,L194=Paramétrage!$C$13,L194=Paramétrage!$C$17,L194=Paramétrage!$C$20,L194=Paramétrage!$C$24,L194=Paramétrage!$C$27,AND(L194&lt;&gt;Paramétrage!$C$9,P194="Mut+ext")),"",ROUNDUP(N194/O194,0))</f>
        <v/>
      </c>
      <c r="U194" s="102">
        <f>IF(OR(L194="",P194="Mut+ext"),0,IF(VLOOKUP(L194,Paramétrage!$C$6:$E$29,2,0)=0,0,IF(O194="","saisir capacité",IF(OR(G194=Paramétrage!$I$7,G194=Paramétrage!$I$8,G194=Paramétrage!$I$9,G194=Paramétrage!$I$10),0,M194*T194*VLOOKUP(L194,Paramétrage!$C$6:$E$29,2,0)))))</f>
        <v>0</v>
      </c>
      <c r="V194" s="43"/>
      <c r="W194" s="103">
        <f t="shared" si="72"/>
        <v>0</v>
      </c>
      <c r="X194" s="111">
        <f>IF(L194="",0,IF(ISERROR(V194+U194*VLOOKUP(L194,Paramétrage!$C$6:$E$29,3,0))=TRUE,W194,V194+U194*VLOOKUP(L194,Paramétrage!$C$6:$E$29,3,0)))</f>
        <v>0</v>
      </c>
      <c r="Y194" s="366"/>
      <c r="Z194" s="361"/>
      <c r="AA194" s="367"/>
      <c r="AB194" s="214"/>
      <c r="AC194" s="44"/>
      <c r="AD194" s="74">
        <f>IF(F194="",0,IF(J194="",0,IF(SUMIF(F192:F199,F194,N192:N199)=0,0,IF(OR(K194="",J194="obligatoire"),AE194/SUMIF(F192:F199,F194,N192:N199),AE194/(SUMIF(F192:F199,F194,N192:N199)/K194)))))</f>
        <v>0</v>
      </c>
      <c r="AE194" s="17">
        <f t="shared" si="73"/>
        <v>0</v>
      </c>
    </row>
    <row r="195" spans="1:31" hidden="1" x14ac:dyDescent="0.25">
      <c r="A195" s="379"/>
      <c r="B195" s="351"/>
      <c r="C195" s="354"/>
      <c r="D195" s="355"/>
      <c r="E195" s="358"/>
      <c r="F195" s="213"/>
      <c r="G195" s="39"/>
      <c r="H195" s="65"/>
      <c r="I195" s="59"/>
      <c r="J195" s="58"/>
      <c r="K195" s="40"/>
      <c r="L195" s="41"/>
      <c r="M195" s="52"/>
      <c r="N195" s="49"/>
      <c r="O195" s="57"/>
      <c r="P195" s="42"/>
      <c r="Q195" s="360"/>
      <c r="R195" s="361"/>
      <c r="S195" s="362"/>
      <c r="T195" s="110" t="str">
        <f>IF(OR(O195="",L195=Paramétrage!$C$10,L195=Paramétrage!$C$13,L195=Paramétrage!$C$17,L195=Paramétrage!$C$20,L195=Paramétrage!$C$24,L195=Paramétrage!$C$27,AND(L195&lt;&gt;Paramétrage!$C$9,P195="Mut+ext")),"",ROUNDUP(N195/O195,0))</f>
        <v/>
      </c>
      <c r="U195" s="102">
        <f>IF(OR(L195="",P195="Mut+ext"),0,IF(VLOOKUP(L195,Paramétrage!$C$6:$E$29,2,0)=0,0,IF(O195="","saisir capacité",IF(OR(G195=Paramétrage!$I$7,G195=Paramétrage!$I$8,G195=Paramétrage!$I$9,G195=Paramétrage!$I$10),0,M195*T195*VLOOKUP(L195,Paramétrage!$C$6:$E$29,2,0)))))</f>
        <v>0</v>
      </c>
      <c r="V195" s="43"/>
      <c r="W195" s="103">
        <f t="shared" si="72"/>
        <v>0</v>
      </c>
      <c r="X195" s="111">
        <f>IF(L195="",0,IF(ISERROR(V195+U195*VLOOKUP(L195,Paramétrage!$C$6:$E$29,3,0))=TRUE,W195,V195+U195*VLOOKUP(L195,Paramétrage!$C$6:$E$29,3,0)))</f>
        <v>0</v>
      </c>
      <c r="Y195" s="366"/>
      <c r="Z195" s="361"/>
      <c r="AA195" s="367"/>
      <c r="AB195" s="214"/>
      <c r="AC195" s="44"/>
      <c r="AD195" s="74">
        <f>IF(F195="",0,IF(J195="",0,IF(SUMIF(F192:F199,F195,N192:N199)=0,0,IF(OR(K195="",J195="obligatoire"),AE195/SUMIF(F192:F199,F195,N192:N199),AE195/(SUMIF(F192:F199,F195,N192:N199)/K195)))))</f>
        <v>0</v>
      </c>
      <c r="AE195" s="17">
        <f t="shared" si="73"/>
        <v>0</v>
      </c>
    </row>
    <row r="196" spans="1:31" hidden="1" x14ac:dyDescent="0.25">
      <c r="A196" s="379"/>
      <c r="B196" s="351"/>
      <c r="C196" s="354"/>
      <c r="D196" s="355"/>
      <c r="E196" s="358"/>
      <c r="F196" s="164"/>
      <c r="G196" s="64"/>
      <c r="H196" s="65"/>
      <c r="I196" s="59"/>
      <c r="J196" s="58"/>
      <c r="K196" s="40"/>
      <c r="L196" s="41"/>
      <c r="M196" s="52"/>
      <c r="N196" s="49"/>
      <c r="O196" s="57"/>
      <c r="P196" s="42"/>
      <c r="Q196" s="360"/>
      <c r="R196" s="361"/>
      <c r="S196" s="362"/>
      <c r="T196" s="110" t="str">
        <f>IF(OR(O196="",L196=Paramétrage!$C$10,L196=Paramétrage!$C$13,L196=Paramétrage!$C$17,L196=Paramétrage!$C$20,L196=Paramétrage!$C$24,L196=Paramétrage!$C$27,AND(L196&lt;&gt;Paramétrage!$C$9,P196="Mut+ext")),"",ROUNDUP(N196/O196,0))</f>
        <v/>
      </c>
      <c r="U196" s="102">
        <f>IF(OR(L196="",P196="Mut+ext"),0,IF(VLOOKUP(L196,Paramétrage!$C$6:$E$29,2,0)=0,0,IF(O196="","saisir capacité",IF(OR(G196=Paramétrage!$I$7,G196=Paramétrage!$I$8,G196=Paramétrage!$I$9,G196=Paramétrage!$I$10),0,M196*T196*VLOOKUP(L196,Paramétrage!$C$6:$E$29,2,0)))))</f>
        <v>0</v>
      </c>
      <c r="V196" s="43"/>
      <c r="W196" s="103">
        <f t="shared" si="72"/>
        <v>0</v>
      </c>
      <c r="X196" s="111">
        <f>IF(L196="",0,IF(ISERROR(V196+U196*VLOOKUP(L196,Paramétrage!$C$6:$E$29,3,0))=TRUE,W196,V196+U196*VLOOKUP(L196,Paramétrage!$C$6:$E$29,3,0)))</f>
        <v>0</v>
      </c>
      <c r="Y196" s="366"/>
      <c r="Z196" s="361"/>
      <c r="AA196" s="367"/>
      <c r="AB196" s="214"/>
      <c r="AC196" s="44"/>
      <c r="AD196" s="74">
        <f>IF(F196="",0,IF(J196="",0,IF(SUMIF(F192:F199,F196,N192:N199)=0,0,IF(OR(K196="",J196="obligatoire"),AE196/SUMIF(F192:F199,F196,N192:N199),AE196/(SUMIF(F192:F199,F196,N192:N199)/K196)))))</f>
        <v>0</v>
      </c>
      <c r="AE196" s="17">
        <f t="shared" si="73"/>
        <v>0</v>
      </c>
    </row>
    <row r="197" spans="1:31" hidden="1" x14ac:dyDescent="0.25">
      <c r="A197" s="379"/>
      <c r="B197" s="351"/>
      <c r="C197" s="354"/>
      <c r="D197" s="355"/>
      <c r="E197" s="358"/>
      <c r="F197" s="164"/>
      <c r="G197" s="64"/>
      <c r="H197" s="65"/>
      <c r="I197" s="59"/>
      <c r="J197" s="58"/>
      <c r="K197" s="40"/>
      <c r="L197" s="41"/>
      <c r="M197" s="52"/>
      <c r="N197" s="49"/>
      <c r="O197" s="57"/>
      <c r="P197" s="42"/>
      <c r="Q197" s="360"/>
      <c r="R197" s="361"/>
      <c r="S197" s="362"/>
      <c r="T197" s="110" t="str">
        <f>IF(OR(O197="",L197=Paramétrage!$C$10,L197=Paramétrage!$C$13,L197=Paramétrage!$C$17,L197=Paramétrage!$C$20,L197=Paramétrage!$C$24,L197=Paramétrage!$C$27,AND(L197&lt;&gt;Paramétrage!$C$9,P197="Mut+ext")),"",ROUNDUP(N197/O197,0))</f>
        <v/>
      </c>
      <c r="U197" s="102">
        <f>IF(OR(L197="",P197="Mut+ext"),0,IF(VLOOKUP(L197,Paramétrage!$C$6:$E$29,2,0)=0,0,IF(O197="","saisir capacité",IF(OR(G197=Paramétrage!$I$7,G197=Paramétrage!$I$8,G197=Paramétrage!$I$9,G197=Paramétrage!$I$10),0,M197*T197*VLOOKUP(L197,Paramétrage!$C$6:$E$29,2,0)))))</f>
        <v>0</v>
      </c>
      <c r="V197" s="43"/>
      <c r="W197" s="103">
        <f t="shared" si="72"/>
        <v>0</v>
      </c>
      <c r="X197" s="111">
        <f>IF(L197="",0,IF(ISERROR(V197+U197*VLOOKUP(L197,Paramétrage!$C$6:$E$29,3,0))=TRUE,W197,V197+U197*VLOOKUP(L197,Paramétrage!$C$6:$E$29,3,0)))</f>
        <v>0</v>
      </c>
      <c r="Y197" s="366"/>
      <c r="Z197" s="361"/>
      <c r="AA197" s="367"/>
      <c r="AB197" s="214"/>
      <c r="AC197" s="44"/>
      <c r="AD197" s="74">
        <f>IF(F197="",0,IF(J197="",0,IF(SUMIF(F192:F199,F197,N192:N199)=0,0,IF(OR(K197="",J197="obligatoire"),AE197/SUMIF(F192:F199,F197,N192:N199),AE197/(SUMIF(F192:F199,F197,N192:N199)/K197)))))</f>
        <v>0</v>
      </c>
      <c r="AE197" s="17">
        <f t="shared" si="73"/>
        <v>0</v>
      </c>
    </row>
    <row r="198" spans="1:31" hidden="1" x14ac:dyDescent="0.25">
      <c r="A198" s="379"/>
      <c r="B198" s="351"/>
      <c r="C198" s="354"/>
      <c r="D198" s="355"/>
      <c r="E198" s="358"/>
      <c r="F198" s="164"/>
      <c r="G198" s="64"/>
      <c r="H198" s="65"/>
      <c r="I198" s="59"/>
      <c r="J198" s="58"/>
      <c r="K198" s="40"/>
      <c r="L198" s="41"/>
      <c r="M198" s="52"/>
      <c r="N198" s="49"/>
      <c r="O198" s="57"/>
      <c r="P198" s="42"/>
      <c r="Q198" s="360"/>
      <c r="R198" s="361"/>
      <c r="S198" s="362"/>
      <c r="T198" s="110" t="str">
        <f>IF(OR(O198="",L198=Paramétrage!$C$10,L198=Paramétrage!$C$13,L198=Paramétrage!$C$17,L198=Paramétrage!$C$20,L198=Paramétrage!$C$24,L198=Paramétrage!$C$27,AND(L198&lt;&gt;Paramétrage!$C$9,P198="Mut+ext")),"",ROUNDUP(N198/O198,0))</f>
        <v/>
      </c>
      <c r="U198" s="102">
        <f>IF(OR(L198="",P198="Mut+ext"),0,IF(VLOOKUP(L198,Paramétrage!$C$6:$E$29,2,0)=0,0,IF(O198="","saisir capacité",IF(OR(G198=Paramétrage!$I$7,G198=Paramétrage!$I$8,G198=Paramétrage!$I$9,G198=Paramétrage!$I$10),0,M198*T198*VLOOKUP(L198,Paramétrage!$C$6:$E$29,2,0)))))</f>
        <v>0</v>
      </c>
      <c r="V198" s="43"/>
      <c r="W198" s="103">
        <f t="shared" si="72"/>
        <v>0</v>
      </c>
      <c r="X198" s="111">
        <f>IF(L198="",0,IF(ISERROR(V198+U198*VLOOKUP(L198,Paramétrage!$C$6:$E$29,3,0))=TRUE,W198,V198+U198*VLOOKUP(L198,Paramétrage!$C$6:$E$29,3,0)))</f>
        <v>0</v>
      </c>
      <c r="Y198" s="366"/>
      <c r="Z198" s="361"/>
      <c r="AA198" s="367"/>
      <c r="AB198" s="214"/>
      <c r="AC198" s="44"/>
      <c r="AD198" s="74">
        <f>IF(F198="",0,IF(J198="",0,IF(SUMIF(F192:F199,F198,N192:N199)=0,0,IF(OR(K198="",J198="obligatoire"),AE198/SUMIF(F192:F199,F198,N192:N199),AE198/(SUMIF(F192:F199,F198,N192:N199)/K198)))))</f>
        <v>0</v>
      </c>
      <c r="AE198" s="17">
        <f t="shared" si="73"/>
        <v>0</v>
      </c>
    </row>
    <row r="199" spans="1:31" hidden="1" x14ac:dyDescent="0.25">
      <c r="A199" s="379"/>
      <c r="B199" s="351"/>
      <c r="C199" s="356"/>
      <c r="D199" s="357"/>
      <c r="E199" s="359"/>
      <c r="F199" s="164"/>
      <c r="G199" s="64"/>
      <c r="H199" s="65"/>
      <c r="I199" s="59"/>
      <c r="J199" s="58"/>
      <c r="K199" s="40"/>
      <c r="L199" s="41"/>
      <c r="M199" s="53"/>
      <c r="N199" s="49"/>
      <c r="O199" s="57"/>
      <c r="P199" s="42"/>
      <c r="Q199" s="360"/>
      <c r="R199" s="361"/>
      <c r="S199" s="362"/>
      <c r="T199" s="110" t="str">
        <f>IF(OR(O199="",L199=Paramétrage!$C$10,L199=Paramétrage!$C$13,L199=Paramétrage!$C$17,L199=Paramétrage!$C$20,L199=Paramétrage!$C$24,L199=Paramétrage!$C$27,AND(L199&lt;&gt;Paramétrage!$C$9,P199="Mut+ext")),"",ROUNDUP(N199/O199,0))</f>
        <v/>
      </c>
      <c r="U199" s="102">
        <f>IF(OR(L199="",P199="Mut+ext"),0,IF(VLOOKUP(L199,Paramétrage!$C$6:$E$29,2,0)=0,0,IF(O199="","saisir capacité",IF(OR(G199=Paramétrage!$I$7,G199=Paramétrage!$I$8,G199=Paramétrage!$I$9,G199=Paramétrage!$I$10),0,M199*T199*VLOOKUP(L199,Paramétrage!$C$6:$E$29,2,0)))))</f>
        <v>0</v>
      </c>
      <c r="V199" s="43"/>
      <c r="W199" s="103">
        <f t="shared" si="72"/>
        <v>0</v>
      </c>
      <c r="X199" s="111">
        <f>IF(L199="",0,IF(ISERROR(V199+U199*VLOOKUP(L199,Paramétrage!$C$6:$E$29,3,0))=TRUE,W199,V199+U199*VLOOKUP(L199,Paramétrage!$C$6:$E$29,3,0)))</f>
        <v>0</v>
      </c>
      <c r="Y199" s="380" t="s">
        <v>205</v>
      </c>
      <c r="Z199" s="361"/>
      <c r="AA199" s="367"/>
      <c r="AB199" s="214"/>
      <c r="AC199" s="44"/>
      <c r="AD199" s="74">
        <f>IF(F199="",0,IF(J199="",0,IF(SUMIF(F192:F199,F199,N192:N199)=0,0,IF(OR(K199="",J199="obligatoire"),AE199/SUMIF(F192:F199,F199,N192:N199),AE199/(SUMIF(F192:F199,F199,N192:N199)/K199)))))</f>
        <v>0</v>
      </c>
      <c r="AE199" s="17">
        <f t="shared" si="73"/>
        <v>0</v>
      </c>
    </row>
    <row r="200" spans="1:31" ht="16" thickBot="1" x14ac:dyDescent="0.3">
      <c r="A200" s="379"/>
      <c r="B200" s="351"/>
      <c r="C200" s="178"/>
      <c r="D200" s="89"/>
      <c r="E200" s="88"/>
      <c r="F200" s="89"/>
      <c r="G200" s="169"/>
      <c r="H200" s="167"/>
      <c r="I200" s="161"/>
      <c r="J200" s="90"/>
      <c r="K200" s="92"/>
      <c r="L200" s="93"/>
      <c r="M200" s="94">
        <f>AD200</f>
        <v>16</v>
      </c>
      <c r="N200" s="95"/>
      <c r="O200" s="95"/>
      <c r="P200" s="98"/>
      <c r="Q200" s="96"/>
      <c r="R200" s="96"/>
      <c r="S200" s="97"/>
      <c r="T200" s="153"/>
      <c r="U200" s="99">
        <f>SUM(U192:U199)</f>
        <v>16</v>
      </c>
      <c r="V200" s="93">
        <f>SUM(V192:V199)</f>
        <v>0</v>
      </c>
      <c r="W200" s="100">
        <f t="shared" ref="W200" si="74">U200+V200</f>
        <v>16</v>
      </c>
      <c r="X200" s="101">
        <f>SUM(X192:X199)</f>
        <v>16</v>
      </c>
      <c r="Y200" s="154"/>
      <c r="Z200" s="155"/>
      <c r="AA200" s="156"/>
      <c r="AB200" s="157"/>
      <c r="AC200" s="158"/>
      <c r="AD200" s="159">
        <f>SUM(AD192:AD199)</f>
        <v>16</v>
      </c>
      <c r="AE200" s="160">
        <f>SUM(AE192:AE199)</f>
        <v>640</v>
      </c>
    </row>
    <row r="201" spans="1:31" ht="16" thickBot="1" x14ac:dyDescent="0.3">
      <c r="A201" s="379"/>
      <c r="B201" s="122"/>
      <c r="C201" s="122"/>
      <c r="D201" s="123"/>
      <c r="E201" s="247">
        <f>E108+E117+E126+E135+E144+E165+E174+E183+E192</f>
        <v>30</v>
      </c>
      <c r="F201" s="125"/>
      <c r="G201" s="128"/>
      <c r="H201" s="128"/>
      <c r="I201" s="126"/>
      <c r="J201" s="122"/>
      <c r="K201" s="122"/>
      <c r="L201" s="123"/>
      <c r="M201" s="254">
        <f t="shared" ref="M201" si="75">M116+M125+M134+M143+M155+M164+M173+M182+M191+M200</f>
        <v>654.4545454545455</v>
      </c>
      <c r="N201" s="126"/>
      <c r="O201" s="127"/>
      <c r="P201" s="126"/>
      <c r="Q201" s="126"/>
      <c r="R201" s="126"/>
      <c r="S201" s="131"/>
      <c r="T201" s="148"/>
      <c r="U201" s="124">
        <f t="shared" ref="U201:V201" si="76">U116+U125+U134+U143+U155+U164+U173+U182+U191+U200</f>
        <v>109</v>
      </c>
      <c r="V201" s="124">
        <f t="shared" si="76"/>
        <v>16</v>
      </c>
      <c r="W201" s="124">
        <f>W116+W125+W134+W143+W155+W164+W173+W182+W191+W200</f>
        <v>125</v>
      </c>
      <c r="X201" s="129">
        <f>X116+X125+X134+X143+X155+X164+X173+X182+X191+X200</f>
        <v>125</v>
      </c>
      <c r="Y201" s="149"/>
      <c r="Z201" s="128"/>
      <c r="AA201" s="130"/>
      <c r="AB201" s="128"/>
      <c r="AC201" s="150"/>
      <c r="AD201" s="151">
        <f>SUM(AD108:AD182)/2</f>
        <v>603.45454545454538</v>
      </c>
      <c r="AE201" s="152">
        <f>SUM(AE123:AE173)</f>
        <v>34380</v>
      </c>
    </row>
    <row r="202" spans="1:31" ht="16" thickBot="1" x14ac:dyDescent="0.3">
      <c r="A202" s="18" t="s">
        <v>11</v>
      </c>
      <c r="B202" s="19"/>
      <c r="C202" s="19"/>
      <c r="D202" s="19"/>
      <c r="E202" s="19"/>
      <c r="F202" s="19"/>
      <c r="G202" s="48"/>
      <c r="H202" s="48"/>
      <c r="I202" s="22"/>
      <c r="J202" s="19"/>
      <c r="K202" s="19"/>
      <c r="L202" s="20"/>
      <c r="M202" s="54">
        <f>M201+M107</f>
        <v>826.14685314685323</v>
      </c>
      <c r="N202" s="22"/>
      <c r="O202" s="23"/>
      <c r="P202" s="22"/>
      <c r="Q202" s="22"/>
      <c r="R202" s="22"/>
      <c r="S202" s="24"/>
      <c r="T202" s="20"/>
      <c r="U202" s="56">
        <f>U201+U107</f>
        <v>336</v>
      </c>
      <c r="V202" s="25">
        <f>V201+V107</f>
        <v>16</v>
      </c>
      <c r="W202" s="26">
        <f>W201+W107</f>
        <v>352</v>
      </c>
      <c r="X202" s="27">
        <f>X201+X107</f>
        <v>392</v>
      </c>
      <c r="AB202" s="29"/>
      <c r="AD202" s="21">
        <f>AD201+AD107</f>
        <v>735.45454545454538</v>
      </c>
      <c r="AE202" s="28">
        <f>SUM(AE108:AE182)</f>
        <v>48060</v>
      </c>
    </row>
    <row r="203" spans="1:31" ht="18" customHeight="1" x14ac:dyDescent="0.25">
      <c r="G203" s="170"/>
      <c r="N203" s="29"/>
    </row>
  </sheetData>
  <sheetProtection algorithmName="SHA-512" hashValue="onYPrqmJeXYHpmm8BCIQBGvPKGjtwZVVN5vAg24Zvl1K95+m0O0FLEAt3ToIf9jG6TNyRR0cpzkOV3j2VppEHA==" saltValue="6snZ447cl0TgYDrpry2l4w==" spinCount="100000" sheet="1" formatCells="0" formatRows="0" autoFilter="0"/>
  <mergeCells count="436">
    <mergeCell ref="Q196:S196"/>
    <mergeCell ref="Y196:AA196"/>
    <mergeCell ref="Q189:S189"/>
    <mergeCell ref="Y189:AA189"/>
    <mergeCell ref="Q190:S190"/>
    <mergeCell ref="Y190:AA190"/>
    <mergeCell ref="B192:B200"/>
    <mergeCell ref="C192:D199"/>
    <mergeCell ref="E192:E199"/>
    <mergeCell ref="Q192:S192"/>
    <mergeCell ref="Y192:AA192"/>
    <mergeCell ref="Q193:S193"/>
    <mergeCell ref="B183:B191"/>
    <mergeCell ref="C183:D190"/>
    <mergeCell ref="E183:E190"/>
    <mergeCell ref="Q197:S197"/>
    <mergeCell ref="Y197:AA197"/>
    <mergeCell ref="Q198:S198"/>
    <mergeCell ref="Y198:AA198"/>
    <mergeCell ref="Q199:S199"/>
    <mergeCell ref="Y199:AA199"/>
    <mergeCell ref="Y193:AA193"/>
    <mergeCell ref="Q194:S194"/>
    <mergeCell ref="Y194:AA194"/>
    <mergeCell ref="Q195:S195"/>
    <mergeCell ref="Y195:AA195"/>
    <mergeCell ref="Y185:AA185"/>
    <mergeCell ref="Q186:S186"/>
    <mergeCell ref="Y186:AA186"/>
    <mergeCell ref="Q187:S187"/>
    <mergeCell ref="Y187:AA187"/>
    <mergeCell ref="Q188:S188"/>
    <mergeCell ref="Y188:AA188"/>
    <mergeCell ref="Q181:S181"/>
    <mergeCell ref="Y181:AA181"/>
    <mergeCell ref="Q183:S183"/>
    <mergeCell ref="Y183:AA183"/>
    <mergeCell ref="Q184:S184"/>
    <mergeCell ref="Y184:AA184"/>
    <mergeCell ref="Q185:S185"/>
    <mergeCell ref="B174:B182"/>
    <mergeCell ref="C174:D181"/>
    <mergeCell ref="E174:E181"/>
    <mergeCell ref="Q174:S174"/>
    <mergeCell ref="Y174:AA174"/>
    <mergeCell ref="Q175:S175"/>
    <mergeCell ref="Y175:AA175"/>
    <mergeCell ref="Q176:S176"/>
    <mergeCell ref="Y176:AA176"/>
    <mergeCell ref="Q177:S177"/>
    <mergeCell ref="Q169:S169"/>
    <mergeCell ref="Y169:AA169"/>
    <mergeCell ref="Y177:AA177"/>
    <mergeCell ref="Q178:S178"/>
    <mergeCell ref="Y178:AA178"/>
    <mergeCell ref="Q179:S179"/>
    <mergeCell ref="Y179:AA179"/>
    <mergeCell ref="Q180:S180"/>
    <mergeCell ref="Y180:AA180"/>
    <mergeCell ref="Q162:S162"/>
    <mergeCell ref="Y162:AA162"/>
    <mergeCell ref="Q163:S163"/>
    <mergeCell ref="Y163:AA163"/>
    <mergeCell ref="B165:B173"/>
    <mergeCell ref="C165:D172"/>
    <mergeCell ref="E165:E172"/>
    <mergeCell ref="Q165:S165"/>
    <mergeCell ref="Y165:AA165"/>
    <mergeCell ref="Q166:S166"/>
    <mergeCell ref="B156:B164"/>
    <mergeCell ref="C156:D163"/>
    <mergeCell ref="E156:E163"/>
    <mergeCell ref="Q170:S170"/>
    <mergeCell ref="Y170:AA170"/>
    <mergeCell ref="Q171:S171"/>
    <mergeCell ref="Y171:AA171"/>
    <mergeCell ref="Q172:S172"/>
    <mergeCell ref="Y172:AA172"/>
    <mergeCell ref="Y166:AA166"/>
    <mergeCell ref="Q167:S167"/>
    <mergeCell ref="Y167:AA167"/>
    <mergeCell ref="Q168:S168"/>
    <mergeCell ref="Y168:AA168"/>
    <mergeCell ref="Q159:S159"/>
    <mergeCell ref="Y159:AA159"/>
    <mergeCell ref="Q160:S160"/>
    <mergeCell ref="Y160:AA160"/>
    <mergeCell ref="Q161:S161"/>
    <mergeCell ref="Y161:AA161"/>
    <mergeCell ref="Q154:S154"/>
    <mergeCell ref="Y154:AA154"/>
    <mergeCell ref="Q156:S156"/>
    <mergeCell ref="Y156:AA156"/>
    <mergeCell ref="Q157:S157"/>
    <mergeCell ref="Y157:AA157"/>
    <mergeCell ref="Q158:S158"/>
    <mergeCell ref="B144:B155"/>
    <mergeCell ref="C144:D154"/>
    <mergeCell ref="E144:E154"/>
    <mergeCell ref="Q144:S144"/>
    <mergeCell ref="Y144:AA144"/>
    <mergeCell ref="Q145:S145"/>
    <mergeCell ref="Y145:AA145"/>
    <mergeCell ref="Q146:S146"/>
    <mergeCell ref="Y146:AA146"/>
    <mergeCell ref="Q147:S147"/>
    <mergeCell ref="Q151:S151"/>
    <mergeCell ref="Y151:AA151"/>
    <mergeCell ref="Q152:S152"/>
    <mergeCell ref="Y152:AA152"/>
    <mergeCell ref="Q153:S153"/>
    <mergeCell ref="Y153:AA153"/>
    <mergeCell ref="Q139:S139"/>
    <mergeCell ref="Y139:AA139"/>
    <mergeCell ref="Y147:AA147"/>
    <mergeCell ref="Q148:S148"/>
    <mergeCell ref="Y148:AA148"/>
    <mergeCell ref="Q149:S149"/>
    <mergeCell ref="Y149:AA149"/>
    <mergeCell ref="Q150:S150"/>
    <mergeCell ref="Y150:AA150"/>
    <mergeCell ref="Q132:S132"/>
    <mergeCell ref="Y132:AA132"/>
    <mergeCell ref="Q133:S133"/>
    <mergeCell ref="Y133:AA133"/>
    <mergeCell ref="B135:B143"/>
    <mergeCell ref="C135:D142"/>
    <mergeCell ref="E135:E142"/>
    <mergeCell ref="Q135:S135"/>
    <mergeCell ref="Y135:AA135"/>
    <mergeCell ref="Q136:S136"/>
    <mergeCell ref="B126:B134"/>
    <mergeCell ref="C126:D133"/>
    <mergeCell ref="E126:E133"/>
    <mergeCell ref="Q140:S140"/>
    <mergeCell ref="Y140:AA140"/>
    <mergeCell ref="Q141:S141"/>
    <mergeCell ref="Y141:AA141"/>
    <mergeCell ref="Q142:S142"/>
    <mergeCell ref="Y142:AA142"/>
    <mergeCell ref="Y136:AA136"/>
    <mergeCell ref="Q137:S137"/>
    <mergeCell ref="Y137:AA137"/>
    <mergeCell ref="Q138:S138"/>
    <mergeCell ref="Y138:AA138"/>
    <mergeCell ref="Y128:AA128"/>
    <mergeCell ref="Q129:S129"/>
    <mergeCell ref="Y129:AA129"/>
    <mergeCell ref="Q130:S130"/>
    <mergeCell ref="Y130:AA130"/>
    <mergeCell ref="Q131:S131"/>
    <mergeCell ref="Y131:AA131"/>
    <mergeCell ref="Q124:S124"/>
    <mergeCell ref="Y124:AA124"/>
    <mergeCell ref="Q126:S126"/>
    <mergeCell ref="Y126:AA126"/>
    <mergeCell ref="Q127:S127"/>
    <mergeCell ref="Y127:AA127"/>
    <mergeCell ref="Q128:S128"/>
    <mergeCell ref="Y122:AA122"/>
    <mergeCell ref="Q123:S123"/>
    <mergeCell ref="Y123:AA123"/>
    <mergeCell ref="B117:B125"/>
    <mergeCell ref="C117:D124"/>
    <mergeCell ref="E117:E124"/>
    <mergeCell ref="Q117:S117"/>
    <mergeCell ref="Y117:AA117"/>
    <mergeCell ref="Q118:S118"/>
    <mergeCell ref="Y118:AA118"/>
    <mergeCell ref="Q119:S119"/>
    <mergeCell ref="Y119:AA119"/>
    <mergeCell ref="Q120:S120"/>
    <mergeCell ref="A108:A201"/>
    <mergeCell ref="B108:B116"/>
    <mergeCell ref="C108:D115"/>
    <mergeCell ref="E108:E115"/>
    <mergeCell ref="Q108:S108"/>
    <mergeCell ref="Y108:AA108"/>
    <mergeCell ref="Q109:S109"/>
    <mergeCell ref="Y109:AA109"/>
    <mergeCell ref="Q113:S113"/>
    <mergeCell ref="Y113:AA113"/>
    <mergeCell ref="Q114:S114"/>
    <mergeCell ref="Y114:AA114"/>
    <mergeCell ref="Q115:S115"/>
    <mergeCell ref="Y115:AA115"/>
    <mergeCell ref="Q110:S110"/>
    <mergeCell ref="Y110:AA110"/>
    <mergeCell ref="Q111:S111"/>
    <mergeCell ref="Y111:AA111"/>
    <mergeCell ref="Q112:S112"/>
    <mergeCell ref="Y112:AA112"/>
    <mergeCell ref="Y120:AA120"/>
    <mergeCell ref="Q121:S121"/>
    <mergeCell ref="Y121:AA121"/>
    <mergeCell ref="Q122:S122"/>
    <mergeCell ref="Y93:AA93"/>
    <mergeCell ref="Y101:AA101"/>
    <mergeCell ref="Q102:S102"/>
    <mergeCell ref="Y102:AA102"/>
    <mergeCell ref="Q103:S103"/>
    <mergeCell ref="Y103:AA103"/>
    <mergeCell ref="Q104:S104"/>
    <mergeCell ref="Y104:AA104"/>
    <mergeCell ref="B98:B106"/>
    <mergeCell ref="C98:D105"/>
    <mergeCell ref="E98:E105"/>
    <mergeCell ref="Q98:S98"/>
    <mergeCell ref="Y98:AA98"/>
    <mergeCell ref="Q99:S99"/>
    <mergeCell ref="Y99:AA99"/>
    <mergeCell ref="Q100:S100"/>
    <mergeCell ref="Y100:AA100"/>
    <mergeCell ref="Q101:S101"/>
    <mergeCell ref="Q105:S105"/>
    <mergeCell ref="Y105:AA105"/>
    <mergeCell ref="Y86:AA86"/>
    <mergeCell ref="Q87:S87"/>
    <mergeCell ref="Y87:AA87"/>
    <mergeCell ref="B89:B97"/>
    <mergeCell ref="C89:D96"/>
    <mergeCell ref="E89:E96"/>
    <mergeCell ref="Q89:S89"/>
    <mergeCell ref="Y89:AA89"/>
    <mergeCell ref="Q90:S90"/>
    <mergeCell ref="B80:B88"/>
    <mergeCell ref="C80:D87"/>
    <mergeCell ref="E80:E87"/>
    <mergeCell ref="Q94:S94"/>
    <mergeCell ref="Y94:AA94"/>
    <mergeCell ref="Q95:S95"/>
    <mergeCell ref="Y95:AA95"/>
    <mergeCell ref="Q96:S96"/>
    <mergeCell ref="Y96:AA96"/>
    <mergeCell ref="Y90:AA90"/>
    <mergeCell ref="Q91:S91"/>
    <mergeCell ref="Y91:AA91"/>
    <mergeCell ref="Q92:S92"/>
    <mergeCell ref="Y92:AA92"/>
    <mergeCell ref="Q93:S93"/>
    <mergeCell ref="Y82:AA82"/>
    <mergeCell ref="Q84:S84"/>
    <mergeCell ref="Y84:AA84"/>
    <mergeCell ref="Q85:S85"/>
    <mergeCell ref="Y85:AA85"/>
    <mergeCell ref="Y78:AA78"/>
    <mergeCell ref="Q80:S80"/>
    <mergeCell ref="Y80:AA80"/>
    <mergeCell ref="Q81:S81"/>
    <mergeCell ref="Y81:AA81"/>
    <mergeCell ref="Y62:AA62"/>
    <mergeCell ref="Y70:AA70"/>
    <mergeCell ref="Q71:S71"/>
    <mergeCell ref="Y71:AA71"/>
    <mergeCell ref="Q72:S72"/>
    <mergeCell ref="Y72:AA72"/>
    <mergeCell ref="Q73:S73"/>
    <mergeCell ref="Y73:AA73"/>
    <mergeCell ref="B67:B79"/>
    <mergeCell ref="C67:D78"/>
    <mergeCell ref="E67:E78"/>
    <mergeCell ref="Q67:S67"/>
    <mergeCell ref="Y67:AA67"/>
    <mergeCell ref="Q68:S68"/>
    <mergeCell ref="Y68:AA68"/>
    <mergeCell ref="Q69:S69"/>
    <mergeCell ref="Y69:AA69"/>
    <mergeCell ref="Q70:S70"/>
    <mergeCell ref="Y75:AA75"/>
    <mergeCell ref="Y76:AA76"/>
    <mergeCell ref="Y77:AA77"/>
    <mergeCell ref="Y74:AA74"/>
    <mergeCell ref="Y55:AA55"/>
    <mergeCell ref="Q56:S56"/>
    <mergeCell ref="Y56:AA56"/>
    <mergeCell ref="B58:B66"/>
    <mergeCell ref="C58:D65"/>
    <mergeCell ref="E58:E65"/>
    <mergeCell ref="Q58:S58"/>
    <mergeCell ref="Y58:AA58"/>
    <mergeCell ref="Q59:S59"/>
    <mergeCell ref="B49:B57"/>
    <mergeCell ref="C49:D56"/>
    <mergeCell ref="E49:E56"/>
    <mergeCell ref="Q63:S63"/>
    <mergeCell ref="Y63:AA63"/>
    <mergeCell ref="Q64:S64"/>
    <mergeCell ref="Y64:AA64"/>
    <mergeCell ref="Q65:S65"/>
    <mergeCell ref="Y65:AA65"/>
    <mergeCell ref="Y59:AA59"/>
    <mergeCell ref="Q60:S60"/>
    <mergeCell ref="Y60:AA60"/>
    <mergeCell ref="Q61:S61"/>
    <mergeCell ref="Y61:AA61"/>
    <mergeCell ref="Q62:S62"/>
    <mergeCell ref="Y51:AA51"/>
    <mergeCell ref="Q52:S52"/>
    <mergeCell ref="Y52:AA52"/>
    <mergeCell ref="Q53:S53"/>
    <mergeCell ref="Y53:AA53"/>
    <mergeCell ref="Q54:S54"/>
    <mergeCell ref="Y54:AA54"/>
    <mergeCell ref="Q47:S47"/>
    <mergeCell ref="Y47:AA47"/>
    <mergeCell ref="Q49:S49"/>
    <mergeCell ref="Y49:AA49"/>
    <mergeCell ref="Q50:S50"/>
    <mergeCell ref="Y50:AA50"/>
    <mergeCell ref="Q51:S51"/>
    <mergeCell ref="Y43:AA43"/>
    <mergeCell ref="Q44:S44"/>
    <mergeCell ref="Y44:AA44"/>
    <mergeCell ref="Q45:S45"/>
    <mergeCell ref="Y45:AA45"/>
    <mergeCell ref="Q46:S46"/>
    <mergeCell ref="Y46:AA46"/>
    <mergeCell ref="B40:B48"/>
    <mergeCell ref="C40:D47"/>
    <mergeCell ref="E40:E47"/>
    <mergeCell ref="Q40:S40"/>
    <mergeCell ref="Y40:AA40"/>
    <mergeCell ref="Q41:S41"/>
    <mergeCell ref="Y41:AA41"/>
    <mergeCell ref="Q42:S42"/>
    <mergeCell ref="Y42:AA42"/>
    <mergeCell ref="Q43:S43"/>
    <mergeCell ref="Y27:AA27"/>
    <mergeCell ref="Q28:S28"/>
    <mergeCell ref="Y28:AA28"/>
    <mergeCell ref="B30:B39"/>
    <mergeCell ref="C30:D38"/>
    <mergeCell ref="E30:E38"/>
    <mergeCell ref="Q30:S30"/>
    <mergeCell ref="Y30:AA30"/>
    <mergeCell ref="Q31:S31"/>
    <mergeCell ref="Q35:S35"/>
    <mergeCell ref="Y35:AA35"/>
    <mergeCell ref="Q36:S36"/>
    <mergeCell ref="Y36:AA36"/>
    <mergeCell ref="Q38:S38"/>
    <mergeCell ref="Y38:AA38"/>
    <mergeCell ref="Y31:AA31"/>
    <mergeCell ref="Q32:S32"/>
    <mergeCell ref="Y32:AA32"/>
    <mergeCell ref="Q33:S33"/>
    <mergeCell ref="Y33:AA33"/>
    <mergeCell ref="Q34:S34"/>
    <mergeCell ref="Y34:AA34"/>
    <mergeCell ref="Y37:AA37"/>
    <mergeCell ref="Y24:AA24"/>
    <mergeCell ref="Q25:S25"/>
    <mergeCell ref="Y25:AA25"/>
    <mergeCell ref="Q26:S26"/>
    <mergeCell ref="Y26:AA26"/>
    <mergeCell ref="Q21:S21"/>
    <mergeCell ref="Y21:AA21"/>
    <mergeCell ref="Q22:S22"/>
    <mergeCell ref="Y22:AA22"/>
    <mergeCell ref="Q23:S23"/>
    <mergeCell ref="Y23:AA23"/>
    <mergeCell ref="Y16:AA16"/>
    <mergeCell ref="Q17:S17"/>
    <mergeCell ref="Y17:AA17"/>
    <mergeCell ref="Q18:S18"/>
    <mergeCell ref="Y18:AA18"/>
    <mergeCell ref="Q19:S19"/>
    <mergeCell ref="Y19:AA19"/>
    <mergeCell ref="Y12:AA12"/>
    <mergeCell ref="Q13:S13"/>
    <mergeCell ref="Y13:AA13"/>
    <mergeCell ref="Q14:S14"/>
    <mergeCell ref="Y14:AA14"/>
    <mergeCell ref="Q15:S15"/>
    <mergeCell ref="Y15:AA15"/>
    <mergeCell ref="A12:A107"/>
    <mergeCell ref="B12:B20"/>
    <mergeCell ref="C12:D19"/>
    <mergeCell ref="E12:E19"/>
    <mergeCell ref="Q12:S12"/>
    <mergeCell ref="Q16:S16"/>
    <mergeCell ref="B21:B29"/>
    <mergeCell ref="C21:D28"/>
    <mergeCell ref="E21:E28"/>
    <mergeCell ref="Q24:S24"/>
    <mergeCell ref="Q27:S27"/>
    <mergeCell ref="Q55:S55"/>
    <mergeCell ref="Q86:S86"/>
    <mergeCell ref="Q37:S37"/>
    <mergeCell ref="Q74:S74"/>
    <mergeCell ref="Q75:S75"/>
    <mergeCell ref="Q76:S76"/>
    <mergeCell ref="Q82:S82"/>
    <mergeCell ref="Q83:S83"/>
    <mergeCell ref="Q77:S77"/>
    <mergeCell ref="Y10:AA11"/>
    <mergeCell ref="AB10:AB11"/>
    <mergeCell ref="AC10:AC11"/>
    <mergeCell ref="AD10:AD11"/>
    <mergeCell ref="AE10:AE11"/>
    <mergeCell ref="L10:L11"/>
    <mergeCell ref="M10:M11"/>
    <mergeCell ref="N10:N11"/>
    <mergeCell ref="O10:O11"/>
    <mergeCell ref="P10:P11"/>
    <mergeCell ref="Q10:S11"/>
    <mergeCell ref="H7:J7"/>
    <mergeCell ref="T7:U7"/>
    <mergeCell ref="B10:D10"/>
    <mergeCell ref="E10:E11"/>
    <mergeCell ref="F10:F11"/>
    <mergeCell ref="G10:G11"/>
    <mergeCell ref="H10:H11"/>
    <mergeCell ref="I10:I11"/>
    <mergeCell ref="J10:J11"/>
    <mergeCell ref="K10:K11"/>
    <mergeCell ref="T10:T11"/>
    <mergeCell ref="C11:D11"/>
    <mergeCell ref="AF4:AG4"/>
    <mergeCell ref="B5:C6"/>
    <mergeCell ref="H5:J5"/>
    <mergeCell ref="T5:U5"/>
    <mergeCell ref="AD5:AE5"/>
    <mergeCell ref="AF5:AG5"/>
    <mergeCell ref="H6:J6"/>
    <mergeCell ref="T6:U6"/>
    <mergeCell ref="AD2:AE2"/>
    <mergeCell ref="AF2:AG2"/>
    <mergeCell ref="B3:C4"/>
    <mergeCell ref="H3:J3"/>
    <mergeCell ref="T3:U3"/>
    <mergeCell ref="AD3:AE3"/>
    <mergeCell ref="AF3:AG3"/>
    <mergeCell ref="H4:J4"/>
    <mergeCell ref="T4:U4"/>
    <mergeCell ref="AD4:AE4"/>
  </mergeCells>
  <conditionalFormatting sqref="AC20 AC116 AC125 AC107">
    <cfRule type="expression" dxfId="4089" priority="1313">
      <formula>$L20=#REF!</formula>
    </cfRule>
    <cfRule type="expression" dxfId="4088" priority="1314">
      <formula>$L20=#REF!</formula>
    </cfRule>
    <cfRule type="expression" dxfId="4087" priority="1315">
      <formula>$L20=#REF!</formula>
    </cfRule>
    <cfRule type="expression" dxfId="4086" priority="1316">
      <formula>$L20=#REF!</formula>
    </cfRule>
  </conditionalFormatting>
  <conditionalFormatting sqref="AB176:AC181 AC12:AC19">
    <cfRule type="expression" dxfId="4085" priority="1309">
      <formula>$L12=#REF!</formula>
    </cfRule>
    <cfRule type="expression" dxfId="4084" priority="1310">
      <formula>$L12=#REF!</formula>
    </cfRule>
    <cfRule type="expression" dxfId="4083" priority="1311">
      <formula>$L12=#REF!</formula>
    </cfRule>
    <cfRule type="expression" dxfId="4082" priority="1312">
      <formula>$L12=#REF!</formula>
    </cfRule>
  </conditionalFormatting>
  <conditionalFormatting sqref="AB201:AC201">
    <cfRule type="expression" dxfId="4081" priority="1305">
      <formula>$L201=#REF!</formula>
    </cfRule>
    <cfRule type="expression" dxfId="4080" priority="1306">
      <formula>$L201=#REF!</formula>
    </cfRule>
    <cfRule type="expression" dxfId="4079" priority="1307">
      <formula>$L201=#REF!</formula>
    </cfRule>
    <cfRule type="expression" dxfId="4078" priority="1308">
      <formula>$L201=#REF!</formula>
    </cfRule>
  </conditionalFormatting>
  <conditionalFormatting sqref="Y107">
    <cfRule type="expression" dxfId="4077" priority="1301">
      <formula>$L107=#REF!</formula>
    </cfRule>
    <cfRule type="expression" dxfId="4076" priority="1302">
      <formula>$L107=#REF!</formula>
    </cfRule>
    <cfRule type="expression" dxfId="4075" priority="1303">
      <formula>$L107=#REF!</formula>
    </cfRule>
    <cfRule type="expression" dxfId="4074" priority="1304">
      <formula>$L107=#REF!</formula>
    </cfRule>
  </conditionalFormatting>
  <conditionalFormatting sqref="Y12">
    <cfRule type="expression" dxfId="4073" priority="1297">
      <formula>$L12=#REF!</formula>
    </cfRule>
    <cfRule type="expression" dxfId="4072" priority="1298">
      <formula>$L12=#REF!</formula>
    </cfRule>
    <cfRule type="expression" dxfId="4071" priority="1299">
      <formula>$L12=#REF!</formula>
    </cfRule>
    <cfRule type="expression" dxfId="4070" priority="1300">
      <formula>$L12=#REF!</formula>
    </cfRule>
  </conditionalFormatting>
  <conditionalFormatting sqref="Y20">
    <cfRule type="expression" dxfId="4069" priority="1293">
      <formula>$L20=#REF!</formula>
    </cfRule>
    <cfRule type="expression" dxfId="4068" priority="1294">
      <formula>$L20=#REF!</formula>
    </cfRule>
    <cfRule type="expression" dxfId="4067" priority="1295">
      <formula>$L20=#REF!</formula>
    </cfRule>
    <cfRule type="expression" dxfId="4066" priority="1296">
      <formula>$L20=#REF!</formula>
    </cfRule>
  </conditionalFormatting>
  <conditionalFormatting sqref="T201">
    <cfRule type="expression" dxfId="4065" priority="1289">
      <formula>$L201=#REF!</formula>
    </cfRule>
    <cfRule type="expression" dxfId="4064" priority="1290">
      <formula>$L201=#REF!</formula>
    </cfRule>
    <cfRule type="expression" dxfId="4063" priority="1291">
      <formula>$L201=#REF!</formula>
    </cfRule>
    <cfRule type="expression" dxfId="4062" priority="1292">
      <formula>$L201=#REF!</formula>
    </cfRule>
  </conditionalFormatting>
  <conditionalFormatting sqref="AB12">
    <cfRule type="expression" dxfId="4061" priority="1285">
      <formula>$L12=#REF!</formula>
    </cfRule>
    <cfRule type="expression" dxfId="4060" priority="1286">
      <formula>$L12=#REF!</formula>
    </cfRule>
    <cfRule type="expression" dxfId="4059" priority="1287">
      <formula>$L12=#REF!</formula>
    </cfRule>
    <cfRule type="expression" dxfId="4058" priority="1288">
      <formula>$L12=#REF!</formula>
    </cfRule>
  </conditionalFormatting>
  <conditionalFormatting sqref="AB13">
    <cfRule type="expression" dxfId="4057" priority="1281">
      <formula>$L13=#REF!</formula>
    </cfRule>
    <cfRule type="expression" dxfId="4056" priority="1282">
      <formula>$L13=#REF!</formula>
    </cfRule>
    <cfRule type="expression" dxfId="4055" priority="1283">
      <formula>$L13=#REF!</formula>
    </cfRule>
    <cfRule type="expression" dxfId="4054" priority="1284">
      <formula>$L13=#REF!</formula>
    </cfRule>
  </conditionalFormatting>
  <conditionalFormatting sqref="AB18:AB19">
    <cfRule type="expression" dxfId="4053" priority="1265">
      <formula>$L18=#REF!</formula>
    </cfRule>
    <cfRule type="expression" dxfId="4052" priority="1266">
      <formula>$L18=#REF!</formula>
    </cfRule>
    <cfRule type="expression" dxfId="4051" priority="1267">
      <formula>$L18=#REF!</formula>
    </cfRule>
    <cfRule type="expression" dxfId="4050" priority="1268">
      <formula>$L18=#REF!</formula>
    </cfRule>
  </conditionalFormatting>
  <conditionalFormatting sqref="AB17">
    <cfRule type="expression" dxfId="4049" priority="1261">
      <formula>$L17=#REF!</formula>
    </cfRule>
    <cfRule type="expression" dxfId="4048" priority="1262">
      <formula>$L17=#REF!</formula>
    </cfRule>
    <cfRule type="expression" dxfId="4047" priority="1263">
      <formula>$L17=#REF!</formula>
    </cfRule>
    <cfRule type="expression" dxfId="4046" priority="1264">
      <formula>$L17=#REF!</formula>
    </cfRule>
  </conditionalFormatting>
  <conditionalFormatting sqref="AB125">
    <cfRule type="expression" dxfId="4045" priority="1257">
      <formula>$L125=#REF!</formula>
    </cfRule>
    <cfRule type="expression" dxfId="4044" priority="1258">
      <formula>$L125=#REF!</formula>
    </cfRule>
    <cfRule type="expression" dxfId="4043" priority="1259">
      <formula>$L125=#REF!</formula>
    </cfRule>
    <cfRule type="expression" dxfId="4042" priority="1260">
      <formula>$L125=#REF!</formula>
    </cfRule>
  </conditionalFormatting>
  <conditionalFormatting sqref="AB116">
    <cfRule type="expression" dxfId="4041" priority="1253">
      <formula>$L116=#REF!</formula>
    </cfRule>
    <cfRule type="expression" dxfId="4040" priority="1254">
      <formula>$L116=#REF!</formula>
    </cfRule>
    <cfRule type="expression" dxfId="4039" priority="1255">
      <formula>$L116=#REF!</formula>
    </cfRule>
    <cfRule type="expression" dxfId="4038" priority="1256">
      <formula>$L116=#REF!</formula>
    </cfRule>
  </conditionalFormatting>
  <conditionalFormatting sqref="AB20">
    <cfRule type="expression" dxfId="4037" priority="1249">
      <formula>$L20=#REF!</formula>
    </cfRule>
    <cfRule type="expression" dxfId="4036" priority="1250">
      <formula>$L20=#REF!</formula>
    </cfRule>
    <cfRule type="expression" dxfId="4035" priority="1251">
      <formula>$L20=#REF!</formula>
    </cfRule>
    <cfRule type="expression" dxfId="4034" priority="1252">
      <formula>$L20=#REF!</formula>
    </cfRule>
  </conditionalFormatting>
  <conditionalFormatting sqref="AA107">
    <cfRule type="expression" dxfId="4033" priority="1245">
      <formula>$L107=#REF!</formula>
    </cfRule>
    <cfRule type="expression" dxfId="4032" priority="1246">
      <formula>$L107=#REF!</formula>
    </cfRule>
    <cfRule type="expression" dxfId="4031" priority="1247">
      <formula>$L107=#REF!</formula>
    </cfRule>
    <cfRule type="expression" dxfId="4030" priority="1248">
      <formula>$L107=#REF!</formula>
    </cfRule>
  </conditionalFormatting>
  <conditionalFormatting sqref="AB107">
    <cfRule type="expression" dxfId="4029" priority="1241">
      <formula>$L107=#REF!</formula>
    </cfRule>
    <cfRule type="expression" dxfId="4028" priority="1242">
      <formula>$L107=#REF!</formula>
    </cfRule>
    <cfRule type="expression" dxfId="4027" priority="1243">
      <formula>$L107=#REF!</formula>
    </cfRule>
    <cfRule type="expression" dxfId="4026" priority="1244">
      <formula>$L107=#REF!</formula>
    </cfRule>
  </conditionalFormatting>
  <conditionalFormatting sqref="P107 P116 P125 P201:P202 P12:P20 P174">
    <cfRule type="cellIs" dxfId="4025" priority="1240" operator="equal">
      <formula>"Mut+ext"</formula>
    </cfRule>
  </conditionalFormatting>
  <conditionalFormatting sqref="Y13:Y19 Y176:Y181">
    <cfRule type="expression" dxfId="4024" priority="1236">
      <formula>$L13=#REF!</formula>
    </cfRule>
    <cfRule type="expression" dxfId="4023" priority="1237">
      <formula>$L13=#REF!</formula>
    </cfRule>
    <cfRule type="expression" dxfId="4022" priority="1238">
      <formula>$L13=#REF!</formula>
    </cfRule>
    <cfRule type="expression" dxfId="4021" priority="1239">
      <formula>$L13=#REF!</formula>
    </cfRule>
  </conditionalFormatting>
  <conditionalFormatting sqref="Y116">
    <cfRule type="expression" dxfId="4020" priority="1232">
      <formula>$L116=#REF!</formula>
    </cfRule>
    <cfRule type="expression" dxfId="4019" priority="1233">
      <formula>$L116=#REF!</formula>
    </cfRule>
    <cfRule type="expression" dxfId="4018" priority="1234">
      <formula>$L116=#REF!</formula>
    </cfRule>
    <cfRule type="expression" dxfId="4017" priority="1235">
      <formula>$L116=#REF!</formula>
    </cfRule>
  </conditionalFormatting>
  <conditionalFormatting sqref="Y125">
    <cfRule type="expression" dxfId="4016" priority="1228">
      <formula>$L125=#REF!</formula>
    </cfRule>
    <cfRule type="expression" dxfId="4015" priority="1229">
      <formula>$L125=#REF!</formula>
    </cfRule>
    <cfRule type="expression" dxfId="4014" priority="1230">
      <formula>$L125=#REF!</formula>
    </cfRule>
    <cfRule type="expression" dxfId="4013" priority="1231">
      <formula>$L125=#REF!</formula>
    </cfRule>
  </conditionalFormatting>
  <conditionalFormatting sqref="Z107">
    <cfRule type="expression" dxfId="4012" priority="1224">
      <formula>$L107=#REF!</formula>
    </cfRule>
    <cfRule type="expression" dxfId="4011" priority="1225">
      <formula>$L107=#REF!</formula>
    </cfRule>
    <cfRule type="expression" dxfId="4010" priority="1226">
      <formula>$L107=#REF!</formula>
    </cfRule>
    <cfRule type="expression" dxfId="4009" priority="1227">
      <formula>$L107=#REF!</formula>
    </cfRule>
  </conditionalFormatting>
  <conditionalFormatting sqref="Y201">
    <cfRule type="expression" dxfId="4008" priority="1220">
      <formula>$L201=#REF!</formula>
    </cfRule>
    <cfRule type="expression" dxfId="4007" priority="1221">
      <formula>$L201=#REF!</formula>
    </cfRule>
    <cfRule type="expression" dxfId="4006" priority="1222">
      <formula>$L201=#REF!</formula>
    </cfRule>
    <cfRule type="expression" dxfId="4005" priority="1223">
      <formula>$L201=#REF!</formula>
    </cfRule>
  </conditionalFormatting>
  <conditionalFormatting sqref="AA201">
    <cfRule type="expression" dxfId="4004" priority="1216">
      <formula>$L201=#REF!</formula>
    </cfRule>
    <cfRule type="expression" dxfId="4003" priority="1217">
      <formula>$L201=#REF!</formula>
    </cfRule>
    <cfRule type="expression" dxfId="4002" priority="1218">
      <formula>$L201=#REF!</formula>
    </cfRule>
    <cfRule type="expression" dxfId="4001" priority="1219">
      <formula>$L201=#REF!</formula>
    </cfRule>
  </conditionalFormatting>
  <conditionalFormatting sqref="Z201">
    <cfRule type="expression" dxfId="4000" priority="1212">
      <formula>$L201=#REF!</formula>
    </cfRule>
    <cfRule type="expression" dxfId="3999" priority="1213">
      <formula>$L201=#REF!</formula>
    </cfRule>
    <cfRule type="expression" dxfId="3998" priority="1214">
      <formula>$L201=#REF!</formula>
    </cfRule>
    <cfRule type="expression" dxfId="3997" priority="1215">
      <formula>$L201=#REF!</formula>
    </cfRule>
  </conditionalFormatting>
  <conditionalFormatting sqref="AC114:AC115">
    <cfRule type="expression" dxfId="3996" priority="1208">
      <formula>$L114=#REF!</formula>
    </cfRule>
    <cfRule type="expression" dxfId="3995" priority="1209">
      <formula>$L114=#REF!</formula>
    </cfRule>
    <cfRule type="expression" dxfId="3994" priority="1210">
      <formula>$L114=#REF!</formula>
    </cfRule>
    <cfRule type="expression" dxfId="3993" priority="1211">
      <formula>$L114=#REF!</formula>
    </cfRule>
  </conditionalFormatting>
  <conditionalFormatting sqref="AB114:AB115">
    <cfRule type="expression" dxfId="3992" priority="1204">
      <formula>$L114=#REF!</formula>
    </cfRule>
    <cfRule type="expression" dxfId="3991" priority="1205">
      <formula>$L114=#REF!</formula>
    </cfRule>
    <cfRule type="expression" dxfId="3990" priority="1206">
      <formula>$L114=#REF!</formula>
    </cfRule>
    <cfRule type="expression" dxfId="3989" priority="1207">
      <formula>$L114=#REF!</formula>
    </cfRule>
  </conditionalFormatting>
  <conditionalFormatting sqref="Y108:Y115">
    <cfRule type="expression" dxfId="3988" priority="1199">
      <formula>$L108=#REF!</formula>
    </cfRule>
    <cfRule type="expression" dxfId="3987" priority="1200">
      <formula>$L108=#REF!</formula>
    </cfRule>
    <cfRule type="expression" dxfId="3986" priority="1201">
      <formula>$L108=#REF!</formula>
    </cfRule>
    <cfRule type="expression" dxfId="3985" priority="1202">
      <formula>$L108=#REF!</formula>
    </cfRule>
  </conditionalFormatting>
  <conditionalFormatting sqref="AC118:AC124">
    <cfRule type="expression" dxfId="3984" priority="1195">
      <formula>$L118=#REF!</formula>
    </cfRule>
    <cfRule type="expression" dxfId="3983" priority="1196">
      <formula>$L118=#REF!</formula>
    </cfRule>
    <cfRule type="expression" dxfId="3982" priority="1197">
      <formula>$L118=#REF!</formula>
    </cfRule>
    <cfRule type="expression" dxfId="3981" priority="1198">
      <formula>$L118=#REF!</formula>
    </cfRule>
  </conditionalFormatting>
  <conditionalFormatting sqref="AB118:AB124">
    <cfRule type="expression" dxfId="3980" priority="1191">
      <formula>$L118=#REF!</formula>
    </cfRule>
    <cfRule type="expression" dxfId="3979" priority="1192">
      <formula>$L118=#REF!</formula>
    </cfRule>
    <cfRule type="expression" dxfId="3978" priority="1193">
      <formula>$L118=#REF!</formula>
    </cfRule>
    <cfRule type="expression" dxfId="3977" priority="1194">
      <formula>$L118=#REF!</formula>
    </cfRule>
  </conditionalFormatting>
  <conditionalFormatting sqref="P117:P124">
    <cfRule type="cellIs" dxfId="3976" priority="1190" operator="equal">
      <formula>"Mut+ext"</formula>
    </cfRule>
  </conditionalFormatting>
  <conditionalFormatting sqref="Y117:Y124">
    <cfRule type="expression" dxfId="3975" priority="1186">
      <formula>$L117=#REF!</formula>
    </cfRule>
    <cfRule type="expression" dxfId="3974" priority="1187">
      <formula>$L117=#REF!</formula>
    </cfRule>
    <cfRule type="expression" dxfId="3973" priority="1188">
      <formula>$L117=#REF!</formula>
    </cfRule>
    <cfRule type="expression" dxfId="3972" priority="1189">
      <formula>$L117=#REF!</formula>
    </cfRule>
  </conditionalFormatting>
  <conditionalFormatting sqref="AC131:AC133">
    <cfRule type="expression" dxfId="3971" priority="1182">
      <formula>$L131=#REF!</formula>
    </cfRule>
    <cfRule type="expression" dxfId="3970" priority="1183">
      <formula>$L131=#REF!</formula>
    </cfRule>
    <cfRule type="expression" dxfId="3969" priority="1184">
      <formula>$L131=#REF!</formula>
    </cfRule>
    <cfRule type="expression" dxfId="3968" priority="1185">
      <formula>$L131=#REF!</formula>
    </cfRule>
  </conditionalFormatting>
  <conditionalFormatting sqref="AB126:AB133">
    <cfRule type="expression" dxfId="3967" priority="1178">
      <formula>$L126=#REF!</formula>
    </cfRule>
    <cfRule type="expression" dxfId="3966" priority="1179">
      <formula>$L126=#REF!</formula>
    </cfRule>
    <cfRule type="expression" dxfId="3965" priority="1180">
      <formula>$L126=#REF!</formula>
    </cfRule>
    <cfRule type="expression" dxfId="3964" priority="1181">
      <formula>$L126=#REF!</formula>
    </cfRule>
  </conditionalFormatting>
  <conditionalFormatting sqref="P132:P133">
    <cfRule type="cellIs" dxfId="3963" priority="1177" operator="equal">
      <formula>"Mut+ext"</formula>
    </cfRule>
  </conditionalFormatting>
  <conditionalFormatting sqref="Y126:Y133">
    <cfRule type="expression" dxfId="3962" priority="1173">
      <formula>$L126=#REF!</formula>
    </cfRule>
    <cfRule type="expression" dxfId="3961" priority="1174">
      <formula>$L126=#REF!</formula>
    </cfRule>
    <cfRule type="expression" dxfId="3960" priority="1175">
      <formula>$L126=#REF!</formula>
    </cfRule>
    <cfRule type="expression" dxfId="3959" priority="1176">
      <formula>$L126=#REF!</formula>
    </cfRule>
  </conditionalFormatting>
  <conditionalFormatting sqref="AC29">
    <cfRule type="expression" dxfId="3958" priority="1169">
      <formula>$L29=#REF!</formula>
    </cfRule>
    <cfRule type="expression" dxfId="3957" priority="1170">
      <formula>$L29=#REF!</formula>
    </cfRule>
    <cfRule type="expression" dxfId="3956" priority="1171">
      <formula>$L29=#REF!</formula>
    </cfRule>
    <cfRule type="expression" dxfId="3955" priority="1172">
      <formula>$L29=#REF!</formula>
    </cfRule>
  </conditionalFormatting>
  <conditionalFormatting sqref="AC22:AC28">
    <cfRule type="expression" dxfId="3954" priority="1165">
      <formula>$L22=#REF!</formula>
    </cfRule>
    <cfRule type="expression" dxfId="3953" priority="1166">
      <formula>$L22=#REF!</formula>
    </cfRule>
    <cfRule type="expression" dxfId="3952" priority="1167">
      <formula>$L22=#REF!</formula>
    </cfRule>
    <cfRule type="expression" dxfId="3951" priority="1168">
      <formula>$L22=#REF!</formula>
    </cfRule>
  </conditionalFormatting>
  <conditionalFormatting sqref="Y21">
    <cfRule type="expression" dxfId="3950" priority="1161">
      <formula>$L21=#REF!</formula>
    </cfRule>
    <cfRule type="expression" dxfId="3949" priority="1162">
      <formula>$L21=#REF!</formula>
    </cfRule>
    <cfRule type="expression" dxfId="3948" priority="1163">
      <formula>$L21=#REF!</formula>
    </cfRule>
    <cfRule type="expression" dxfId="3947" priority="1164">
      <formula>$L21=#REF!</formula>
    </cfRule>
  </conditionalFormatting>
  <conditionalFormatting sqref="Y29">
    <cfRule type="expression" dxfId="3946" priority="1157">
      <formula>$L29=#REF!</formula>
    </cfRule>
    <cfRule type="expression" dxfId="3945" priority="1158">
      <formula>$L29=#REF!</formula>
    </cfRule>
    <cfRule type="expression" dxfId="3944" priority="1159">
      <formula>$L29=#REF!</formula>
    </cfRule>
    <cfRule type="expression" dxfId="3943" priority="1160">
      <formula>$L29=#REF!</formula>
    </cfRule>
  </conditionalFormatting>
  <conditionalFormatting sqref="AB21">
    <cfRule type="expression" dxfId="3942" priority="1153">
      <formula>$L21=#REF!</formula>
    </cfRule>
    <cfRule type="expression" dxfId="3941" priority="1154">
      <formula>$L21=#REF!</formula>
    </cfRule>
    <cfRule type="expression" dxfId="3940" priority="1155">
      <formula>$L21=#REF!</formula>
    </cfRule>
    <cfRule type="expression" dxfId="3939" priority="1156">
      <formula>$L21=#REF!</formula>
    </cfRule>
  </conditionalFormatting>
  <conditionalFormatting sqref="AB22">
    <cfRule type="expression" dxfId="3938" priority="1149">
      <formula>$L22=#REF!</formula>
    </cfRule>
    <cfRule type="expression" dxfId="3937" priority="1150">
      <formula>$L22=#REF!</formula>
    </cfRule>
    <cfRule type="expression" dxfId="3936" priority="1151">
      <formula>$L22=#REF!</formula>
    </cfRule>
    <cfRule type="expression" dxfId="3935" priority="1152">
      <formula>$L22=#REF!</formula>
    </cfRule>
  </conditionalFormatting>
  <conditionalFormatting sqref="AB23">
    <cfRule type="expression" dxfId="3934" priority="1145">
      <formula>$L23=#REF!</formula>
    </cfRule>
    <cfRule type="expression" dxfId="3933" priority="1146">
      <formula>$L23=#REF!</formula>
    </cfRule>
    <cfRule type="expression" dxfId="3932" priority="1147">
      <formula>$L23=#REF!</formula>
    </cfRule>
    <cfRule type="expression" dxfId="3931" priority="1148">
      <formula>$L23=#REF!</formula>
    </cfRule>
  </conditionalFormatting>
  <conditionalFormatting sqref="AB24">
    <cfRule type="expression" dxfId="3930" priority="1141">
      <formula>$L24=#REF!</formula>
    </cfRule>
    <cfRule type="expression" dxfId="3929" priority="1142">
      <formula>$L24=#REF!</formula>
    </cfRule>
    <cfRule type="expression" dxfId="3928" priority="1143">
      <formula>$L24=#REF!</formula>
    </cfRule>
    <cfRule type="expression" dxfId="3927" priority="1144">
      <formula>$L24=#REF!</formula>
    </cfRule>
  </conditionalFormatting>
  <conditionalFormatting sqref="AB25">
    <cfRule type="expression" dxfId="3926" priority="1137">
      <formula>$L25=#REF!</formula>
    </cfRule>
    <cfRule type="expression" dxfId="3925" priority="1138">
      <formula>$L25=#REF!</formula>
    </cfRule>
    <cfRule type="expression" dxfId="3924" priority="1139">
      <formula>$L25=#REF!</formula>
    </cfRule>
    <cfRule type="expression" dxfId="3923" priority="1140">
      <formula>$L25=#REF!</formula>
    </cfRule>
  </conditionalFormatting>
  <conditionalFormatting sqref="AB27:AB28">
    <cfRule type="expression" dxfId="3922" priority="1133">
      <formula>$L27=#REF!</formula>
    </cfRule>
    <cfRule type="expression" dxfId="3921" priority="1134">
      <formula>$L27=#REF!</formula>
    </cfRule>
    <cfRule type="expression" dxfId="3920" priority="1135">
      <formula>$L27=#REF!</formula>
    </cfRule>
    <cfRule type="expression" dxfId="3919" priority="1136">
      <formula>$L27=#REF!</formula>
    </cfRule>
  </conditionalFormatting>
  <conditionalFormatting sqref="AB26">
    <cfRule type="expression" dxfId="3918" priority="1129">
      <formula>$L26=#REF!</formula>
    </cfRule>
    <cfRule type="expression" dxfId="3917" priority="1130">
      <formula>$L26=#REF!</formula>
    </cfRule>
    <cfRule type="expression" dxfId="3916" priority="1131">
      <formula>$L26=#REF!</formula>
    </cfRule>
    <cfRule type="expression" dxfId="3915" priority="1132">
      <formula>$L26=#REF!</formula>
    </cfRule>
  </conditionalFormatting>
  <conditionalFormatting sqref="AB29">
    <cfRule type="expression" dxfId="3914" priority="1125">
      <formula>$L29=#REF!</formula>
    </cfRule>
    <cfRule type="expression" dxfId="3913" priority="1126">
      <formula>$L29=#REF!</formula>
    </cfRule>
    <cfRule type="expression" dxfId="3912" priority="1127">
      <formula>$L29=#REF!</formula>
    </cfRule>
    <cfRule type="expression" dxfId="3911" priority="1128">
      <formula>$L29=#REF!</formula>
    </cfRule>
  </conditionalFormatting>
  <conditionalFormatting sqref="P21:P29">
    <cfRule type="cellIs" dxfId="3910" priority="1124" operator="equal">
      <formula>"Mut+ext"</formula>
    </cfRule>
  </conditionalFormatting>
  <conditionalFormatting sqref="Y22:Y28">
    <cfRule type="expression" dxfId="3909" priority="1120">
      <formula>$L22=#REF!</formula>
    </cfRule>
    <cfRule type="expression" dxfId="3908" priority="1121">
      <formula>$L22=#REF!</formula>
    </cfRule>
    <cfRule type="expression" dxfId="3907" priority="1122">
      <formula>$L22=#REF!</formula>
    </cfRule>
    <cfRule type="expression" dxfId="3906" priority="1123">
      <formula>$L22=#REF!</formula>
    </cfRule>
  </conditionalFormatting>
  <conditionalFormatting sqref="AC134">
    <cfRule type="expression" dxfId="3905" priority="1116">
      <formula>$L134=#REF!</formula>
    </cfRule>
    <cfRule type="expression" dxfId="3904" priority="1117">
      <formula>$L134=#REF!</formula>
    </cfRule>
    <cfRule type="expression" dxfId="3903" priority="1118">
      <formula>$L134=#REF!</formula>
    </cfRule>
    <cfRule type="expression" dxfId="3902" priority="1119">
      <formula>$L134=#REF!</formula>
    </cfRule>
  </conditionalFormatting>
  <conditionalFormatting sqref="AB134">
    <cfRule type="expression" dxfId="3901" priority="1112">
      <formula>$L134=#REF!</formula>
    </cfRule>
    <cfRule type="expression" dxfId="3900" priority="1113">
      <formula>$L134=#REF!</formula>
    </cfRule>
    <cfRule type="expression" dxfId="3899" priority="1114">
      <formula>$L134=#REF!</formula>
    </cfRule>
    <cfRule type="expression" dxfId="3898" priority="1115">
      <formula>$L134=#REF!</formula>
    </cfRule>
  </conditionalFormatting>
  <conditionalFormatting sqref="P134">
    <cfRule type="cellIs" dxfId="3897" priority="1111" operator="equal">
      <formula>"Mut+ext"</formula>
    </cfRule>
  </conditionalFormatting>
  <conditionalFormatting sqref="Y134">
    <cfRule type="expression" dxfId="3896" priority="1107">
      <formula>$L134=#REF!</formula>
    </cfRule>
    <cfRule type="expression" dxfId="3895" priority="1108">
      <formula>$L134=#REF!</formula>
    </cfRule>
    <cfRule type="expression" dxfId="3894" priority="1109">
      <formula>$L134=#REF!</formula>
    </cfRule>
    <cfRule type="expression" dxfId="3893" priority="1110">
      <formula>$L134=#REF!</formula>
    </cfRule>
  </conditionalFormatting>
  <conditionalFormatting sqref="Y145:Y150">
    <cfRule type="expression" dxfId="3892" priority="1094">
      <formula>$L145=#REF!</formula>
    </cfRule>
    <cfRule type="expression" dxfId="3891" priority="1095">
      <formula>$L145=#REF!</formula>
    </cfRule>
    <cfRule type="expression" dxfId="3890" priority="1096">
      <formula>$L145=#REF!</formula>
    </cfRule>
    <cfRule type="expression" dxfId="3889" priority="1097">
      <formula>$L145=#REF!</formula>
    </cfRule>
  </conditionalFormatting>
  <conditionalFormatting sqref="AC155">
    <cfRule type="expression" dxfId="3888" priority="1090">
      <formula>$L155=#REF!</formula>
    </cfRule>
    <cfRule type="expression" dxfId="3887" priority="1091">
      <formula>$L155=#REF!</formula>
    </cfRule>
    <cfRule type="expression" dxfId="3886" priority="1092">
      <formula>$L155=#REF!</formula>
    </cfRule>
    <cfRule type="expression" dxfId="3885" priority="1093">
      <formula>$L155=#REF!</formula>
    </cfRule>
  </conditionalFormatting>
  <conditionalFormatting sqref="AB155">
    <cfRule type="expression" dxfId="3884" priority="1086">
      <formula>$L155=#REF!</formula>
    </cfRule>
    <cfRule type="expression" dxfId="3883" priority="1087">
      <formula>$L155=#REF!</formula>
    </cfRule>
    <cfRule type="expression" dxfId="3882" priority="1088">
      <formula>$L155=#REF!</formula>
    </cfRule>
    <cfRule type="expression" dxfId="3881" priority="1089">
      <formula>$L155=#REF!</formula>
    </cfRule>
  </conditionalFormatting>
  <conditionalFormatting sqref="P155">
    <cfRule type="cellIs" dxfId="3880" priority="1085" operator="equal">
      <formula>"Mut+ext"</formula>
    </cfRule>
  </conditionalFormatting>
  <conditionalFormatting sqref="Y155">
    <cfRule type="expression" dxfId="3879" priority="1081">
      <formula>$L155=#REF!</formula>
    </cfRule>
    <cfRule type="expression" dxfId="3878" priority="1082">
      <formula>$L155=#REF!</formula>
    </cfRule>
    <cfRule type="expression" dxfId="3877" priority="1083">
      <formula>$L155=#REF!</formula>
    </cfRule>
    <cfRule type="expression" dxfId="3876" priority="1084">
      <formula>$L155=#REF!</formula>
    </cfRule>
  </conditionalFormatting>
  <conditionalFormatting sqref="Y144">
    <cfRule type="expression" dxfId="3875" priority="1068">
      <formula>$L144=#REF!</formula>
    </cfRule>
    <cfRule type="expression" dxfId="3874" priority="1069">
      <formula>$L144=#REF!</formula>
    </cfRule>
    <cfRule type="expression" dxfId="3873" priority="1070">
      <formula>$L144=#REF!</formula>
    </cfRule>
    <cfRule type="expression" dxfId="3872" priority="1071">
      <formula>$L144=#REF!</formula>
    </cfRule>
  </conditionalFormatting>
  <conditionalFormatting sqref="AC159:AC163">
    <cfRule type="expression" dxfId="3871" priority="1064">
      <formula>$L159=#REF!</formula>
    </cfRule>
    <cfRule type="expression" dxfId="3870" priority="1065">
      <formula>$L159=#REF!</formula>
    </cfRule>
    <cfRule type="expression" dxfId="3869" priority="1066">
      <formula>$L159=#REF!</formula>
    </cfRule>
    <cfRule type="expression" dxfId="3868" priority="1067">
      <formula>$L159=#REF!</formula>
    </cfRule>
  </conditionalFormatting>
  <conditionalFormatting sqref="AB159:AB163">
    <cfRule type="expression" dxfId="3867" priority="1060">
      <formula>$L159=#REF!</formula>
    </cfRule>
    <cfRule type="expression" dxfId="3866" priority="1061">
      <formula>$L159=#REF!</formula>
    </cfRule>
    <cfRule type="expression" dxfId="3865" priority="1062">
      <formula>$L159=#REF!</formula>
    </cfRule>
    <cfRule type="expression" dxfId="3864" priority="1063">
      <formula>$L159=#REF!</formula>
    </cfRule>
  </conditionalFormatting>
  <conditionalFormatting sqref="P157:P163">
    <cfRule type="cellIs" dxfId="3863" priority="1059" operator="equal">
      <formula>"Mut+ext"</formula>
    </cfRule>
  </conditionalFormatting>
  <conditionalFormatting sqref="Y156 Y159:Y163">
    <cfRule type="expression" dxfId="3862" priority="1055">
      <formula>$L156=#REF!</formula>
    </cfRule>
    <cfRule type="expression" dxfId="3861" priority="1056">
      <formula>$L156=#REF!</formula>
    </cfRule>
    <cfRule type="expression" dxfId="3860" priority="1057">
      <formula>$L156=#REF!</formula>
    </cfRule>
    <cfRule type="expression" dxfId="3859" priority="1058">
      <formula>$L156=#REF!</formula>
    </cfRule>
  </conditionalFormatting>
  <conditionalFormatting sqref="AC164">
    <cfRule type="expression" dxfId="3858" priority="1051">
      <formula>$L164=#REF!</formula>
    </cfRule>
    <cfRule type="expression" dxfId="3857" priority="1052">
      <formula>$L164=#REF!</formula>
    </cfRule>
    <cfRule type="expression" dxfId="3856" priority="1053">
      <formula>$L164=#REF!</formula>
    </cfRule>
    <cfRule type="expression" dxfId="3855" priority="1054">
      <formula>$L164=#REF!</formula>
    </cfRule>
  </conditionalFormatting>
  <conditionalFormatting sqref="AB164">
    <cfRule type="expression" dxfId="3854" priority="1047">
      <formula>$L164=#REF!</formula>
    </cfRule>
    <cfRule type="expression" dxfId="3853" priority="1048">
      <formula>$L164=#REF!</formula>
    </cfRule>
    <cfRule type="expression" dxfId="3852" priority="1049">
      <formula>$L164=#REF!</formula>
    </cfRule>
    <cfRule type="expression" dxfId="3851" priority="1050">
      <formula>$L164=#REF!</formula>
    </cfRule>
  </conditionalFormatting>
  <conditionalFormatting sqref="P164">
    <cfRule type="cellIs" dxfId="3850" priority="1046" operator="equal">
      <formula>"Mut+ext"</formula>
    </cfRule>
  </conditionalFormatting>
  <conditionalFormatting sqref="Y164">
    <cfRule type="expression" dxfId="3849" priority="1042">
      <formula>$L164=#REF!</formula>
    </cfRule>
    <cfRule type="expression" dxfId="3848" priority="1043">
      <formula>$L164=#REF!</formula>
    </cfRule>
    <cfRule type="expression" dxfId="3847" priority="1044">
      <formula>$L164=#REF!</formula>
    </cfRule>
    <cfRule type="expression" dxfId="3846" priority="1045">
      <formula>$L164=#REF!</formula>
    </cfRule>
  </conditionalFormatting>
  <conditionalFormatting sqref="AC137:AC142">
    <cfRule type="expression" dxfId="3845" priority="1038">
      <formula>$L137=#REF!</formula>
    </cfRule>
    <cfRule type="expression" dxfId="3844" priority="1039">
      <formula>$L137=#REF!</formula>
    </cfRule>
    <cfRule type="expression" dxfId="3843" priority="1040">
      <formula>$L137=#REF!</formula>
    </cfRule>
    <cfRule type="expression" dxfId="3842" priority="1041">
      <formula>$L137=#REF!</formula>
    </cfRule>
  </conditionalFormatting>
  <conditionalFormatting sqref="AB137:AB142">
    <cfRule type="expression" dxfId="3841" priority="1034">
      <formula>$L137=#REF!</formula>
    </cfRule>
    <cfRule type="expression" dxfId="3840" priority="1035">
      <formula>$L137=#REF!</formula>
    </cfRule>
    <cfRule type="expression" dxfId="3839" priority="1036">
      <formula>$L137=#REF!</formula>
    </cfRule>
    <cfRule type="expression" dxfId="3838" priority="1037">
      <formula>$L137=#REF!</formula>
    </cfRule>
  </conditionalFormatting>
  <conditionalFormatting sqref="Y136:Y142">
    <cfRule type="expression" dxfId="3837" priority="1029">
      <formula>$L136=#REF!</formula>
    </cfRule>
    <cfRule type="expression" dxfId="3836" priority="1030">
      <formula>$L136=#REF!</formula>
    </cfRule>
    <cfRule type="expression" dxfId="3835" priority="1031">
      <formula>$L136=#REF!</formula>
    </cfRule>
    <cfRule type="expression" dxfId="3834" priority="1032">
      <formula>$L136=#REF!</formula>
    </cfRule>
  </conditionalFormatting>
  <conditionalFormatting sqref="AC143">
    <cfRule type="expression" dxfId="3833" priority="1025">
      <formula>$L143=#REF!</formula>
    </cfRule>
    <cfRule type="expression" dxfId="3832" priority="1026">
      <formula>$L143=#REF!</formula>
    </cfRule>
    <cfRule type="expression" dxfId="3831" priority="1027">
      <formula>$L143=#REF!</formula>
    </cfRule>
    <cfRule type="expression" dxfId="3830" priority="1028">
      <formula>$L143=#REF!</formula>
    </cfRule>
  </conditionalFormatting>
  <conditionalFormatting sqref="AB143">
    <cfRule type="expression" dxfId="3829" priority="1021">
      <formula>$L143=#REF!</formula>
    </cfRule>
    <cfRule type="expression" dxfId="3828" priority="1022">
      <formula>$L143=#REF!</formula>
    </cfRule>
    <cfRule type="expression" dxfId="3827" priority="1023">
      <formula>$L143=#REF!</formula>
    </cfRule>
    <cfRule type="expression" dxfId="3826" priority="1024">
      <formula>$L143=#REF!</formula>
    </cfRule>
  </conditionalFormatting>
  <conditionalFormatting sqref="P143">
    <cfRule type="cellIs" dxfId="3825" priority="1020" operator="equal">
      <formula>"Mut+ext"</formula>
    </cfRule>
  </conditionalFormatting>
  <conditionalFormatting sqref="Y143">
    <cfRule type="expression" dxfId="3824" priority="1016">
      <formula>$L143=#REF!</formula>
    </cfRule>
    <cfRule type="expression" dxfId="3823" priority="1017">
      <formula>$L143=#REF!</formula>
    </cfRule>
    <cfRule type="expression" dxfId="3822" priority="1018">
      <formula>$L143=#REF!</formula>
    </cfRule>
    <cfRule type="expression" dxfId="3821" priority="1019">
      <formula>$L143=#REF!</formula>
    </cfRule>
  </conditionalFormatting>
  <conditionalFormatting sqref="Y135">
    <cfRule type="expression" dxfId="3820" priority="1003">
      <formula>$L135=#REF!</formula>
    </cfRule>
    <cfRule type="expression" dxfId="3819" priority="1004">
      <formula>$L135=#REF!</formula>
    </cfRule>
    <cfRule type="expression" dxfId="3818" priority="1005">
      <formula>$L135=#REF!</formula>
    </cfRule>
    <cfRule type="expression" dxfId="3817" priority="1006">
      <formula>$L135=#REF!</formula>
    </cfRule>
  </conditionalFormatting>
  <conditionalFormatting sqref="AC167:AC172">
    <cfRule type="expression" dxfId="3816" priority="999">
      <formula>$L167=#REF!</formula>
    </cfRule>
    <cfRule type="expression" dxfId="3815" priority="1000">
      <formula>$L167=#REF!</formula>
    </cfRule>
    <cfRule type="expression" dxfId="3814" priority="1001">
      <formula>$L167=#REF!</formula>
    </cfRule>
    <cfRule type="expression" dxfId="3813" priority="1002">
      <formula>$L167=#REF!</formula>
    </cfRule>
  </conditionalFormatting>
  <conditionalFormatting sqref="AB167:AB172">
    <cfRule type="expression" dxfId="3812" priority="995">
      <formula>$L167=#REF!</formula>
    </cfRule>
    <cfRule type="expression" dxfId="3811" priority="996">
      <formula>$L167=#REF!</formula>
    </cfRule>
    <cfRule type="expression" dxfId="3810" priority="997">
      <formula>$L167=#REF!</formula>
    </cfRule>
    <cfRule type="expression" dxfId="3809" priority="998">
      <formula>$L167=#REF!</formula>
    </cfRule>
  </conditionalFormatting>
  <conditionalFormatting sqref="Y166:Y172">
    <cfRule type="expression" dxfId="3808" priority="990">
      <formula>$L166=#REF!</formula>
    </cfRule>
    <cfRule type="expression" dxfId="3807" priority="991">
      <formula>$L166=#REF!</formula>
    </cfRule>
    <cfRule type="expression" dxfId="3806" priority="992">
      <formula>$L166=#REF!</formula>
    </cfRule>
    <cfRule type="expression" dxfId="3805" priority="993">
      <formula>$L166=#REF!</formula>
    </cfRule>
  </conditionalFormatting>
  <conditionalFormatting sqref="AC173">
    <cfRule type="expression" dxfId="3804" priority="986">
      <formula>$L173=#REF!</formula>
    </cfRule>
    <cfRule type="expression" dxfId="3803" priority="987">
      <formula>$L173=#REF!</formula>
    </cfRule>
    <cfRule type="expression" dxfId="3802" priority="988">
      <formula>$L173=#REF!</formula>
    </cfRule>
    <cfRule type="expression" dxfId="3801" priority="989">
      <formula>$L173=#REF!</formula>
    </cfRule>
  </conditionalFormatting>
  <conditionalFormatting sqref="AB173">
    <cfRule type="expression" dxfId="3800" priority="982">
      <formula>$L173=#REF!</formula>
    </cfRule>
    <cfRule type="expression" dxfId="3799" priority="983">
      <formula>$L173=#REF!</formula>
    </cfRule>
    <cfRule type="expression" dxfId="3798" priority="984">
      <formula>$L173=#REF!</formula>
    </cfRule>
    <cfRule type="expression" dxfId="3797" priority="985">
      <formula>$L173=#REF!</formula>
    </cfRule>
  </conditionalFormatting>
  <conditionalFormatting sqref="P173">
    <cfRule type="cellIs" dxfId="3796" priority="981" operator="equal">
      <formula>"Mut+ext"</formula>
    </cfRule>
  </conditionalFormatting>
  <conditionalFormatting sqref="Y173">
    <cfRule type="expression" dxfId="3795" priority="977">
      <formula>$L173=#REF!</formula>
    </cfRule>
    <cfRule type="expression" dxfId="3794" priority="978">
      <formula>$L173=#REF!</formula>
    </cfRule>
    <cfRule type="expression" dxfId="3793" priority="979">
      <formula>$L173=#REF!</formula>
    </cfRule>
    <cfRule type="expression" dxfId="3792" priority="980">
      <formula>$L173=#REF!</formula>
    </cfRule>
  </conditionalFormatting>
  <conditionalFormatting sqref="Y165">
    <cfRule type="expression" dxfId="3791" priority="964">
      <formula>$L165=#REF!</formula>
    </cfRule>
    <cfRule type="expression" dxfId="3790" priority="965">
      <formula>$L165=#REF!</formula>
    </cfRule>
    <cfRule type="expression" dxfId="3789" priority="966">
      <formula>$L165=#REF!</formula>
    </cfRule>
    <cfRule type="expression" dxfId="3788" priority="967">
      <formula>$L165=#REF!</formula>
    </cfRule>
  </conditionalFormatting>
  <conditionalFormatting sqref="P176:P181">
    <cfRule type="cellIs" dxfId="3787" priority="955" operator="equal">
      <formula>"Mut+ext"</formula>
    </cfRule>
  </conditionalFormatting>
  <conditionalFormatting sqref="AC182">
    <cfRule type="expression" dxfId="3786" priority="947">
      <formula>$L182=#REF!</formula>
    </cfRule>
    <cfRule type="expression" dxfId="3785" priority="948">
      <formula>$L182=#REF!</formula>
    </cfRule>
    <cfRule type="expression" dxfId="3784" priority="949">
      <formula>$L182=#REF!</formula>
    </cfRule>
    <cfRule type="expression" dxfId="3783" priority="950">
      <formula>$L182=#REF!</formula>
    </cfRule>
  </conditionalFormatting>
  <conditionalFormatting sqref="AB182">
    <cfRule type="expression" dxfId="3782" priority="943">
      <formula>$L182=#REF!</formula>
    </cfRule>
    <cfRule type="expression" dxfId="3781" priority="944">
      <formula>$L182=#REF!</formula>
    </cfRule>
    <cfRule type="expression" dxfId="3780" priority="945">
      <formula>$L182=#REF!</formula>
    </cfRule>
    <cfRule type="expression" dxfId="3779" priority="946">
      <formula>$L182=#REF!</formula>
    </cfRule>
  </conditionalFormatting>
  <conditionalFormatting sqref="P182">
    <cfRule type="cellIs" dxfId="3778" priority="942" operator="equal">
      <formula>"Mut+ext"</formula>
    </cfRule>
  </conditionalFormatting>
  <conditionalFormatting sqref="Y182">
    <cfRule type="expression" dxfId="3777" priority="938">
      <formula>$L182=#REF!</formula>
    </cfRule>
    <cfRule type="expression" dxfId="3776" priority="939">
      <formula>$L182=#REF!</formula>
    </cfRule>
    <cfRule type="expression" dxfId="3775" priority="940">
      <formula>$L182=#REF!</formula>
    </cfRule>
    <cfRule type="expression" dxfId="3774" priority="941">
      <formula>$L182=#REF!</formula>
    </cfRule>
  </conditionalFormatting>
  <conditionalFormatting sqref="Y174">
    <cfRule type="expression" dxfId="3773" priority="925">
      <formula>$L174=#REF!</formula>
    </cfRule>
    <cfRule type="expression" dxfId="3772" priority="926">
      <formula>$L174=#REF!</formula>
    </cfRule>
    <cfRule type="expression" dxfId="3771" priority="927">
      <formula>$L174=#REF!</formula>
    </cfRule>
    <cfRule type="expression" dxfId="3770" priority="928">
      <formula>$L174=#REF!</formula>
    </cfRule>
  </conditionalFormatting>
  <conditionalFormatting sqref="AC39">
    <cfRule type="expression" dxfId="3769" priority="921">
      <formula>$L39=#REF!</formula>
    </cfRule>
    <cfRule type="expression" dxfId="3768" priority="922">
      <formula>$L39=#REF!</formula>
    </cfRule>
    <cfRule type="expression" dxfId="3767" priority="923">
      <formula>$L39=#REF!</formula>
    </cfRule>
    <cfRule type="expression" dxfId="3766" priority="924">
      <formula>$L39=#REF!</formula>
    </cfRule>
  </conditionalFormatting>
  <conditionalFormatting sqref="AC30:AC36 AC38">
    <cfRule type="expression" dxfId="3765" priority="917">
      <formula>$L30=#REF!</formula>
    </cfRule>
    <cfRule type="expression" dxfId="3764" priority="918">
      <formula>$L30=#REF!</formula>
    </cfRule>
    <cfRule type="expression" dxfId="3763" priority="919">
      <formula>$L30=#REF!</formula>
    </cfRule>
    <cfRule type="expression" dxfId="3762" priority="920">
      <formula>$L30=#REF!</formula>
    </cfRule>
  </conditionalFormatting>
  <conditionalFormatting sqref="Y30">
    <cfRule type="expression" dxfId="3761" priority="913">
      <formula>$L30=#REF!</formula>
    </cfRule>
    <cfRule type="expression" dxfId="3760" priority="914">
      <formula>$L30=#REF!</formula>
    </cfRule>
    <cfRule type="expression" dxfId="3759" priority="915">
      <formula>$L30=#REF!</formula>
    </cfRule>
    <cfRule type="expression" dxfId="3758" priority="916">
      <formula>$L30=#REF!</formula>
    </cfRule>
  </conditionalFormatting>
  <conditionalFormatting sqref="Y39">
    <cfRule type="expression" dxfId="3757" priority="909">
      <formula>$L39=#REF!</formula>
    </cfRule>
    <cfRule type="expression" dxfId="3756" priority="910">
      <formula>$L39=#REF!</formula>
    </cfRule>
    <cfRule type="expression" dxfId="3755" priority="911">
      <formula>$L39=#REF!</formula>
    </cfRule>
    <cfRule type="expression" dxfId="3754" priority="912">
      <formula>$L39=#REF!</formula>
    </cfRule>
  </conditionalFormatting>
  <conditionalFormatting sqref="AB39">
    <cfRule type="expression" dxfId="3753" priority="877">
      <formula>$L39=#REF!</formula>
    </cfRule>
    <cfRule type="expression" dxfId="3752" priority="878">
      <formula>$L39=#REF!</formula>
    </cfRule>
    <cfRule type="expression" dxfId="3751" priority="879">
      <formula>$L39=#REF!</formula>
    </cfRule>
    <cfRule type="expression" dxfId="3750" priority="880">
      <formula>$L39=#REF!</formula>
    </cfRule>
  </conditionalFormatting>
  <conditionalFormatting sqref="P30:P36 P39">
    <cfRule type="cellIs" dxfId="3749" priority="876" operator="equal">
      <formula>"Mut+ext"</formula>
    </cfRule>
  </conditionalFormatting>
  <conditionalFormatting sqref="Y31:Y36 Y38">
    <cfRule type="expression" dxfId="3748" priority="872">
      <formula>$L31=#REF!</formula>
    </cfRule>
    <cfRule type="expression" dxfId="3747" priority="873">
      <formula>$L31=#REF!</formula>
    </cfRule>
    <cfRule type="expression" dxfId="3746" priority="874">
      <formula>$L31=#REF!</formula>
    </cfRule>
    <cfRule type="expression" dxfId="3745" priority="875">
      <formula>$L31=#REF!</formula>
    </cfRule>
  </conditionalFormatting>
  <conditionalFormatting sqref="AC48">
    <cfRule type="expression" dxfId="3744" priority="868">
      <formula>$L48=#REF!</formula>
    </cfRule>
    <cfRule type="expression" dxfId="3743" priority="869">
      <formula>$L48=#REF!</formula>
    </cfRule>
    <cfRule type="expression" dxfId="3742" priority="870">
      <formula>$L48=#REF!</formula>
    </cfRule>
    <cfRule type="expression" dxfId="3741" priority="871">
      <formula>$L48=#REF!</formula>
    </cfRule>
  </conditionalFormatting>
  <conditionalFormatting sqref="AC40:AC45 AC47">
    <cfRule type="expression" dxfId="3740" priority="864">
      <formula>$L40=#REF!</formula>
    </cfRule>
    <cfRule type="expression" dxfId="3739" priority="865">
      <formula>$L40=#REF!</formula>
    </cfRule>
    <cfRule type="expression" dxfId="3738" priority="866">
      <formula>$L40=#REF!</formula>
    </cfRule>
    <cfRule type="expression" dxfId="3737" priority="867">
      <formula>$L40=#REF!</formula>
    </cfRule>
  </conditionalFormatting>
  <conditionalFormatting sqref="Y40">
    <cfRule type="expression" dxfId="3736" priority="860">
      <formula>$L40=#REF!</formula>
    </cfRule>
    <cfRule type="expression" dxfId="3735" priority="861">
      <formula>$L40=#REF!</formula>
    </cfRule>
    <cfRule type="expression" dxfId="3734" priority="862">
      <formula>$L40=#REF!</formula>
    </cfRule>
    <cfRule type="expression" dxfId="3733" priority="863">
      <formula>$L40=#REF!</formula>
    </cfRule>
  </conditionalFormatting>
  <conditionalFormatting sqref="Y48">
    <cfRule type="expression" dxfId="3732" priority="856">
      <formula>$L48=#REF!</formula>
    </cfRule>
    <cfRule type="expression" dxfId="3731" priority="857">
      <formula>$L48=#REF!</formula>
    </cfRule>
    <cfRule type="expression" dxfId="3730" priority="858">
      <formula>$L48=#REF!</formula>
    </cfRule>
    <cfRule type="expression" dxfId="3729" priority="859">
      <formula>$L48=#REF!</formula>
    </cfRule>
  </conditionalFormatting>
  <conditionalFormatting sqref="AB40">
    <cfRule type="expression" dxfId="3728" priority="852">
      <formula>$L40=#REF!</formula>
    </cfRule>
    <cfRule type="expression" dxfId="3727" priority="853">
      <formula>$L40=#REF!</formula>
    </cfRule>
    <cfRule type="expression" dxfId="3726" priority="854">
      <formula>$L40=#REF!</formula>
    </cfRule>
    <cfRule type="expression" dxfId="3725" priority="855">
      <formula>$L40=#REF!</formula>
    </cfRule>
  </conditionalFormatting>
  <conditionalFormatting sqref="AB41">
    <cfRule type="expression" dxfId="3724" priority="848">
      <formula>$L41=#REF!</formula>
    </cfRule>
    <cfRule type="expression" dxfId="3723" priority="849">
      <formula>$L41=#REF!</formula>
    </cfRule>
    <cfRule type="expression" dxfId="3722" priority="850">
      <formula>$L41=#REF!</formula>
    </cfRule>
    <cfRule type="expression" dxfId="3721" priority="851">
      <formula>$L41=#REF!</formula>
    </cfRule>
  </conditionalFormatting>
  <conditionalFormatting sqref="AB42">
    <cfRule type="expression" dxfId="3720" priority="844">
      <formula>$L42=#REF!</formula>
    </cfRule>
    <cfRule type="expression" dxfId="3719" priority="845">
      <formula>$L42=#REF!</formula>
    </cfRule>
    <cfRule type="expression" dxfId="3718" priority="846">
      <formula>$L42=#REF!</formula>
    </cfRule>
    <cfRule type="expression" dxfId="3717" priority="847">
      <formula>$L42=#REF!</formula>
    </cfRule>
  </conditionalFormatting>
  <conditionalFormatting sqref="AB43">
    <cfRule type="expression" dxfId="3716" priority="840">
      <formula>$L43=#REF!</formula>
    </cfRule>
    <cfRule type="expression" dxfId="3715" priority="841">
      <formula>$L43=#REF!</formula>
    </cfRule>
    <cfRule type="expression" dxfId="3714" priority="842">
      <formula>$L43=#REF!</formula>
    </cfRule>
    <cfRule type="expression" dxfId="3713" priority="843">
      <formula>$L43=#REF!</formula>
    </cfRule>
  </conditionalFormatting>
  <conditionalFormatting sqref="AB44">
    <cfRule type="expression" dxfId="3712" priority="836">
      <formula>$L44=#REF!</formula>
    </cfRule>
    <cfRule type="expression" dxfId="3711" priority="837">
      <formula>$L44=#REF!</formula>
    </cfRule>
    <cfRule type="expression" dxfId="3710" priority="838">
      <formula>$L44=#REF!</formula>
    </cfRule>
    <cfRule type="expression" dxfId="3709" priority="839">
      <formula>$L44=#REF!</formula>
    </cfRule>
  </conditionalFormatting>
  <conditionalFormatting sqref="AB47">
    <cfRule type="expression" dxfId="3708" priority="832">
      <formula>$L47=#REF!</formula>
    </cfRule>
    <cfRule type="expression" dxfId="3707" priority="833">
      <formula>$L47=#REF!</formula>
    </cfRule>
    <cfRule type="expression" dxfId="3706" priority="834">
      <formula>$L47=#REF!</formula>
    </cfRule>
    <cfRule type="expression" dxfId="3705" priority="835">
      <formula>$L47=#REF!</formula>
    </cfRule>
  </conditionalFormatting>
  <conditionalFormatting sqref="AB45">
    <cfRule type="expression" dxfId="3704" priority="828">
      <formula>$L45=#REF!</formula>
    </cfRule>
    <cfRule type="expression" dxfId="3703" priority="829">
      <formula>$L45=#REF!</formula>
    </cfRule>
    <cfRule type="expression" dxfId="3702" priority="830">
      <formula>$L45=#REF!</formula>
    </cfRule>
    <cfRule type="expression" dxfId="3701" priority="831">
      <formula>$L45=#REF!</formula>
    </cfRule>
  </conditionalFormatting>
  <conditionalFormatting sqref="AB48">
    <cfRule type="expression" dxfId="3700" priority="824">
      <formula>$L48=#REF!</formula>
    </cfRule>
    <cfRule type="expression" dxfId="3699" priority="825">
      <formula>$L48=#REF!</formula>
    </cfRule>
    <cfRule type="expression" dxfId="3698" priority="826">
      <formula>$L48=#REF!</formula>
    </cfRule>
    <cfRule type="expression" dxfId="3697" priority="827">
      <formula>$L48=#REF!</formula>
    </cfRule>
  </conditionalFormatting>
  <conditionalFormatting sqref="P40:P48">
    <cfRule type="cellIs" dxfId="3696" priority="823" operator="equal">
      <formula>"Mut+ext"</formula>
    </cfRule>
  </conditionalFormatting>
  <conditionalFormatting sqref="Y41:Y47">
    <cfRule type="expression" dxfId="3695" priority="819">
      <formula>$L41=#REF!</formula>
    </cfRule>
    <cfRule type="expression" dxfId="3694" priority="820">
      <formula>$L41=#REF!</formula>
    </cfRule>
    <cfRule type="expression" dxfId="3693" priority="821">
      <formula>$L41=#REF!</formula>
    </cfRule>
    <cfRule type="expression" dxfId="3692" priority="822">
      <formula>$L41=#REF!</formula>
    </cfRule>
  </conditionalFormatting>
  <conditionalFormatting sqref="AC57">
    <cfRule type="expression" dxfId="3691" priority="815">
      <formula>$L57=#REF!</formula>
    </cfRule>
    <cfRule type="expression" dxfId="3690" priority="816">
      <formula>$L57=#REF!</formula>
    </cfRule>
    <cfRule type="expression" dxfId="3689" priority="817">
      <formula>$L57=#REF!</formula>
    </cfRule>
    <cfRule type="expression" dxfId="3688" priority="818">
      <formula>$L57=#REF!</formula>
    </cfRule>
  </conditionalFormatting>
  <conditionalFormatting sqref="AC55:AC56">
    <cfRule type="expression" dxfId="3687" priority="811">
      <formula>$L55=#REF!</formula>
    </cfRule>
    <cfRule type="expression" dxfId="3686" priority="812">
      <formula>$L55=#REF!</formula>
    </cfRule>
    <cfRule type="expression" dxfId="3685" priority="813">
      <formula>$L55=#REF!</formula>
    </cfRule>
    <cfRule type="expression" dxfId="3684" priority="814">
      <formula>$L55=#REF!</formula>
    </cfRule>
  </conditionalFormatting>
  <conditionalFormatting sqref="Y49">
    <cfRule type="expression" dxfId="3683" priority="807">
      <formula>$L49=#REF!</formula>
    </cfRule>
    <cfRule type="expression" dxfId="3682" priority="808">
      <formula>$L49=#REF!</formula>
    </cfRule>
    <cfRule type="expression" dxfId="3681" priority="809">
      <formula>$L49=#REF!</formula>
    </cfRule>
    <cfRule type="expression" dxfId="3680" priority="810">
      <formula>$L49=#REF!</formula>
    </cfRule>
  </conditionalFormatting>
  <conditionalFormatting sqref="Y57">
    <cfRule type="expression" dxfId="3679" priority="803">
      <formula>$L57=#REF!</formula>
    </cfRule>
    <cfRule type="expression" dxfId="3678" priority="804">
      <formula>$L57=#REF!</formula>
    </cfRule>
    <cfRule type="expression" dxfId="3677" priority="805">
      <formula>$L57=#REF!</formula>
    </cfRule>
    <cfRule type="expression" dxfId="3676" priority="806">
      <formula>$L57=#REF!</formula>
    </cfRule>
  </conditionalFormatting>
  <conditionalFormatting sqref="AB55:AB56">
    <cfRule type="expression" dxfId="3675" priority="779">
      <formula>$L55=#REF!</formula>
    </cfRule>
    <cfRule type="expression" dxfId="3674" priority="780">
      <formula>$L55=#REF!</formula>
    </cfRule>
    <cfRule type="expression" dxfId="3673" priority="781">
      <formula>$L55=#REF!</formula>
    </cfRule>
    <cfRule type="expression" dxfId="3672" priority="782">
      <formula>$L55=#REF!</formula>
    </cfRule>
  </conditionalFormatting>
  <conditionalFormatting sqref="AB57">
    <cfRule type="expression" dxfId="3671" priority="771">
      <formula>$L57=#REF!</formula>
    </cfRule>
    <cfRule type="expression" dxfId="3670" priority="772">
      <formula>$L57=#REF!</formula>
    </cfRule>
    <cfRule type="expression" dxfId="3669" priority="773">
      <formula>$L57=#REF!</formula>
    </cfRule>
    <cfRule type="expression" dxfId="3668" priority="774">
      <formula>$L57=#REF!</formula>
    </cfRule>
  </conditionalFormatting>
  <conditionalFormatting sqref="P55:P57">
    <cfRule type="cellIs" dxfId="3667" priority="770" operator="equal">
      <formula>"Mut+ext"</formula>
    </cfRule>
  </conditionalFormatting>
  <conditionalFormatting sqref="Y50:Y56">
    <cfRule type="expression" dxfId="3666" priority="766">
      <formula>$L50=#REF!</formula>
    </cfRule>
    <cfRule type="expression" dxfId="3665" priority="767">
      <formula>$L50=#REF!</formula>
    </cfRule>
    <cfRule type="expression" dxfId="3664" priority="768">
      <formula>$L50=#REF!</formula>
    </cfRule>
    <cfRule type="expression" dxfId="3663" priority="769">
      <formula>$L50=#REF!</formula>
    </cfRule>
  </conditionalFormatting>
  <conditionalFormatting sqref="AC66">
    <cfRule type="expression" dxfId="3662" priority="762">
      <formula>$L66=#REF!</formula>
    </cfRule>
    <cfRule type="expression" dxfId="3661" priority="763">
      <formula>$L66=#REF!</formula>
    </cfRule>
    <cfRule type="expression" dxfId="3660" priority="764">
      <formula>$L66=#REF!</formula>
    </cfRule>
    <cfRule type="expression" dxfId="3659" priority="765">
      <formula>$L66=#REF!</formula>
    </cfRule>
  </conditionalFormatting>
  <conditionalFormatting sqref="AC58:AC65">
    <cfRule type="expression" dxfId="3658" priority="758">
      <formula>$L58=#REF!</formula>
    </cfRule>
    <cfRule type="expression" dxfId="3657" priority="759">
      <formula>$L58=#REF!</formula>
    </cfRule>
    <cfRule type="expression" dxfId="3656" priority="760">
      <formula>$L58=#REF!</formula>
    </cfRule>
    <cfRule type="expression" dxfId="3655" priority="761">
      <formula>$L58=#REF!</formula>
    </cfRule>
  </conditionalFormatting>
  <conditionalFormatting sqref="Y58">
    <cfRule type="expression" dxfId="3654" priority="754">
      <formula>$L58=#REF!</formula>
    </cfRule>
    <cfRule type="expression" dxfId="3653" priority="755">
      <formula>$L58=#REF!</formula>
    </cfRule>
    <cfRule type="expression" dxfId="3652" priority="756">
      <formula>$L58=#REF!</formula>
    </cfRule>
    <cfRule type="expression" dxfId="3651" priority="757">
      <formula>$L58=#REF!</formula>
    </cfRule>
  </conditionalFormatting>
  <conditionalFormatting sqref="Y66">
    <cfRule type="expression" dxfId="3650" priority="750">
      <formula>$L66=#REF!</formula>
    </cfRule>
    <cfRule type="expression" dxfId="3649" priority="751">
      <formula>$L66=#REF!</formula>
    </cfRule>
    <cfRule type="expression" dxfId="3648" priority="752">
      <formula>$L66=#REF!</formula>
    </cfRule>
    <cfRule type="expression" dxfId="3647" priority="753">
      <formula>$L66=#REF!</formula>
    </cfRule>
  </conditionalFormatting>
  <conditionalFormatting sqref="AB58">
    <cfRule type="expression" dxfId="3646" priority="746">
      <formula>$L58=#REF!</formula>
    </cfRule>
    <cfRule type="expression" dxfId="3645" priority="747">
      <formula>$L58=#REF!</formula>
    </cfRule>
    <cfRule type="expression" dxfId="3644" priority="748">
      <formula>$L58=#REF!</formula>
    </cfRule>
    <cfRule type="expression" dxfId="3643" priority="749">
      <formula>$L58=#REF!</formula>
    </cfRule>
  </conditionalFormatting>
  <conditionalFormatting sqref="AB60">
    <cfRule type="expression" dxfId="3642" priority="738">
      <formula>$L60=#REF!</formula>
    </cfRule>
    <cfRule type="expression" dxfId="3641" priority="739">
      <formula>$L60=#REF!</formula>
    </cfRule>
    <cfRule type="expression" dxfId="3640" priority="740">
      <formula>$L60=#REF!</formula>
    </cfRule>
    <cfRule type="expression" dxfId="3639" priority="741">
      <formula>$L60=#REF!</formula>
    </cfRule>
  </conditionalFormatting>
  <conditionalFormatting sqref="AB61">
    <cfRule type="expression" dxfId="3638" priority="734">
      <formula>$L61=#REF!</formula>
    </cfRule>
    <cfRule type="expression" dxfId="3637" priority="735">
      <formula>$L61=#REF!</formula>
    </cfRule>
    <cfRule type="expression" dxfId="3636" priority="736">
      <formula>$L61=#REF!</formula>
    </cfRule>
    <cfRule type="expression" dxfId="3635" priority="737">
      <formula>$L61=#REF!</formula>
    </cfRule>
  </conditionalFormatting>
  <conditionalFormatting sqref="AB62">
    <cfRule type="expression" dxfId="3634" priority="730">
      <formula>$L62=#REF!</formula>
    </cfRule>
    <cfRule type="expression" dxfId="3633" priority="731">
      <formula>$L62=#REF!</formula>
    </cfRule>
    <cfRule type="expression" dxfId="3632" priority="732">
      <formula>$L62=#REF!</formula>
    </cfRule>
    <cfRule type="expression" dxfId="3631" priority="733">
      <formula>$L62=#REF!</formula>
    </cfRule>
  </conditionalFormatting>
  <conditionalFormatting sqref="AB64:AB65">
    <cfRule type="expression" dxfId="3630" priority="726">
      <formula>$L64=#REF!</formula>
    </cfRule>
    <cfRule type="expression" dxfId="3629" priority="727">
      <formula>$L64=#REF!</formula>
    </cfRule>
    <cfRule type="expression" dxfId="3628" priority="728">
      <formula>$L64=#REF!</formula>
    </cfRule>
    <cfRule type="expression" dxfId="3627" priority="729">
      <formula>$L64=#REF!</formula>
    </cfRule>
  </conditionalFormatting>
  <conditionalFormatting sqref="AB63">
    <cfRule type="expression" dxfId="3626" priority="722">
      <formula>$L63=#REF!</formula>
    </cfRule>
    <cfRule type="expression" dxfId="3625" priority="723">
      <formula>$L63=#REF!</formula>
    </cfRule>
    <cfRule type="expression" dxfId="3624" priority="724">
      <formula>$L63=#REF!</formula>
    </cfRule>
    <cfRule type="expression" dxfId="3623" priority="725">
      <formula>$L63=#REF!</formula>
    </cfRule>
  </conditionalFormatting>
  <conditionalFormatting sqref="AB66">
    <cfRule type="expression" dxfId="3622" priority="718">
      <formula>$L66=#REF!</formula>
    </cfRule>
    <cfRule type="expression" dxfId="3621" priority="719">
      <formula>$L66=#REF!</formula>
    </cfRule>
    <cfRule type="expression" dxfId="3620" priority="720">
      <formula>$L66=#REF!</formula>
    </cfRule>
    <cfRule type="expression" dxfId="3619" priority="721">
      <formula>$L66=#REF!</formula>
    </cfRule>
  </conditionalFormatting>
  <conditionalFormatting sqref="P64:P66">
    <cfRule type="cellIs" dxfId="3618" priority="717" operator="equal">
      <formula>"Mut+ext"</formula>
    </cfRule>
  </conditionalFormatting>
  <conditionalFormatting sqref="Y59:Y65">
    <cfRule type="expression" dxfId="3617" priority="713">
      <formula>$L59=#REF!</formula>
    </cfRule>
    <cfRule type="expression" dxfId="3616" priority="714">
      <formula>$L59=#REF!</formula>
    </cfRule>
    <cfRule type="expression" dxfId="3615" priority="715">
      <formula>$L59=#REF!</formula>
    </cfRule>
    <cfRule type="expression" dxfId="3614" priority="716">
      <formula>$L59=#REF!</formula>
    </cfRule>
  </conditionalFormatting>
  <conditionalFormatting sqref="AC79">
    <cfRule type="expression" dxfId="3613" priority="709">
      <formula>$L79=#REF!</formula>
    </cfRule>
    <cfRule type="expression" dxfId="3612" priority="710">
      <formula>$L79=#REF!</formula>
    </cfRule>
    <cfRule type="expression" dxfId="3611" priority="711">
      <formula>$L79=#REF!</formula>
    </cfRule>
    <cfRule type="expression" dxfId="3610" priority="712">
      <formula>$L79=#REF!</formula>
    </cfRule>
  </conditionalFormatting>
  <conditionalFormatting sqref="Y67">
    <cfRule type="expression" dxfId="3609" priority="701">
      <formula>$L67=#REF!</formula>
    </cfRule>
    <cfRule type="expression" dxfId="3608" priority="702">
      <formula>$L67=#REF!</formula>
    </cfRule>
    <cfRule type="expression" dxfId="3607" priority="703">
      <formula>$L67=#REF!</formula>
    </cfRule>
    <cfRule type="expression" dxfId="3606" priority="704">
      <formula>$L67=#REF!</formula>
    </cfRule>
  </conditionalFormatting>
  <conditionalFormatting sqref="Y79">
    <cfRule type="expression" dxfId="3605" priority="697">
      <formula>$L79=#REF!</formula>
    </cfRule>
    <cfRule type="expression" dxfId="3604" priority="698">
      <formula>$L79=#REF!</formula>
    </cfRule>
    <cfRule type="expression" dxfId="3603" priority="699">
      <formula>$L79=#REF!</formula>
    </cfRule>
    <cfRule type="expression" dxfId="3602" priority="700">
      <formula>$L79=#REF!</formula>
    </cfRule>
  </conditionalFormatting>
  <conditionalFormatting sqref="AB79">
    <cfRule type="expression" dxfId="3601" priority="665">
      <formula>$L79=#REF!</formula>
    </cfRule>
    <cfRule type="expression" dxfId="3600" priority="666">
      <formula>$L79=#REF!</formula>
    </cfRule>
    <cfRule type="expression" dxfId="3599" priority="667">
      <formula>$L79=#REF!</formula>
    </cfRule>
    <cfRule type="expression" dxfId="3598" priority="668">
      <formula>$L79=#REF!</formula>
    </cfRule>
  </conditionalFormatting>
  <conditionalFormatting sqref="P79">
    <cfRule type="cellIs" dxfId="3597" priority="664" operator="equal">
      <formula>"Mut+ext"</formula>
    </cfRule>
  </conditionalFormatting>
  <conditionalFormatting sqref="Y69:Y73">
    <cfRule type="expression" dxfId="3596" priority="660">
      <formula>$L69=#REF!</formula>
    </cfRule>
    <cfRule type="expression" dxfId="3595" priority="661">
      <formula>$L69=#REF!</formula>
    </cfRule>
    <cfRule type="expression" dxfId="3594" priority="662">
      <formula>$L69=#REF!</formula>
    </cfRule>
    <cfRule type="expression" dxfId="3593" priority="663">
      <formula>$L69=#REF!</formula>
    </cfRule>
  </conditionalFormatting>
  <conditionalFormatting sqref="AC88">
    <cfRule type="expression" dxfId="3592" priority="656">
      <formula>$L88=#REF!</formula>
    </cfRule>
    <cfRule type="expression" dxfId="3591" priority="657">
      <formula>$L88=#REF!</formula>
    </cfRule>
    <cfRule type="expression" dxfId="3590" priority="658">
      <formula>$L88=#REF!</formula>
    </cfRule>
    <cfRule type="expression" dxfId="3589" priority="659">
      <formula>$L88=#REF!</formula>
    </cfRule>
  </conditionalFormatting>
  <conditionalFormatting sqref="AC84:AC87">
    <cfRule type="expression" dxfId="3588" priority="652">
      <formula>$L84=#REF!</formula>
    </cfRule>
    <cfRule type="expression" dxfId="3587" priority="653">
      <formula>$L84=#REF!</formula>
    </cfRule>
    <cfRule type="expression" dxfId="3586" priority="654">
      <formula>$L84=#REF!</formula>
    </cfRule>
    <cfRule type="expression" dxfId="3585" priority="655">
      <formula>$L84=#REF!</formula>
    </cfRule>
  </conditionalFormatting>
  <conditionalFormatting sqref="Y88">
    <cfRule type="expression" dxfId="3584" priority="644">
      <formula>$L88=#REF!</formula>
    </cfRule>
    <cfRule type="expression" dxfId="3583" priority="645">
      <formula>$L88=#REF!</formula>
    </cfRule>
    <cfRule type="expression" dxfId="3582" priority="646">
      <formula>$L88=#REF!</formula>
    </cfRule>
    <cfRule type="expression" dxfId="3581" priority="647">
      <formula>$L88=#REF!</formula>
    </cfRule>
  </conditionalFormatting>
  <conditionalFormatting sqref="AB84">
    <cfRule type="expression" dxfId="3580" priority="624">
      <formula>$L84=#REF!</formula>
    </cfRule>
    <cfRule type="expression" dxfId="3579" priority="625">
      <formula>$L84=#REF!</formula>
    </cfRule>
    <cfRule type="expression" dxfId="3578" priority="626">
      <formula>$L84=#REF!</formula>
    </cfRule>
    <cfRule type="expression" dxfId="3577" priority="627">
      <formula>$L84=#REF!</formula>
    </cfRule>
  </conditionalFormatting>
  <conditionalFormatting sqref="AB86:AB87">
    <cfRule type="expression" dxfId="3576" priority="620">
      <formula>$L86=#REF!</formula>
    </cfRule>
    <cfRule type="expression" dxfId="3575" priority="621">
      <formula>$L86=#REF!</formula>
    </cfRule>
    <cfRule type="expression" dxfId="3574" priority="622">
      <formula>$L86=#REF!</formula>
    </cfRule>
    <cfRule type="expression" dxfId="3573" priority="623">
      <formula>$L86=#REF!</formula>
    </cfRule>
  </conditionalFormatting>
  <conditionalFormatting sqref="AB85">
    <cfRule type="expression" dxfId="3572" priority="616">
      <formula>$L85=#REF!</formula>
    </cfRule>
    <cfRule type="expression" dxfId="3571" priority="617">
      <formula>$L85=#REF!</formula>
    </cfRule>
    <cfRule type="expression" dxfId="3570" priority="618">
      <formula>$L85=#REF!</formula>
    </cfRule>
    <cfRule type="expression" dxfId="3569" priority="619">
      <formula>$L85=#REF!</formula>
    </cfRule>
  </conditionalFormatting>
  <conditionalFormatting sqref="AB88">
    <cfRule type="expression" dxfId="3568" priority="612">
      <formula>$L88=#REF!</formula>
    </cfRule>
    <cfRule type="expression" dxfId="3567" priority="613">
      <formula>$L88=#REF!</formula>
    </cfRule>
    <cfRule type="expression" dxfId="3566" priority="614">
      <formula>$L88=#REF!</formula>
    </cfRule>
    <cfRule type="expression" dxfId="3565" priority="615">
      <formula>$L88=#REF!</formula>
    </cfRule>
  </conditionalFormatting>
  <conditionalFormatting sqref="P88">
    <cfRule type="cellIs" dxfId="3564" priority="611" operator="equal">
      <formula>"Mut+ext"</formula>
    </cfRule>
  </conditionalFormatting>
  <conditionalFormatting sqref="Y82:Y87">
    <cfRule type="expression" dxfId="3563" priority="607">
      <formula>$L82=#REF!</formula>
    </cfRule>
    <cfRule type="expression" dxfId="3562" priority="608">
      <formula>$L82=#REF!</formula>
    </cfRule>
    <cfRule type="expression" dxfId="3561" priority="609">
      <formula>$L82=#REF!</formula>
    </cfRule>
    <cfRule type="expression" dxfId="3560" priority="610">
      <formula>$L82=#REF!</formula>
    </cfRule>
  </conditionalFormatting>
  <conditionalFormatting sqref="AC97">
    <cfRule type="expression" dxfId="3559" priority="603">
      <formula>$L97=#REF!</formula>
    </cfRule>
    <cfRule type="expression" dxfId="3558" priority="604">
      <formula>$L97=#REF!</formula>
    </cfRule>
    <cfRule type="expression" dxfId="3557" priority="605">
      <formula>$L97=#REF!</formula>
    </cfRule>
    <cfRule type="expression" dxfId="3556" priority="606">
      <formula>$L97=#REF!</formula>
    </cfRule>
  </conditionalFormatting>
  <conditionalFormatting sqref="AC89:AC96">
    <cfRule type="expression" dxfId="3555" priority="599">
      <formula>$L89=#REF!</formula>
    </cfRule>
    <cfRule type="expression" dxfId="3554" priority="600">
      <formula>$L89=#REF!</formula>
    </cfRule>
    <cfRule type="expression" dxfId="3553" priority="601">
      <formula>$L89=#REF!</formula>
    </cfRule>
    <cfRule type="expression" dxfId="3552" priority="602">
      <formula>$L89=#REF!</formula>
    </cfRule>
  </conditionalFormatting>
  <conditionalFormatting sqref="Y97">
    <cfRule type="expression" dxfId="3551" priority="591">
      <formula>$L97=#REF!</formula>
    </cfRule>
    <cfRule type="expression" dxfId="3550" priority="592">
      <formula>$L97=#REF!</formula>
    </cfRule>
    <cfRule type="expression" dxfId="3549" priority="593">
      <formula>$L97=#REF!</formula>
    </cfRule>
    <cfRule type="expression" dxfId="3548" priority="594">
      <formula>$L97=#REF!</formula>
    </cfRule>
  </conditionalFormatting>
  <conditionalFormatting sqref="AB89">
    <cfRule type="expression" dxfId="3547" priority="587">
      <formula>$L89=#REF!</formula>
    </cfRule>
    <cfRule type="expression" dxfId="3546" priority="588">
      <formula>$L89=#REF!</formula>
    </cfRule>
    <cfRule type="expression" dxfId="3545" priority="589">
      <formula>$L89=#REF!</formula>
    </cfRule>
    <cfRule type="expression" dxfId="3544" priority="590">
      <formula>$L89=#REF!</formula>
    </cfRule>
  </conditionalFormatting>
  <conditionalFormatting sqref="AB90">
    <cfRule type="expression" dxfId="3543" priority="583">
      <formula>$L90=#REF!</formula>
    </cfRule>
    <cfRule type="expression" dxfId="3542" priority="584">
      <formula>$L90=#REF!</formula>
    </cfRule>
    <cfRule type="expression" dxfId="3541" priority="585">
      <formula>$L90=#REF!</formula>
    </cfRule>
    <cfRule type="expression" dxfId="3540" priority="586">
      <formula>$L90=#REF!</formula>
    </cfRule>
  </conditionalFormatting>
  <conditionalFormatting sqref="AB91">
    <cfRule type="expression" dxfId="3539" priority="579">
      <formula>$L91=#REF!</formula>
    </cfRule>
    <cfRule type="expression" dxfId="3538" priority="580">
      <formula>$L91=#REF!</formula>
    </cfRule>
    <cfRule type="expression" dxfId="3537" priority="581">
      <formula>$L91=#REF!</formula>
    </cfRule>
    <cfRule type="expression" dxfId="3536" priority="582">
      <formula>$L91=#REF!</formula>
    </cfRule>
  </conditionalFormatting>
  <conditionalFormatting sqref="AB92">
    <cfRule type="expression" dxfId="3535" priority="575">
      <formula>$L92=#REF!</formula>
    </cfRule>
    <cfRule type="expression" dxfId="3534" priority="576">
      <formula>$L92=#REF!</formula>
    </cfRule>
    <cfRule type="expression" dxfId="3533" priority="577">
      <formula>$L92=#REF!</formula>
    </cfRule>
    <cfRule type="expression" dxfId="3532" priority="578">
      <formula>$L92=#REF!</formula>
    </cfRule>
  </conditionalFormatting>
  <conditionalFormatting sqref="AB93">
    <cfRule type="expression" dxfId="3531" priority="571">
      <formula>$L93=#REF!</formula>
    </cfRule>
    <cfRule type="expression" dxfId="3530" priority="572">
      <formula>$L93=#REF!</formula>
    </cfRule>
    <cfRule type="expression" dxfId="3529" priority="573">
      <formula>$L93=#REF!</formula>
    </cfRule>
    <cfRule type="expression" dxfId="3528" priority="574">
      <formula>$L93=#REF!</formula>
    </cfRule>
  </conditionalFormatting>
  <conditionalFormatting sqref="AB95:AB96">
    <cfRule type="expression" dxfId="3527" priority="567">
      <formula>$L95=#REF!</formula>
    </cfRule>
    <cfRule type="expression" dxfId="3526" priority="568">
      <formula>$L95=#REF!</formula>
    </cfRule>
    <cfRule type="expression" dxfId="3525" priority="569">
      <formula>$L95=#REF!</formula>
    </cfRule>
    <cfRule type="expression" dxfId="3524" priority="570">
      <formula>$L95=#REF!</formula>
    </cfRule>
  </conditionalFormatting>
  <conditionalFormatting sqref="AB94">
    <cfRule type="expression" dxfId="3523" priority="563">
      <formula>$L94=#REF!</formula>
    </cfRule>
    <cfRule type="expression" dxfId="3522" priority="564">
      <formula>$L94=#REF!</formula>
    </cfRule>
    <cfRule type="expression" dxfId="3521" priority="565">
      <formula>$L94=#REF!</formula>
    </cfRule>
    <cfRule type="expression" dxfId="3520" priority="566">
      <formula>$L94=#REF!</formula>
    </cfRule>
  </conditionalFormatting>
  <conditionalFormatting sqref="AB97">
    <cfRule type="expression" dxfId="3519" priority="559">
      <formula>$L97=#REF!</formula>
    </cfRule>
    <cfRule type="expression" dxfId="3518" priority="560">
      <formula>$L97=#REF!</formula>
    </cfRule>
    <cfRule type="expression" dxfId="3517" priority="561">
      <formula>$L97=#REF!</formula>
    </cfRule>
    <cfRule type="expression" dxfId="3516" priority="562">
      <formula>$L97=#REF!</formula>
    </cfRule>
  </conditionalFormatting>
  <conditionalFormatting sqref="P97">
    <cfRule type="cellIs" dxfId="3515" priority="558" operator="equal">
      <formula>"Mut+ext"</formula>
    </cfRule>
  </conditionalFormatting>
  <conditionalFormatting sqref="Y90:Y96">
    <cfRule type="expression" dxfId="3514" priority="554">
      <formula>$L90=#REF!</formula>
    </cfRule>
    <cfRule type="expression" dxfId="3513" priority="555">
      <formula>$L90=#REF!</formula>
    </cfRule>
    <cfRule type="expression" dxfId="3512" priority="556">
      <formula>$L90=#REF!</formula>
    </cfRule>
    <cfRule type="expression" dxfId="3511" priority="557">
      <formula>$L90=#REF!</formula>
    </cfRule>
  </conditionalFormatting>
  <conditionalFormatting sqref="AC106">
    <cfRule type="expression" dxfId="3510" priority="550">
      <formula>$L106=#REF!</formula>
    </cfRule>
    <cfRule type="expression" dxfId="3509" priority="551">
      <formula>$L106=#REF!</formula>
    </cfRule>
    <cfRule type="expression" dxfId="3508" priority="552">
      <formula>$L106=#REF!</formula>
    </cfRule>
    <cfRule type="expression" dxfId="3507" priority="553">
      <formula>$L106=#REF!</formula>
    </cfRule>
  </conditionalFormatting>
  <conditionalFormatting sqref="AC98:AC105">
    <cfRule type="expression" dxfId="3506" priority="546">
      <formula>$L98=#REF!</formula>
    </cfRule>
    <cfRule type="expression" dxfId="3505" priority="547">
      <formula>$L98=#REF!</formula>
    </cfRule>
    <cfRule type="expression" dxfId="3504" priority="548">
      <formula>$L98=#REF!</formula>
    </cfRule>
    <cfRule type="expression" dxfId="3503" priority="549">
      <formula>$L98=#REF!</formula>
    </cfRule>
  </conditionalFormatting>
  <conditionalFormatting sqref="Y106">
    <cfRule type="expression" dxfId="3502" priority="538">
      <formula>$L106=#REF!</formula>
    </cfRule>
    <cfRule type="expression" dxfId="3501" priority="539">
      <formula>$L106=#REF!</formula>
    </cfRule>
    <cfRule type="expression" dxfId="3500" priority="540">
      <formula>$L106=#REF!</formula>
    </cfRule>
    <cfRule type="expression" dxfId="3499" priority="541">
      <formula>$L106=#REF!</formula>
    </cfRule>
  </conditionalFormatting>
  <conditionalFormatting sqref="AB98">
    <cfRule type="expression" dxfId="3498" priority="534">
      <formula>$L98=#REF!</formula>
    </cfRule>
    <cfRule type="expression" dxfId="3497" priority="535">
      <formula>$L98=#REF!</formula>
    </cfRule>
    <cfRule type="expression" dxfId="3496" priority="536">
      <formula>$L98=#REF!</formula>
    </cfRule>
    <cfRule type="expression" dxfId="3495" priority="537">
      <formula>$L98=#REF!</formula>
    </cfRule>
  </conditionalFormatting>
  <conditionalFormatting sqref="AB99">
    <cfRule type="expression" dxfId="3494" priority="530">
      <formula>$L99=#REF!</formula>
    </cfRule>
    <cfRule type="expression" dxfId="3493" priority="531">
      <formula>$L99=#REF!</formula>
    </cfRule>
    <cfRule type="expression" dxfId="3492" priority="532">
      <formula>$L99=#REF!</formula>
    </cfRule>
    <cfRule type="expression" dxfId="3491" priority="533">
      <formula>$L99=#REF!</formula>
    </cfRule>
  </conditionalFormatting>
  <conditionalFormatting sqref="AB100">
    <cfRule type="expression" dxfId="3490" priority="526">
      <formula>$L100=#REF!</formula>
    </cfRule>
    <cfRule type="expression" dxfId="3489" priority="527">
      <formula>$L100=#REF!</formula>
    </cfRule>
    <cfRule type="expression" dxfId="3488" priority="528">
      <formula>$L100=#REF!</formula>
    </cfRule>
    <cfRule type="expression" dxfId="3487" priority="529">
      <formula>$L100=#REF!</formula>
    </cfRule>
  </conditionalFormatting>
  <conditionalFormatting sqref="AB101">
    <cfRule type="expression" dxfId="3486" priority="522">
      <formula>$L101=#REF!</formula>
    </cfRule>
    <cfRule type="expression" dxfId="3485" priority="523">
      <formula>$L101=#REF!</formula>
    </cfRule>
    <cfRule type="expression" dxfId="3484" priority="524">
      <formula>$L101=#REF!</formula>
    </cfRule>
    <cfRule type="expression" dxfId="3483" priority="525">
      <formula>$L101=#REF!</formula>
    </cfRule>
  </conditionalFormatting>
  <conditionalFormatting sqref="AB102">
    <cfRule type="expression" dxfId="3482" priority="518">
      <formula>$L102=#REF!</formula>
    </cfRule>
    <cfRule type="expression" dxfId="3481" priority="519">
      <formula>$L102=#REF!</formula>
    </cfRule>
    <cfRule type="expression" dxfId="3480" priority="520">
      <formula>$L102=#REF!</formula>
    </cfRule>
    <cfRule type="expression" dxfId="3479" priority="521">
      <formula>$L102=#REF!</formula>
    </cfRule>
  </conditionalFormatting>
  <conditionalFormatting sqref="AB104:AB105">
    <cfRule type="expression" dxfId="3478" priority="514">
      <formula>$L104=#REF!</formula>
    </cfRule>
    <cfRule type="expression" dxfId="3477" priority="515">
      <formula>$L104=#REF!</formula>
    </cfRule>
    <cfRule type="expression" dxfId="3476" priority="516">
      <formula>$L104=#REF!</formula>
    </cfRule>
    <cfRule type="expression" dxfId="3475" priority="517">
      <formula>$L104=#REF!</formula>
    </cfRule>
  </conditionalFormatting>
  <conditionalFormatting sqref="AB103">
    <cfRule type="expression" dxfId="3474" priority="510">
      <formula>$L103=#REF!</formula>
    </cfRule>
    <cfRule type="expression" dxfId="3473" priority="511">
      <formula>$L103=#REF!</formula>
    </cfRule>
    <cfRule type="expression" dxfId="3472" priority="512">
      <formula>$L103=#REF!</formula>
    </cfRule>
    <cfRule type="expression" dxfId="3471" priority="513">
      <formula>$L103=#REF!</formula>
    </cfRule>
  </conditionalFormatting>
  <conditionalFormatting sqref="AB106">
    <cfRule type="expression" dxfId="3470" priority="506">
      <formula>$L106=#REF!</formula>
    </cfRule>
    <cfRule type="expression" dxfId="3469" priority="507">
      <formula>$L106=#REF!</formula>
    </cfRule>
    <cfRule type="expression" dxfId="3468" priority="508">
      <formula>$L106=#REF!</formula>
    </cfRule>
    <cfRule type="expression" dxfId="3467" priority="509">
      <formula>$L106=#REF!</formula>
    </cfRule>
  </conditionalFormatting>
  <conditionalFormatting sqref="P98:P106">
    <cfRule type="cellIs" dxfId="3466" priority="505" operator="equal">
      <formula>"Mut+ext"</formula>
    </cfRule>
  </conditionalFormatting>
  <conditionalFormatting sqref="Y100:Y105">
    <cfRule type="expression" dxfId="3465" priority="501">
      <formula>$L100=#REF!</formula>
    </cfRule>
    <cfRule type="expression" dxfId="3464" priority="502">
      <formula>$L100=#REF!</formula>
    </cfRule>
    <cfRule type="expression" dxfId="3463" priority="503">
      <formula>$L100=#REF!</formula>
    </cfRule>
    <cfRule type="expression" dxfId="3462" priority="504">
      <formula>$L100=#REF!</formula>
    </cfRule>
  </conditionalFormatting>
  <conditionalFormatting sqref="AC184:AC190">
    <cfRule type="expression" dxfId="3461" priority="497">
      <formula>$L184=#REF!</formula>
    </cfRule>
    <cfRule type="expression" dxfId="3460" priority="498">
      <formula>$L184=#REF!</formula>
    </cfRule>
    <cfRule type="expression" dxfId="3459" priority="499">
      <formula>$L184=#REF!</formula>
    </cfRule>
    <cfRule type="expression" dxfId="3458" priority="500">
      <formula>$L184=#REF!</formula>
    </cfRule>
  </conditionalFormatting>
  <conditionalFormatting sqref="AB184:AB190">
    <cfRule type="expression" dxfId="3457" priority="493">
      <formula>$L184=#REF!</formula>
    </cfRule>
    <cfRule type="expression" dxfId="3456" priority="494">
      <formula>$L184=#REF!</formula>
    </cfRule>
    <cfRule type="expression" dxfId="3455" priority="495">
      <formula>$L184=#REF!</formula>
    </cfRule>
    <cfRule type="expression" dxfId="3454" priority="496">
      <formula>$L184=#REF!</formula>
    </cfRule>
  </conditionalFormatting>
  <conditionalFormatting sqref="P185:P190">
    <cfRule type="cellIs" dxfId="3453" priority="492" operator="equal">
      <formula>"Mut+ext"</formula>
    </cfRule>
  </conditionalFormatting>
  <conditionalFormatting sqref="Y184:Y190">
    <cfRule type="expression" dxfId="3452" priority="488">
      <formula>$L184=#REF!</formula>
    </cfRule>
    <cfRule type="expression" dxfId="3451" priority="489">
      <formula>$L184=#REF!</formula>
    </cfRule>
    <cfRule type="expression" dxfId="3450" priority="490">
      <formula>$L184=#REF!</formula>
    </cfRule>
    <cfRule type="expression" dxfId="3449" priority="491">
      <formula>$L184=#REF!</formula>
    </cfRule>
  </conditionalFormatting>
  <conditionalFormatting sqref="AC191">
    <cfRule type="expression" dxfId="3448" priority="484">
      <formula>$L191=#REF!</formula>
    </cfRule>
    <cfRule type="expression" dxfId="3447" priority="485">
      <formula>$L191=#REF!</formula>
    </cfRule>
    <cfRule type="expression" dxfId="3446" priority="486">
      <formula>$L191=#REF!</formula>
    </cfRule>
    <cfRule type="expression" dxfId="3445" priority="487">
      <formula>$L191=#REF!</formula>
    </cfRule>
  </conditionalFormatting>
  <conditionalFormatting sqref="AB191">
    <cfRule type="expression" dxfId="3444" priority="480">
      <formula>$L191=#REF!</formula>
    </cfRule>
    <cfRule type="expression" dxfId="3443" priority="481">
      <formula>$L191=#REF!</formula>
    </cfRule>
    <cfRule type="expression" dxfId="3442" priority="482">
      <formula>$L191=#REF!</formula>
    </cfRule>
    <cfRule type="expression" dxfId="3441" priority="483">
      <formula>$L191=#REF!</formula>
    </cfRule>
  </conditionalFormatting>
  <conditionalFormatting sqref="P191">
    <cfRule type="cellIs" dxfId="3440" priority="479" operator="equal">
      <formula>"Mut+ext"</formula>
    </cfRule>
  </conditionalFormatting>
  <conditionalFormatting sqref="Y191">
    <cfRule type="expression" dxfId="3439" priority="475">
      <formula>$L191=#REF!</formula>
    </cfRule>
    <cfRule type="expression" dxfId="3438" priority="476">
      <formula>$L191=#REF!</formula>
    </cfRule>
    <cfRule type="expression" dxfId="3437" priority="477">
      <formula>$L191=#REF!</formula>
    </cfRule>
    <cfRule type="expression" dxfId="3436" priority="478">
      <formula>$L191=#REF!</formula>
    </cfRule>
  </conditionalFormatting>
  <conditionalFormatting sqref="AC193:AC199">
    <cfRule type="expression" dxfId="3435" priority="458">
      <formula>$L193=#REF!</formula>
    </cfRule>
    <cfRule type="expression" dxfId="3434" priority="459">
      <formula>$L193=#REF!</formula>
    </cfRule>
    <cfRule type="expression" dxfId="3433" priority="460">
      <formula>$L193=#REF!</formula>
    </cfRule>
    <cfRule type="expression" dxfId="3432" priority="461">
      <formula>$L193=#REF!</formula>
    </cfRule>
  </conditionalFormatting>
  <conditionalFormatting sqref="AB193:AB199">
    <cfRule type="expression" dxfId="3431" priority="454">
      <formula>$L193=#REF!</formula>
    </cfRule>
    <cfRule type="expression" dxfId="3430" priority="455">
      <formula>$L193=#REF!</formula>
    </cfRule>
    <cfRule type="expression" dxfId="3429" priority="456">
      <formula>$L193=#REF!</formula>
    </cfRule>
    <cfRule type="expression" dxfId="3428" priority="457">
      <formula>$L193=#REF!</formula>
    </cfRule>
  </conditionalFormatting>
  <conditionalFormatting sqref="P193:P199">
    <cfRule type="cellIs" dxfId="3427" priority="453" operator="equal">
      <formula>"Mut+ext"</formula>
    </cfRule>
  </conditionalFormatting>
  <conditionalFormatting sqref="Y193:Y198">
    <cfRule type="expression" dxfId="3426" priority="449">
      <formula>$L193=#REF!</formula>
    </cfRule>
    <cfRule type="expression" dxfId="3425" priority="450">
      <formula>$L193=#REF!</formula>
    </cfRule>
    <cfRule type="expression" dxfId="3424" priority="451">
      <formula>$L193=#REF!</formula>
    </cfRule>
    <cfRule type="expression" dxfId="3423" priority="452">
      <formula>$L193=#REF!</formula>
    </cfRule>
  </conditionalFormatting>
  <conditionalFormatting sqref="AC200">
    <cfRule type="expression" dxfId="3422" priority="445">
      <formula>$L200=#REF!</formula>
    </cfRule>
    <cfRule type="expression" dxfId="3421" priority="446">
      <formula>$L200=#REF!</formula>
    </cfRule>
    <cfRule type="expression" dxfId="3420" priority="447">
      <formula>$L200=#REF!</formula>
    </cfRule>
    <cfRule type="expression" dxfId="3419" priority="448">
      <formula>$L200=#REF!</formula>
    </cfRule>
  </conditionalFormatting>
  <conditionalFormatting sqref="AB200">
    <cfRule type="expression" dxfId="3418" priority="441">
      <formula>$L200=#REF!</formula>
    </cfRule>
    <cfRule type="expression" dxfId="3417" priority="442">
      <formula>$L200=#REF!</formula>
    </cfRule>
    <cfRule type="expression" dxfId="3416" priority="443">
      <formula>$L200=#REF!</formula>
    </cfRule>
    <cfRule type="expression" dxfId="3415" priority="444">
      <formula>$L200=#REF!</formula>
    </cfRule>
  </conditionalFormatting>
  <conditionalFormatting sqref="P200">
    <cfRule type="cellIs" dxfId="3414" priority="440" operator="equal">
      <formula>"Mut+ext"</formula>
    </cfRule>
  </conditionalFormatting>
  <conditionalFormatting sqref="Y200">
    <cfRule type="expression" dxfId="3413" priority="436">
      <formula>$L200=#REF!</formula>
    </cfRule>
    <cfRule type="expression" dxfId="3412" priority="437">
      <formula>$L200=#REF!</formula>
    </cfRule>
    <cfRule type="expression" dxfId="3411" priority="438">
      <formula>$L200=#REF!</formula>
    </cfRule>
    <cfRule type="expression" dxfId="3410" priority="439">
      <formula>$L200=#REF!</formula>
    </cfRule>
  </conditionalFormatting>
  <conditionalFormatting sqref="P192">
    <cfRule type="cellIs" dxfId="3409" priority="427" operator="equal">
      <formula>"Mut+ext"</formula>
    </cfRule>
  </conditionalFormatting>
  <conditionalFormatting sqref="Y192">
    <cfRule type="expression" dxfId="3408" priority="423">
      <formula>$L192=#REF!</formula>
    </cfRule>
    <cfRule type="expression" dxfId="3407" priority="424">
      <formula>$L192=#REF!</formula>
    </cfRule>
    <cfRule type="expression" dxfId="3406" priority="425">
      <formula>$L192=#REF!</formula>
    </cfRule>
    <cfRule type="expression" dxfId="3405" priority="426">
      <formula>$L192=#REF!</formula>
    </cfRule>
  </conditionalFormatting>
  <conditionalFormatting sqref="Y68">
    <cfRule type="expression" dxfId="3404" priority="415">
      <formula>$L68=#REF!</formula>
    </cfRule>
    <cfRule type="expression" dxfId="3403" priority="416">
      <formula>$L68=#REF!</formula>
    </cfRule>
    <cfRule type="expression" dxfId="3402" priority="417">
      <formula>$L68=#REF!</formula>
    </cfRule>
    <cfRule type="expression" dxfId="3401" priority="418">
      <formula>$L68=#REF!</formula>
    </cfRule>
  </conditionalFormatting>
  <conditionalFormatting sqref="Y89">
    <cfRule type="expression" dxfId="3400" priority="411">
      <formula>$L89=#REF!</formula>
    </cfRule>
    <cfRule type="expression" dxfId="3399" priority="412">
      <formula>$L89=#REF!</formula>
    </cfRule>
    <cfRule type="expression" dxfId="3398" priority="413">
      <formula>$L89=#REF!</formula>
    </cfRule>
    <cfRule type="expression" dxfId="3397" priority="414">
      <formula>$L89=#REF!</formula>
    </cfRule>
  </conditionalFormatting>
  <conditionalFormatting sqref="Y98">
    <cfRule type="expression" dxfId="3396" priority="407">
      <formula>$L98=#REF!</formula>
    </cfRule>
    <cfRule type="expression" dxfId="3395" priority="408">
      <formula>$L98=#REF!</formula>
    </cfRule>
    <cfRule type="expression" dxfId="3394" priority="409">
      <formula>$L98=#REF!</formula>
    </cfRule>
    <cfRule type="expression" dxfId="3393" priority="410">
      <formula>$L98=#REF!</formula>
    </cfRule>
  </conditionalFormatting>
  <conditionalFormatting sqref="Y99">
    <cfRule type="expression" dxfId="3392" priority="403">
      <formula>$L99=#REF!</formula>
    </cfRule>
    <cfRule type="expression" dxfId="3391" priority="404">
      <formula>$L99=#REF!</formula>
    </cfRule>
    <cfRule type="expression" dxfId="3390" priority="405">
      <formula>$L99=#REF!</formula>
    </cfRule>
    <cfRule type="expression" dxfId="3389" priority="406">
      <formula>$L99=#REF!</formula>
    </cfRule>
  </conditionalFormatting>
  <conditionalFormatting sqref="Y80">
    <cfRule type="expression" dxfId="3388" priority="399">
      <formula>$L80=#REF!</formula>
    </cfRule>
    <cfRule type="expression" dxfId="3387" priority="400">
      <formula>$L80=#REF!</formula>
    </cfRule>
    <cfRule type="expression" dxfId="3386" priority="401">
      <formula>$L80=#REF!</formula>
    </cfRule>
    <cfRule type="expression" dxfId="3385" priority="402">
      <formula>$L80=#REF!</formula>
    </cfRule>
  </conditionalFormatting>
  <conditionalFormatting sqref="Y81">
    <cfRule type="expression" dxfId="3384" priority="395">
      <formula>$L81=#REF!</formula>
    </cfRule>
    <cfRule type="expression" dxfId="3383" priority="396">
      <formula>$L81=#REF!</formula>
    </cfRule>
    <cfRule type="expression" dxfId="3382" priority="397">
      <formula>$L81=#REF!</formula>
    </cfRule>
    <cfRule type="expression" dxfId="3381" priority="398">
      <formula>$L81=#REF!</formula>
    </cfRule>
  </conditionalFormatting>
  <conditionalFormatting sqref="P58:P63">
    <cfRule type="cellIs" dxfId="3380" priority="394" operator="equal">
      <formula>"Mut+ext"</formula>
    </cfRule>
  </conditionalFormatting>
  <conditionalFormatting sqref="P49:P54">
    <cfRule type="cellIs" dxfId="3379" priority="393" operator="equal">
      <formula>"Mut+ext"</formula>
    </cfRule>
  </conditionalFormatting>
  <conditionalFormatting sqref="P126:P131">
    <cfRule type="cellIs" dxfId="3378" priority="392" operator="equal">
      <formula>"Mut+ext"</formula>
    </cfRule>
  </conditionalFormatting>
  <conditionalFormatting sqref="P67:P73">
    <cfRule type="cellIs" dxfId="3377" priority="391" operator="equal">
      <formula>"Mut+ext"</formula>
    </cfRule>
  </conditionalFormatting>
  <conditionalFormatting sqref="P87">
    <cfRule type="cellIs" dxfId="3376" priority="390" operator="equal">
      <formula>"Mut+ext"</formula>
    </cfRule>
  </conditionalFormatting>
  <conditionalFormatting sqref="P89:P96">
    <cfRule type="cellIs" dxfId="3375" priority="389" operator="equal">
      <formula>"Mut+ext"</formula>
    </cfRule>
  </conditionalFormatting>
  <conditionalFormatting sqref="P86">
    <cfRule type="cellIs" dxfId="3374" priority="388" operator="equal">
      <formula>"Mut+ext"</formula>
    </cfRule>
  </conditionalFormatting>
  <conditionalFormatting sqref="P82:P85">
    <cfRule type="cellIs" dxfId="3373" priority="387" operator="equal">
      <formula>"Mut+ext"</formula>
    </cfRule>
  </conditionalFormatting>
  <conditionalFormatting sqref="P135:P140">
    <cfRule type="cellIs" dxfId="3372" priority="381" operator="equal">
      <formula>"Mut+ext"</formula>
    </cfRule>
  </conditionalFormatting>
  <conditionalFormatting sqref="P81">
    <cfRule type="cellIs" dxfId="3371" priority="384" operator="equal">
      <formula>"Mut+ext"</formula>
    </cfRule>
  </conditionalFormatting>
  <conditionalFormatting sqref="P80">
    <cfRule type="cellIs" dxfId="3370" priority="383" operator="equal">
      <formula>"Mut+ext"</formula>
    </cfRule>
  </conditionalFormatting>
  <conditionalFormatting sqref="P141:P142">
    <cfRule type="cellIs" dxfId="3369" priority="382" operator="equal">
      <formula>"Mut+ext"</formula>
    </cfRule>
  </conditionalFormatting>
  <conditionalFormatting sqref="P144:P149">
    <cfRule type="cellIs" dxfId="3368" priority="380" operator="equal">
      <formula>"Mut+ext"</formula>
    </cfRule>
  </conditionalFormatting>
  <conditionalFormatting sqref="P82">
    <cfRule type="cellIs" dxfId="3367" priority="379" operator="equal">
      <formula>"Mut+ext"</formula>
    </cfRule>
  </conditionalFormatting>
  <conditionalFormatting sqref="P81">
    <cfRule type="cellIs" dxfId="3366" priority="378" operator="equal">
      <formula>"Mut+ext"</formula>
    </cfRule>
  </conditionalFormatting>
  <conditionalFormatting sqref="Y82">
    <cfRule type="expression" dxfId="3365" priority="374">
      <formula>$L82=#REF!</formula>
    </cfRule>
    <cfRule type="expression" dxfId="3364" priority="375">
      <formula>$L82=#REF!</formula>
    </cfRule>
    <cfRule type="expression" dxfId="3363" priority="376">
      <formula>$L82=#REF!</formula>
    </cfRule>
    <cfRule type="expression" dxfId="3362" priority="377">
      <formula>$L82=#REF!</formula>
    </cfRule>
  </conditionalFormatting>
  <conditionalFormatting sqref="P150">
    <cfRule type="cellIs" dxfId="3361" priority="373" operator="equal">
      <formula>"Mut+ext"</formula>
    </cfRule>
  </conditionalFormatting>
  <conditionalFormatting sqref="P156">
    <cfRule type="cellIs" dxfId="3360" priority="372" operator="equal">
      <formula>"Mut+ext"</formula>
    </cfRule>
  </conditionalFormatting>
  <conditionalFormatting sqref="Y157:Y158">
    <cfRule type="expression" dxfId="3359" priority="368">
      <formula>$L157=#REF!</formula>
    </cfRule>
    <cfRule type="expression" dxfId="3358" priority="369">
      <formula>$L157=#REF!</formula>
    </cfRule>
    <cfRule type="expression" dxfId="3357" priority="370">
      <formula>$L157=#REF!</formula>
    </cfRule>
    <cfRule type="expression" dxfId="3356" priority="371">
      <formula>$L157=#REF!</formula>
    </cfRule>
  </conditionalFormatting>
  <conditionalFormatting sqref="Y157">
    <cfRule type="expression" dxfId="3355" priority="364">
      <formula>$L157=#REF!</formula>
    </cfRule>
    <cfRule type="expression" dxfId="3354" priority="365">
      <formula>$L157=#REF!</formula>
    </cfRule>
    <cfRule type="expression" dxfId="3353" priority="366">
      <formula>$L157=#REF!</formula>
    </cfRule>
    <cfRule type="expression" dxfId="3352" priority="367">
      <formula>$L157=#REF!</formula>
    </cfRule>
  </conditionalFormatting>
  <conditionalFormatting sqref="P165:P172">
    <cfRule type="cellIs" dxfId="3351" priority="363" operator="equal">
      <formula>"Mut+ext"</formula>
    </cfRule>
  </conditionalFormatting>
  <conditionalFormatting sqref="Y175">
    <cfRule type="expression" dxfId="3350" priority="1337">
      <formula>$L183=#REF!</formula>
    </cfRule>
    <cfRule type="expression" dxfId="3349" priority="1338">
      <formula>$L183=#REF!</formula>
    </cfRule>
    <cfRule type="expression" dxfId="3348" priority="1339">
      <formula>$L183=#REF!</formula>
    </cfRule>
    <cfRule type="expression" dxfId="3347" priority="1340">
      <formula>$L183=#REF!</formula>
    </cfRule>
  </conditionalFormatting>
  <conditionalFormatting sqref="Y183">
    <cfRule type="expression" dxfId="3346" priority="1349">
      <formula>#REF!=#REF!</formula>
    </cfRule>
    <cfRule type="expression" dxfId="3345" priority="1350">
      <formula>#REF!=#REF!</formula>
    </cfRule>
    <cfRule type="expression" dxfId="3344" priority="1351">
      <formula>#REF!=#REF!</formula>
    </cfRule>
    <cfRule type="expression" dxfId="3343" priority="1352">
      <formula>#REF!=#REF!</formula>
    </cfRule>
  </conditionalFormatting>
  <conditionalFormatting sqref="AB14:AB16">
    <cfRule type="expression" dxfId="3342" priority="358">
      <formula>$L14=#REF!</formula>
    </cfRule>
    <cfRule type="expression" dxfId="3341" priority="359">
      <formula>$L14=#REF!</formula>
    </cfRule>
    <cfRule type="expression" dxfId="3340" priority="360">
      <formula>$L14=#REF!</formula>
    </cfRule>
    <cfRule type="expression" dxfId="3339" priority="361">
      <formula>$L14=#REF!</formula>
    </cfRule>
  </conditionalFormatting>
  <conditionalFormatting sqref="AC21">
    <cfRule type="expression" dxfId="3338" priority="354">
      <formula>$L21=#REF!</formula>
    </cfRule>
    <cfRule type="expression" dxfId="3337" priority="355">
      <formula>$L21=#REF!</formula>
    </cfRule>
    <cfRule type="expression" dxfId="3336" priority="356">
      <formula>$L21=#REF!</formula>
    </cfRule>
    <cfRule type="expression" dxfId="3335" priority="357">
      <formula>$L21=#REF!</formula>
    </cfRule>
  </conditionalFormatting>
  <conditionalFormatting sqref="AB174">
    <cfRule type="expression" dxfId="3334" priority="194">
      <formula>$L174=#REF!</formula>
    </cfRule>
    <cfRule type="expression" dxfId="3333" priority="195">
      <formula>$L174=#REF!</formula>
    </cfRule>
    <cfRule type="expression" dxfId="3332" priority="196">
      <formula>$L174=#REF!</formula>
    </cfRule>
    <cfRule type="expression" dxfId="3331" priority="197">
      <formula>$L174=#REF!</formula>
    </cfRule>
  </conditionalFormatting>
  <conditionalFormatting sqref="AC46">
    <cfRule type="expression" dxfId="3330" priority="346">
      <formula>$L46=#REF!</formula>
    </cfRule>
    <cfRule type="expression" dxfId="3329" priority="347">
      <formula>$L46=#REF!</formula>
    </cfRule>
    <cfRule type="expression" dxfId="3328" priority="348">
      <formula>$L46=#REF!</formula>
    </cfRule>
    <cfRule type="expression" dxfId="3327" priority="349">
      <formula>$L46=#REF!</formula>
    </cfRule>
  </conditionalFormatting>
  <conditionalFormatting sqref="AB46">
    <cfRule type="expression" dxfId="3326" priority="342">
      <formula>$L46=#REF!</formula>
    </cfRule>
    <cfRule type="expression" dxfId="3325" priority="343">
      <formula>$L46=#REF!</formula>
    </cfRule>
    <cfRule type="expression" dxfId="3324" priority="344">
      <formula>$L46=#REF!</formula>
    </cfRule>
    <cfRule type="expression" dxfId="3323" priority="345">
      <formula>$L46=#REF!</formula>
    </cfRule>
  </conditionalFormatting>
  <conditionalFormatting sqref="AB30:AB36 AB38">
    <cfRule type="expression" dxfId="3322" priority="338">
      <formula>$L30=#REF!</formula>
    </cfRule>
    <cfRule type="expression" dxfId="3321" priority="339">
      <formula>$L30=#REF!</formula>
    </cfRule>
    <cfRule type="expression" dxfId="3320" priority="340">
      <formula>$L30=#REF!</formula>
    </cfRule>
    <cfRule type="expression" dxfId="3319" priority="341">
      <formula>$L30=#REF!</formula>
    </cfRule>
  </conditionalFormatting>
  <conditionalFormatting sqref="AC49:AC54">
    <cfRule type="expression" dxfId="3318" priority="334">
      <formula>$L49=#REF!</formula>
    </cfRule>
    <cfRule type="expression" dxfId="3317" priority="335">
      <formula>$L49=#REF!</formula>
    </cfRule>
    <cfRule type="expression" dxfId="3316" priority="336">
      <formula>$L49=#REF!</formula>
    </cfRule>
    <cfRule type="expression" dxfId="3315" priority="337">
      <formula>$L49=#REF!</formula>
    </cfRule>
  </conditionalFormatting>
  <conditionalFormatting sqref="AB49:AB54">
    <cfRule type="expression" dxfId="3314" priority="330">
      <formula>$L49=#REF!</formula>
    </cfRule>
    <cfRule type="expression" dxfId="3313" priority="331">
      <formula>$L49=#REF!</formula>
    </cfRule>
    <cfRule type="expression" dxfId="3312" priority="332">
      <formula>$L49=#REF!</formula>
    </cfRule>
    <cfRule type="expression" dxfId="3311" priority="333">
      <formula>$L49=#REF!</formula>
    </cfRule>
  </conditionalFormatting>
  <conditionalFormatting sqref="AB59">
    <cfRule type="expression" dxfId="3310" priority="326">
      <formula>$L59=#REF!</formula>
    </cfRule>
    <cfRule type="expression" dxfId="3309" priority="327">
      <formula>$L59=#REF!</formula>
    </cfRule>
    <cfRule type="expression" dxfId="3308" priority="328">
      <formula>$L59=#REF!</formula>
    </cfRule>
    <cfRule type="expression" dxfId="3307" priority="329">
      <formula>$L59=#REF!</formula>
    </cfRule>
  </conditionalFormatting>
  <conditionalFormatting sqref="AC67">
    <cfRule type="expression" dxfId="3306" priority="322">
      <formula>$L67=#REF!</formula>
    </cfRule>
    <cfRule type="expression" dxfId="3305" priority="323">
      <formula>$L67=#REF!</formula>
    </cfRule>
    <cfRule type="expression" dxfId="3304" priority="324">
      <formula>$L67=#REF!</formula>
    </cfRule>
    <cfRule type="expression" dxfId="3303" priority="325">
      <formula>$L67=#REF!</formula>
    </cfRule>
  </conditionalFormatting>
  <conditionalFormatting sqref="AB67">
    <cfRule type="expression" dxfId="3302" priority="318">
      <formula>$L67=#REF!</formula>
    </cfRule>
    <cfRule type="expression" dxfId="3301" priority="319">
      <formula>$L67=#REF!</formula>
    </cfRule>
    <cfRule type="expression" dxfId="3300" priority="320">
      <formula>$L67=#REF!</formula>
    </cfRule>
    <cfRule type="expression" dxfId="3299" priority="321">
      <formula>$L67=#REF!</formula>
    </cfRule>
  </conditionalFormatting>
  <conditionalFormatting sqref="AB68:AB73">
    <cfRule type="expression" dxfId="3298" priority="314">
      <formula>$L68=#REF!</formula>
    </cfRule>
    <cfRule type="expression" dxfId="3297" priority="315">
      <formula>$L68=#REF!</formula>
    </cfRule>
    <cfRule type="expression" dxfId="3296" priority="316">
      <formula>$L68=#REF!</formula>
    </cfRule>
    <cfRule type="expression" dxfId="3295" priority="317">
      <formula>$L68=#REF!</formula>
    </cfRule>
  </conditionalFormatting>
  <conditionalFormatting sqref="AC68:AC73">
    <cfRule type="expression" dxfId="3294" priority="310">
      <formula>$L68=#REF!</formula>
    </cfRule>
    <cfRule type="expression" dxfId="3293" priority="311">
      <formula>$L68=#REF!</formula>
    </cfRule>
    <cfRule type="expression" dxfId="3292" priority="312">
      <formula>$L68=#REF!</formula>
    </cfRule>
    <cfRule type="expression" dxfId="3291" priority="313">
      <formula>$L68=#REF!</formula>
    </cfRule>
  </conditionalFormatting>
  <conditionalFormatting sqref="AB80:AB81">
    <cfRule type="expression" dxfId="3290" priority="306">
      <formula>$L80=#REF!</formula>
    </cfRule>
    <cfRule type="expression" dxfId="3289" priority="307">
      <formula>$L80=#REF!</formula>
    </cfRule>
    <cfRule type="expression" dxfId="3288" priority="308">
      <formula>$L80=#REF!</formula>
    </cfRule>
    <cfRule type="expression" dxfId="3287" priority="309">
      <formula>$L80=#REF!</formula>
    </cfRule>
  </conditionalFormatting>
  <conditionalFormatting sqref="AC80:AC81">
    <cfRule type="expression" dxfId="3286" priority="302">
      <formula>$L80=#REF!</formula>
    </cfRule>
    <cfRule type="expression" dxfId="3285" priority="303">
      <formula>$L80=#REF!</formula>
    </cfRule>
    <cfRule type="expression" dxfId="3284" priority="304">
      <formula>$L80=#REF!</formula>
    </cfRule>
    <cfRule type="expression" dxfId="3283" priority="305">
      <formula>$L80=#REF!</formula>
    </cfRule>
  </conditionalFormatting>
  <conditionalFormatting sqref="AC82">
    <cfRule type="expression" dxfId="3282" priority="298">
      <formula>$L82=#REF!</formula>
    </cfRule>
    <cfRule type="expression" dxfId="3281" priority="299">
      <formula>$L82=#REF!</formula>
    </cfRule>
    <cfRule type="expression" dxfId="3280" priority="300">
      <formula>$L82=#REF!</formula>
    </cfRule>
    <cfRule type="expression" dxfId="3279" priority="301">
      <formula>$L82=#REF!</formula>
    </cfRule>
  </conditionalFormatting>
  <conditionalFormatting sqref="AB82">
    <cfRule type="expression" dxfId="3278" priority="294">
      <formula>$L82=#REF!</formula>
    </cfRule>
    <cfRule type="expression" dxfId="3277" priority="295">
      <formula>$L82=#REF!</formula>
    </cfRule>
    <cfRule type="expression" dxfId="3276" priority="296">
      <formula>$L82=#REF!</formula>
    </cfRule>
    <cfRule type="expression" dxfId="3275" priority="297">
      <formula>$L82=#REF!</formula>
    </cfRule>
  </conditionalFormatting>
  <conditionalFormatting sqref="AC83">
    <cfRule type="expression" dxfId="3274" priority="290">
      <formula>$L83=#REF!</formula>
    </cfRule>
    <cfRule type="expression" dxfId="3273" priority="291">
      <formula>$L83=#REF!</formula>
    </cfRule>
    <cfRule type="expression" dxfId="3272" priority="292">
      <formula>$L83=#REF!</formula>
    </cfRule>
    <cfRule type="expression" dxfId="3271" priority="293">
      <formula>$L83=#REF!</formula>
    </cfRule>
  </conditionalFormatting>
  <conditionalFormatting sqref="AB83">
    <cfRule type="expression" dxfId="3270" priority="286">
      <formula>$L83=#REF!</formula>
    </cfRule>
    <cfRule type="expression" dxfId="3269" priority="287">
      <formula>$L83=#REF!</formula>
    </cfRule>
    <cfRule type="expression" dxfId="3268" priority="288">
      <formula>$L83=#REF!</formula>
    </cfRule>
    <cfRule type="expression" dxfId="3267" priority="289">
      <formula>$L83=#REF!</formula>
    </cfRule>
  </conditionalFormatting>
  <conditionalFormatting sqref="AB117">
    <cfRule type="expression" dxfId="3266" priority="282">
      <formula>$L117=#REF!</formula>
    </cfRule>
    <cfRule type="expression" dxfId="3265" priority="283">
      <formula>$L117=#REF!</formula>
    </cfRule>
    <cfRule type="expression" dxfId="3264" priority="284">
      <formula>$L117=#REF!</formula>
    </cfRule>
    <cfRule type="expression" dxfId="3263" priority="285">
      <formula>$L117=#REF!</formula>
    </cfRule>
  </conditionalFormatting>
  <conditionalFormatting sqref="AC117">
    <cfRule type="expression" dxfId="3262" priority="278">
      <formula>$L117=#REF!</formula>
    </cfRule>
    <cfRule type="expression" dxfId="3261" priority="279">
      <formula>$L117=#REF!</formula>
    </cfRule>
    <cfRule type="expression" dxfId="3260" priority="280">
      <formula>$L117=#REF!</formula>
    </cfRule>
    <cfRule type="expression" dxfId="3259" priority="281">
      <formula>$L117=#REF!</formula>
    </cfRule>
  </conditionalFormatting>
  <conditionalFormatting sqref="AC129:AC130">
    <cfRule type="expression" dxfId="3258" priority="274">
      <formula>$L129=#REF!</formula>
    </cfRule>
    <cfRule type="expression" dxfId="3257" priority="275">
      <formula>$L129=#REF!</formula>
    </cfRule>
    <cfRule type="expression" dxfId="3256" priority="276">
      <formula>$L129=#REF!</formula>
    </cfRule>
    <cfRule type="expression" dxfId="3255" priority="277">
      <formula>$L129=#REF!</formula>
    </cfRule>
  </conditionalFormatting>
  <conditionalFormatting sqref="AC126:AC128">
    <cfRule type="expression" dxfId="3254" priority="270">
      <formula>$L126=#REF!</formula>
    </cfRule>
    <cfRule type="expression" dxfId="3253" priority="271">
      <formula>$L126=#REF!</formula>
    </cfRule>
    <cfRule type="expression" dxfId="3252" priority="272">
      <formula>$L126=#REF!</formula>
    </cfRule>
    <cfRule type="expression" dxfId="3251" priority="273">
      <formula>$L126=#REF!</formula>
    </cfRule>
  </conditionalFormatting>
  <conditionalFormatting sqref="AC135:AC136">
    <cfRule type="expression" dxfId="3250" priority="266">
      <formula>$L135=#REF!</formula>
    </cfRule>
    <cfRule type="expression" dxfId="3249" priority="267">
      <formula>$L135=#REF!</formula>
    </cfRule>
    <cfRule type="expression" dxfId="3248" priority="268">
      <formula>$L135=#REF!</formula>
    </cfRule>
    <cfRule type="expression" dxfId="3247" priority="269">
      <formula>$L135=#REF!</formula>
    </cfRule>
  </conditionalFormatting>
  <conditionalFormatting sqref="AB135">
    <cfRule type="expression" dxfId="3246" priority="262">
      <formula>$L135=#REF!</formula>
    </cfRule>
    <cfRule type="expression" dxfId="3245" priority="263">
      <formula>$L135=#REF!</formula>
    </cfRule>
    <cfRule type="expression" dxfId="3244" priority="264">
      <formula>$L135=#REF!</formula>
    </cfRule>
    <cfRule type="expression" dxfId="3243" priority="265">
      <formula>$L135=#REF!</formula>
    </cfRule>
  </conditionalFormatting>
  <conditionalFormatting sqref="AB136">
    <cfRule type="expression" dxfId="3242" priority="258">
      <formula>$L136=#REF!</formula>
    </cfRule>
    <cfRule type="expression" dxfId="3241" priority="259">
      <formula>$L136=#REF!</formula>
    </cfRule>
    <cfRule type="expression" dxfId="3240" priority="260">
      <formula>$L136=#REF!</formula>
    </cfRule>
    <cfRule type="expression" dxfId="3239" priority="261">
      <formula>$L136=#REF!</formula>
    </cfRule>
  </conditionalFormatting>
  <conditionalFormatting sqref="AB144:AB149">
    <cfRule type="expression" dxfId="3238" priority="254">
      <formula>$L144=#REF!</formula>
    </cfRule>
    <cfRule type="expression" dxfId="3237" priority="255">
      <formula>$L144=#REF!</formula>
    </cfRule>
    <cfRule type="expression" dxfId="3236" priority="256">
      <formula>$L144=#REF!</formula>
    </cfRule>
    <cfRule type="expression" dxfId="3235" priority="257">
      <formula>$L144=#REF!</formula>
    </cfRule>
  </conditionalFormatting>
  <conditionalFormatting sqref="AC144:AC149">
    <cfRule type="expression" dxfId="3234" priority="250">
      <formula>$L144=#REF!</formula>
    </cfRule>
    <cfRule type="expression" dxfId="3233" priority="251">
      <formula>$L144=#REF!</formula>
    </cfRule>
    <cfRule type="expression" dxfId="3232" priority="252">
      <formula>$L144=#REF!</formula>
    </cfRule>
    <cfRule type="expression" dxfId="3231" priority="253">
      <formula>$L144=#REF!</formula>
    </cfRule>
  </conditionalFormatting>
  <conditionalFormatting sqref="AB150">
    <cfRule type="expression" dxfId="3230" priority="246">
      <formula>$L150=#REF!</formula>
    </cfRule>
    <cfRule type="expression" dxfId="3229" priority="247">
      <formula>$L150=#REF!</formula>
    </cfRule>
    <cfRule type="expression" dxfId="3228" priority="248">
      <formula>$L150=#REF!</formula>
    </cfRule>
    <cfRule type="expression" dxfId="3227" priority="249">
      <formula>$L150=#REF!</formula>
    </cfRule>
  </conditionalFormatting>
  <conditionalFormatting sqref="AC150">
    <cfRule type="expression" dxfId="3226" priority="242">
      <formula>$L150=#REF!</formula>
    </cfRule>
    <cfRule type="expression" dxfId="3225" priority="243">
      <formula>$L150=#REF!</formula>
    </cfRule>
    <cfRule type="expression" dxfId="3224" priority="244">
      <formula>$L150=#REF!</formula>
    </cfRule>
    <cfRule type="expression" dxfId="3223" priority="245">
      <formula>$L150=#REF!</formula>
    </cfRule>
  </conditionalFormatting>
  <conditionalFormatting sqref="AB156">
    <cfRule type="expression" dxfId="3222" priority="238">
      <formula>$L156=#REF!</formula>
    </cfRule>
    <cfRule type="expression" dxfId="3221" priority="239">
      <formula>$L156=#REF!</formula>
    </cfRule>
    <cfRule type="expression" dxfId="3220" priority="240">
      <formula>$L156=#REF!</formula>
    </cfRule>
    <cfRule type="expression" dxfId="3219" priority="241">
      <formula>$L156=#REF!</formula>
    </cfRule>
  </conditionalFormatting>
  <conditionalFormatting sqref="AC156">
    <cfRule type="expression" dxfId="3218" priority="234">
      <formula>$L156=#REF!</formula>
    </cfRule>
    <cfRule type="expression" dxfId="3217" priority="235">
      <formula>$L156=#REF!</formula>
    </cfRule>
    <cfRule type="expression" dxfId="3216" priority="236">
      <formula>$L156=#REF!</formula>
    </cfRule>
    <cfRule type="expression" dxfId="3215" priority="237">
      <formula>$L156=#REF!</formula>
    </cfRule>
  </conditionalFormatting>
  <conditionalFormatting sqref="AC157">
    <cfRule type="expression" dxfId="3214" priority="230">
      <formula>$L157=#REF!</formula>
    </cfRule>
    <cfRule type="expression" dxfId="3213" priority="231">
      <formula>$L157=#REF!</formula>
    </cfRule>
    <cfRule type="expression" dxfId="3212" priority="232">
      <formula>$L157=#REF!</formula>
    </cfRule>
    <cfRule type="expression" dxfId="3211" priority="233">
      <formula>$L157=#REF!</formula>
    </cfRule>
  </conditionalFormatting>
  <conditionalFormatting sqref="AB157">
    <cfRule type="expression" dxfId="3210" priority="226">
      <formula>$L157=#REF!</formula>
    </cfRule>
    <cfRule type="expression" dxfId="3209" priority="227">
      <formula>$L157=#REF!</formula>
    </cfRule>
    <cfRule type="expression" dxfId="3208" priority="228">
      <formula>$L157=#REF!</formula>
    </cfRule>
    <cfRule type="expression" dxfId="3207" priority="229">
      <formula>$L157=#REF!</formula>
    </cfRule>
  </conditionalFormatting>
  <conditionalFormatting sqref="AC158">
    <cfRule type="expression" dxfId="3206" priority="222">
      <formula>$L158=#REF!</formula>
    </cfRule>
    <cfRule type="expression" dxfId="3205" priority="223">
      <formula>$L158=#REF!</formula>
    </cfRule>
    <cfRule type="expression" dxfId="3204" priority="224">
      <formula>$L158=#REF!</formula>
    </cfRule>
    <cfRule type="expression" dxfId="3203" priority="225">
      <formula>$L158=#REF!</formula>
    </cfRule>
  </conditionalFormatting>
  <conditionalFormatting sqref="AB158">
    <cfRule type="expression" dxfId="3202" priority="218">
      <formula>$L158=#REF!</formula>
    </cfRule>
    <cfRule type="expression" dxfId="3201" priority="219">
      <formula>$L158=#REF!</formula>
    </cfRule>
    <cfRule type="expression" dxfId="3200" priority="220">
      <formula>$L158=#REF!</formula>
    </cfRule>
    <cfRule type="expression" dxfId="3199" priority="221">
      <formula>$L158=#REF!</formula>
    </cfRule>
  </conditionalFormatting>
  <conditionalFormatting sqref="AC165">
    <cfRule type="expression" dxfId="3198" priority="214">
      <formula>$L165=#REF!</formula>
    </cfRule>
    <cfRule type="expression" dxfId="3197" priority="215">
      <formula>$L165=#REF!</formula>
    </cfRule>
    <cfRule type="expression" dxfId="3196" priority="216">
      <formula>$L165=#REF!</formula>
    </cfRule>
    <cfRule type="expression" dxfId="3195" priority="217">
      <formula>$L165=#REF!</formula>
    </cfRule>
  </conditionalFormatting>
  <conditionalFormatting sqref="AB165">
    <cfRule type="expression" dxfId="3194" priority="210">
      <formula>$L165=#REF!</formula>
    </cfRule>
    <cfRule type="expression" dxfId="3193" priority="211">
      <formula>$L165=#REF!</formula>
    </cfRule>
    <cfRule type="expression" dxfId="3192" priority="212">
      <formula>$L165=#REF!</formula>
    </cfRule>
    <cfRule type="expression" dxfId="3191" priority="213">
      <formula>$L165=#REF!</formula>
    </cfRule>
  </conditionalFormatting>
  <conditionalFormatting sqref="AC166">
    <cfRule type="expression" dxfId="3190" priority="206">
      <formula>$L166=#REF!</formula>
    </cfRule>
    <cfRule type="expression" dxfId="3189" priority="207">
      <formula>$L166=#REF!</formula>
    </cfRule>
    <cfRule type="expression" dxfId="3188" priority="208">
      <formula>$L166=#REF!</formula>
    </cfRule>
    <cfRule type="expression" dxfId="3187" priority="209">
      <formula>$L166=#REF!</formula>
    </cfRule>
  </conditionalFormatting>
  <conditionalFormatting sqref="AB166">
    <cfRule type="expression" dxfId="3186" priority="202">
      <formula>$L166=#REF!</formula>
    </cfRule>
    <cfRule type="expression" dxfId="3185" priority="203">
      <formula>$L166=#REF!</formula>
    </cfRule>
    <cfRule type="expression" dxfId="3184" priority="204">
      <formula>$L166=#REF!</formula>
    </cfRule>
    <cfRule type="expression" dxfId="3183" priority="205">
      <formula>$L166=#REF!</formula>
    </cfRule>
  </conditionalFormatting>
  <conditionalFormatting sqref="AC174">
    <cfRule type="expression" dxfId="3182" priority="198">
      <formula>$L174=#REF!</formula>
    </cfRule>
    <cfRule type="expression" dxfId="3181" priority="199">
      <formula>$L174=#REF!</formula>
    </cfRule>
    <cfRule type="expression" dxfId="3180" priority="200">
      <formula>$L174=#REF!</formula>
    </cfRule>
    <cfRule type="expression" dxfId="3179" priority="201">
      <formula>$L174=#REF!</formula>
    </cfRule>
  </conditionalFormatting>
  <conditionalFormatting sqref="AC183">
    <cfRule type="expression" dxfId="3178" priority="190">
      <formula>$L175=#REF!</formula>
    </cfRule>
    <cfRule type="expression" dxfId="3177" priority="191">
      <formula>$L175=#REF!</formula>
    </cfRule>
    <cfRule type="expression" dxfId="3176" priority="192">
      <formula>$L175=#REF!</formula>
    </cfRule>
    <cfRule type="expression" dxfId="3175" priority="193">
      <formula>$L175=#REF!</formula>
    </cfRule>
  </conditionalFormatting>
  <conditionalFormatting sqref="AB183">
    <cfRule type="expression" dxfId="3174" priority="186">
      <formula>$L175=#REF!</formula>
    </cfRule>
    <cfRule type="expression" dxfId="3173" priority="187">
      <formula>$L175=#REF!</formula>
    </cfRule>
    <cfRule type="expression" dxfId="3172" priority="188">
      <formula>$L175=#REF!</formula>
    </cfRule>
    <cfRule type="expression" dxfId="3171" priority="189">
      <formula>$L175=#REF!</formula>
    </cfRule>
  </conditionalFormatting>
  <conditionalFormatting sqref="P108:P115">
    <cfRule type="cellIs" dxfId="3170" priority="185" operator="equal">
      <formula>"Mut+ext"</formula>
    </cfRule>
  </conditionalFormatting>
  <conditionalFormatting sqref="AC192">
    <cfRule type="expression" dxfId="3169" priority="181">
      <formula>$L184=#REF!</formula>
    </cfRule>
    <cfRule type="expression" dxfId="3168" priority="182">
      <formula>$L184=#REF!</formula>
    </cfRule>
    <cfRule type="expression" dxfId="3167" priority="183">
      <formula>$L184=#REF!</formula>
    </cfRule>
    <cfRule type="expression" dxfId="3166" priority="184">
      <formula>$L184=#REF!</formula>
    </cfRule>
  </conditionalFormatting>
  <conditionalFormatting sqref="AB192">
    <cfRule type="expression" dxfId="3165" priority="177">
      <formula>$L184=#REF!</formula>
    </cfRule>
    <cfRule type="expression" dxfId="3164" priority="178">
      <formula>$L184=#REF!</formula>
    </cfRule>
    <cfRule type="expression" dxfId="3163" priority="179">
      <formula>$L184=#REF!</formula>
    </cfRule>
    <cfRule type="expression" dxfId="3162" priority="180">
      <formula>$L184=#REF!</formula>
    </cfRule>
  </conditionalFormatting>
  <conditionalFormatting sqref="Y199">
    <cfRule type="expression" dxfId="3161" priority="173">
      <formula>$L199=#REF!</formula>
    </cfRule>
    <cfRule type="expression" dxfId="3160" priority="174">
      <formula>$L199=#REF!</formula>
    </cfRule>
    <cfRule type="expression" dxfId="3159" priority="175">
      <formula>$L199=#REF!</formula>
    </cfRule>
    <cfRule type="expression" dxfId="3158" priority="176">
      <formula>$L199=#REF!</formula>
    </cfRule>
  </conditionalFormatting>
  <conditionalFormatting sqref="AC108:AC113">
    <cfRule type="expression" dxfId="3157" priority="169">
      <formula>$L108=#REF!</formula>
    </cfRule>
    <cfRule type="expression" dxfId="3156" priority="170">
      <formula>$L108=#REF!</formula>
    </cfRule>
    <cfRule type="expression" dxfId="3155" priority="171">
      <formula>$L108=#REF!</formula>
    </cfRule>
    <cfRule type="expression" dxfId="3154" priority="172">
      <formula>$L108=#REF!</formula>
    </cfRule>
  </conditionalFormatting>
  <conditionalFormatting sqref="AB108">
    <cfRule type="expression" dxfId="3153" priority="165">
      <formula>$L108=#REF!</formula>
    </cfRule>
    <cfRule type="expression" dxfId="3152" priority="166">
      <formula>$L108=#REF!</formula>
    </cfRule>
    <cfRule type="expression" dxfId="3151" priority="167">
      <formula>$L108=#REF!</formula>
    </cfRule>
    <cfRule type="expression" dxfId="3150" priority="168">
      <formula>$L108=#REF!</formula>
    </cfRule>
  </conditionalFormatting>
  <conditionalFormatting sqref="AB109">
    <cfRule type="expression" dxfId="3149" priority="161">
      <formula>$L109=#REF!</formula>
    </cfRule>
    <cfRule type="expression" dxfId="3148" priority="162">
      <formula>$L109=#REF!</formula>
    </cfRule>
    <cfRule type="expression" dxfId="3147" priority="163">
      <formula>$L109=#REF!</formula>
    </cfRule>
    <cfRule type="expression" dxfId="3146" priority="164">
      <formula>$L109=#REF!</formula>
    </cfRule>
  </conditionalFormatting>
  <conditionalFormatting sqref="AB113">
    <cfRule type="expression" dxfId="3145" priority="157">
      <formula>$L113=#REF!</formula>
    </cfRule>
    <cfRule type="expression" dxfId="3144" priority="158">
      <formula>$L113=#REF!</formula>
    </cfRule>
    <cfRule type="expression" dxfId="3143" priority="159">
      <formula>$L113=#REF!</formula>
    </cfRule>
    <cfRule type="expression" dxfId="3142" priority="160">
      <formula>$L113=#REF!</formula>
    </cfRule>
  </conditionalFormatting>
  <conditionalFormatting sqref="AB110:AB112">
    <cfRule type="expression" dxfId="3141" priority="153">
      <formula>$L110=#REF!</formula>
    </cfRule>
    <cfRule type="expression" dxfId="3140" priority="154">
      <formula>$L110=#REF!</formula>
    </cfRule>
    <cfRule type="expression" dxfId="3139" priority="155">
      <formula>$L110=#REF!</formula>
    </cfRule>
    <cfRule type="expression" dxfId="3138" priority="156">
      <formula>$L110=#REF!</formula>
    </cfRule>
  </conditionalFormatting>
  <conditionalFormatting sqref="P183:P184">
    <cfRule type="cellIs" dxfId="3137" priority="152" operator="equal">
      <formula>"Mut+ext"</formula>
    </cfRule>
  </conditionalFormatting>
  <conditionalFormatting sqref="P37">
    <cfRule type="cellIs" dxfId="3136" priority="151" operator="equal">
      <formula>"Mut+ext"</formula>
    </cfRule>
  </conditionalFormatting>
  <conditionalFormatting sqref="P38">
    <cfRule type="cellIs" dxfId="3135" priority="150" operator="equal">
      <formula>"Mut+ext"</formula>
    </cfRule>
  </conditionalFormatting>
  <conditionalFormatting sqref="Y37">
    <cfRule type="expression" dxfId="3134" priority="146">
      <formula>$L37=#REF!</formula>
    </cfRule>
    <cfRule type="expression" dxfId="3133" priority="147">
      <formula>$L37=#REF!</formula>
    </cfRule>
    <cfRule type="expression" dxfId="3132" priority="148">
      <formula>$L37=#REF!</formula>
    </cfRule>
    <cfRule type="expression" dxfId="3131" priority="149">
      <formula>$L37=#REF!</formula>
    </cfRule>
  </conditionalFormatting>
  <conditionalFormatting sqref="AC37">
    <cfRule type="expression" dxfId="3130" priority="142">
      <formula>$L37=#REF!</formula>
    </cfRule>
    <cfRule type="expression" dxfId="3129" priority="143">
      <formula>$L37=#REF!</formula>
    </cfRule>
    <cfRule type="expression" dxfId="3128" priority="144">
      <formula>$L37=#REF!</formula>
    </cfRule>
    <cfRule type="expression" dxfId="3127" priority="145">
      <formula>$L37=#REF!</formula>
    </cfRule>
  </conditionalFormatting>
  <conditionalFormatting sqref="AB37">
    <cfRule type="expression" dxfId="3126" priority="138">
      <formula>$L37=#REF!</formula>
    </cfRule>
    <cfRule type="expression" dxfId="3125" priority="139">
      <formula>$L37=#REF!</formula>
    </cfRule>
    <cfRule type="expression" dxfId="3124" priority="140">
      <formula>$L37=#REF!</formula>
    </cfRule>
    <cfRule type="expression" dxfId="3123" priority="141">
      <formula>$L37=#REF!</formula>
    </cfRule>
  </conditionalFormatting>
  <conditionalFormatting sqref="P74">
    <cfRule type="cellIs" dxfId="3122" priority="137" operator="equal">
      <formula>"Mut+ext"</formula>
    </cfRule>
  </conditionalFormatting>
  <conditionalFormatting sqref="AB74">
    <cfRule type="expression" dxfId="3121" priority="133">
      <formula>$L74=#REF!</formula>
    </cfRule>
    <cfRule type="expression" dxfId="3120" priority="134">
      <formula>$L74=#REF!</formula>
    </cfRule>
    <cfRule type="expression" dxfId="3119" priority="135">
      <formula>$L74=#REF!</formula>
    </cfRule>
    <cfRule type="expression" dxfId="3118" priority="136">
      <formula>$L74=#REF!</formula>
    </cfRule>
  </conditionalFormatting>
  <conditionalFormatting sqref="AC74">
    <cfRule type="expression" dxfId="3117" priority="129">
      <formula>$L74=#REF!</formula>
    </cfRule>
    <cfRule type="expression" dxfId="3116" priority="130">
      <formula>$L74=#REF!</formula>
    </cfRule>
    <cfRule type="expression" dxfId="3115" priority="131">
      <formula>$L74=#REF!</formula>
    </cfRule>
    <cfRule type="expression" dxfId="3114" priority="132">
      <formula>$L74=#REF!</formula>
    </cfRule>
  </conditionalFormatting>
  <conditionalFormatting sqref="Y77">
    <cfRule type="expression" dxfId="3113" priority="125">
      <formula>$L77=#REF!</formula>
    </cfRule>
    <cfRule type="expression" dxfId="3112" priority="126">
      <formula>$L77=#REF!</formula>
    </cfRule>
    <cfRule type="expression" dxfId="3111" priority="127">
      <formula>$L77=#REF!</formula>
    </cfRule>
    <cfRule type="expression" dxfId="3110" priority="128">
      <formula>$L77=#REF!</formula>
    </cfRule>
  </conditionalFormatting>
  <conditionalFormatting sqref="Y75">
    <cfRule type="expression" dxfId="3109" priority="121">
      <formula>$L75=#REF!</formula>
    </cfRule>
    <cfRule type="expression" dxfId="3108" priority="122">
      <formula>$L75=#REF!</formula>
    </cfRule>
    <cfRule type="expression" dxfId="3107" priority="123">
      <formula>$L75=#REF!</formula>
    </cfRule>
    <cfRule type="expression" dxfId="3106" priority="124">
      <formula>$L75=#REF!</formula>
    </cfRule>
  </conditionalFormatting>
  <conditionalFormatting sqref="Y76">
    <cfRule type="expression" dxfId="3105" priority="117">
      <formula>$L76=#REF!</formula>
    </cfRule>
    <cfRule type="expression" dxfId="3104" priority="118">
      <formula>$L76=#REF!</formula>
    </cfRule>
    <cfRule type="expression" dxfId="3103" priority="119">
      <formula>$L76=#REF!</formula>
    </cfRule>
    <cfRule type="expression" dxfId="3102" priority="120">
      <formula>$L76=#REF!</formula>
    </cfRule>
  </conditionalFormatting>
  <conditionalFormatting sqref="Y77">
    <cfRule type="expression" dxfId="3101" priority="113">
      <formula>$L77=#REF!</formula>
    </cfRule>
    <cfRule type="expression" dxfId="3100" priority="114">
      <formula>$L77=#REF!</formula>
    </cfRule>
    <cfRule type="expression" dxfId="3099" priority="115">
      <formula>$L77=#REF!</formula>
    </cfRule>
    <cfRule type="expression" dxfId="3098" priority="116">
      <formula>$L77=#REF!</formula>
    </cfRule>
  </conditionalFormatting>
  <conditionalFormatting sqref="AB75:AB76">
    <cfRule type="expression" dxfId="3097" priority="109">
      <formula>$L75=#REF!</formula>
    </cfRule>
    <cfRule type="expression" dxfId="3096" priority="110">
      <formula>$L75=#REF!</formula>
    </cfRule>
    <cfRule type="expression" dxfId="3095" priority="111">
      <formula>$L75=#REF!</formula>
    </cfRule>
    <cfRule type="expression" dxfId="3094" priority="112">
      <formula>$L75=#REF!</formula>
    </cfRule>
  </conditionalFormatting>
  <conditionalFormatting sqref="AC75:AC76">
    <cfRule type="expression" dxfId="3093" priority="105">
      <formula>$L75=#REF!</formula>
    </cfRule>
    <cfRule type="expression" dxfId="3092" priority="106">
      <formula>$L75=#REF!</formula>
    </cfRule>
    <cfRule type="expression" dxfId="3091" priority="107">
      <formula>$L75=#REF!</formula>
    </cfRule>
    <cfRule type="expression" dxfId="3090" priority="108">
      <formula>$L75=#REF!</formula>
    </cfRule>
  </conditionalFormatting>
  <conditionalFormatting sqref="AC77">
    <cfRule type="expression" dxfId="3089" priority="101">
      <formula>$L77=#REF!</formula>
    </cfRule>
    <cfRule type="expression" dxfId="3088" priority="102">
      <formula>$L77=#REF!</formula>
    </cfRule>
    <cfRule type="expression" dxfId="3087" priority="103">
      <formula>$L77=#REF!</formula>
    </cfRule>
    <cfRule type="expression" dxfId="3086" priority="104">
      <formula>$L77=#REF!</formula>
    </cfRule>
  </conditionalFormatting>
  <conditionalFormatting sqref="AB77">
    <cfRule type="expression" dxfId="3085" priority="97">
      <formula>$L77=#REF!</formula>
    </cfRule>
    <cfRule type="expression" dxfId="3084" priority="98">
      <formula>$L77=#REF!</formula>
    </cfRule>
    <cfRule type="expression" dxfId="3083" priority="99">
      <formula>$L77=#REF!</formula>
    </cfRule>
    <cfRule type="expression" dxfId="3082" priority="100">
      <formula>$L77=#REF!</formula>
    </cfRule>
  </conditionalFormatting>
  <conditionalFormatting sqref="AC78">
    <cfRule type="expression" dxfId="3081" priority="93">
      <formula>$L78=#REF!</formula>
    </cfRule>
    <cfRule type="expression" dxfId="3080" priority="94">
      <formula>$L78=#REF!</formula>
    </cfRule>
    <cfRule type="expression" dxfId="3079" priority="95">
      <formula>$L78=#REF!</formula>
    </cfRule>
    <cfRule type="expression" dxfId="3078" priority="96">
      <formula>$L78=#REF!</formula>
    </cfRule>
  </conditionalFormatting>
  <conditionalFormatting sqref="AB78">
    <cfRule type="expression" dxfId="3077" priority="89">
      <formula>$L78=#REF!</formula>
    </cfRule>
    <cfRule type="expression" dxfId="3076" priority="90">
      <formula>$L78=#REF!</formula>
    </cfRule>
    <cfRule type="expression" dxfId="3075" priority="91">
      <formula>$L78=#REF!</formula>
    </cfRule>
    <cfRule type="expression" dxfId="3074" priority="92">
      <formula>$L78=#REF!</formula>
    </cfRule>
  </conditionalFormatting>
  <conditionalFormatting sqref="Y74">
    <cfRule type="expression" dxfId="3073" priority="85">
      <formula>$L74=#REF!</formula>
    </cfRule>
    <cfRule type="expression" dxfId="3072" priority="86">
      <formula>$L74=#REF!</formula>
    </cfRule>
    <cfRule type="expression" dxfId="3071" priority="87">
      <formula>$L74=#REF!</formula>
    </cfRule>
    <cfRule type="expression" dxfId="3070" priority="88">
      <formula>$L74=#REF!</formula>
    </cfRule>
  </conditionalFormatting>
  <conditionalFormatting sqref="Y78">
    <cfRule type="expression" dxfId="3069" priority="81">
      <formula>$L78=#REF!</formula>
    </cfRule>
    <cfRule type="expression" dxfId="3068" priority="82">
      <formula>$L78=#REF!</formula>
    </cfRule>
    <cfRule type="expression" dxfId="3067" priority="83">
      <formula>$L78=#REF!</formula>
    </cfRule>
    <cfRule type="expression" dxfId="3066" priority="84">
      <formula>$L78=#REF!</formula>
    </cfRule>
  </conditionalFormatting>
  <conditionalFormatting sqref="Y78">
    <cfRule type="expression" dxfId="3065" priority="77">
      <formula>$L78=#REF!</formula>
    </cfRule>
    <cfRule type="expression" dxfId="3064" priority="78">
      <formula>$L78=#REF!</formula>
    </cfRule>
    <cfRule type="expression" dxfId="3063" priority="79">
      <formula>$L78=#REF!</formula>
    </cfRule>
    <cfRule type="expression" dxfId="3062" priority="80">
      <formula>$L78=#REF!</formula>
    </cfRule>
  </conditionalFormatting>
  <conditionalFormatting sqref="P77:P78">
    <cfRule type="cellIs" dxfId="3061" priority="76" operator="equal">
      <formula>"Mut+ext"</formula>
    </cfRule>
  </conditionalFormatting>
  <conditionalFormatting sqref="P76">
    <cfRule type="cellIs" dxfId="3060" priority="75" operator="equal">
      <formula>"Mut+ext"</formula>
    </cfRule>
  </conditionalFormatting>
  <conditionalFormatting sqref="P75">
    <cfRule type="cellIs" dxfId="3059" priority="74" operator="equal">
      <formula>"Mut+ext"</formula>
    </cfRule>
  </conditionalFormatting>
  <conditionalFormatting sqref="P77">
    <cfRule type="cellIs" dxfId="3058" priority="73" operator="equal">
      <formula>"Mut+ext"</formula>
    </cfRule>
  </conditionalFormatting>
  <conditionalFormatting sqref="P76">
    <cfRule type="cellIs" dxfId="3057" priority="72" operator="equal">
      <formula>"Mut+ext"</formula>
    </cfRule>
  </conditionalFormatting>
  <conditionalFormatting sqref="Y151">
    <cfRule type="expression" dxfId="3056" priority="68">
      <formula>$L151=#REF!</formula>
    </cfRule>
    <cfRule type="expression" dxfId="3055" priority="69">
      <formula>$L151=#REF!</formula>
    </cfRule>
    <cfRule type="expression" dxfId="3054" priority="70">
      <formula>$L151=#REF!</formula>
    </cfRule>
    <cfRule type="expression" dxfId="3053" priority="71">
      <formula>$L151=#REF!</formula>
    </cfRule>
  </conditionalFormatting>
  <conditionalFormatting sqref="AB154">
    <cfRule type="expression" dxfId="3052" priority="14">
      <formula>$L154=#REF!</formula>
    </cfRule>
    <cfRule type="expression" dxfId="3051" priority="15">
      <formula>$L154=#REF!</formula>
    </cfRule>
    <cfRule type="expression" dxfId="3050" priority="16">
      <formula>$L154=#REF!</formula>
    </cfRule>
    <cfRule type="expression" dxfId="3049" priority="17">
      <formula>$L154=#REF!</formula>
    </cfRule>
  </conditionalFormatting>
  <conditionalFormatting sqref="P151">
    <cfRule type="cellIs" dxfId="3048" priority="58" operator="equal">
      <formula>"Mut+ext"</formula>
    </cfRule>
  </conditionalFormatting>
  <conditionalFormatting sqref="AB151">
    <cfRule type="expression" dxfId="3047" priority="54">
      <formula>$L151=#REF!</formula>
    </cfRule>
    <cfRule type="expression" dxfId="3046" priority="55">
      <formula>$L151=#REF!</formula>
    </cfRule>
    <cfRule type="expression" dxfId="3045" priority="56">
      <formula>$L151=#REF!</formula>
    </cfRule>
    <cfRule type="expression" dxfId="3044" priority="57">
      <formula>$L151=#REF!</formula>
    </cfRule>
  </conditionalFormatting>
  <conditionalFormatting sqref="AC151">
    <cfRule type="expression" dxfId="3043" priority="50">
      <formula>$L151=#REF!</formula>
    </cfRule>
    <cfRule type="expression" dxfId="3042" priority="51">
      <formula>$L151=#REF!</formula>
    </cfRule>
    <cfRule type="expression" dxfId="3041" priority="52">
      <formula>$L151=#REF!</formula>
    </cfRule>
    <cfRule type="expression" dxfId="3040" priority="53">
      <formula>$L151=#REF!</formula>
    </cfRule>
  </conditionalFormatting>
  <conditionalFormatting sqref="Y152">
    <cfRule type="expression" dxfId="3039" priority="46">
      <formula>$L152=#REF!</formula>
    </cfRule>
    <cfRule type="expression" dxfId="3038" priority="47">
      <formula>$L152=#REF!</formula>
    </cfRule>
    <cfRule type="expression" dxfId="3037" priority="48">
      <formula>$L152=#REF!</formula>
    </cfRule>
    <cfRule type="expression" dxfId="3036" priority="49">
      <formula>$L152=#REF!</formula>
    </cfRule>
  </conditionalFormatting>
  <conditionalFormatting sqref="Y153">
    <cfRule type="expression" dxfId="3035" priority="42">
      <formula>$L153=#REF!</formula>
    </cfRule>
    <cfRule type="expression" dxfId="3034" priority="43">
      <formula>$L153=#REF!</formula>
    </cfRule>
    <cfRule type="expression" dxfId="3033" priority="44">
      <formula>$L153=#REF!</formula>
    </cfRule>
    <cfRule type="expression" dxfId="3032" priority="45">
      <formula>$L153=#REF!</formula>
    </cfRule>
  </conditionalFormatting>
  <conditionalFormatting sqref="Y153">
    <cfRule type="expression" dxfId="3031" priority="38">
      <formula>$L153=#REF!</formula>
    </cfRule>
    <cfRule type="expression" dxfId="3030" priority="39">
      <formula>$L153=#REF!</formula>
    </cfRule>
    <cfRule type="expression" dxfId="3029" priority="40">
      <formula>$L153=#REF!</formula>
    </cfRule>
    <cfRule type="expression" dxfId="3028" priority="41">
      <formula>$L153=#REF!</formula>
    </cfRule>
  </conditionalFormatting>
  <conditionalFormatting sqref="AB152">
    <cfRule type="expression" dxfId="3027" priority="34">
      <formula>$L152=#REF!</formula>
    </cfRule>
    <cfRule type="expression" dxfId="3026" priority="35">
      <formula>$L152=#REF!</formula>
    </cfRule>
    <cfRule type="expression" dxfId="3025" priority="36">
      <formula>$L152=#REF!</formula>
    </cfRule>
    <cfRule type="expression" dxfId="3024" priority="37">
      <formula>$L152=#REF!</formula>
    </cfRule>
  </conditionalFormatting>
  <conditionalFormatting sqref="AC152">
    <cfRule type="expression" dxfId="3023" priority="30">
      <formula>$L152=#REF!</formula>
    </cfRule>
    <cfRule type="expression" dxfId="3022" priority="31">
      <formula>$L152=#REF!</formula>
    </cfRule>
    <cfRule type="expression" dxfId="3021" priority="32">
      <formula>$L152=#REF!</formula>
    </cfRule>
    <cfRule type="expression" dxfId="3020" priority="33">
      <formula>$L152=#REF!</formula>
    </cfRule>
  </conditionalFormatting>
  <conditionalFormatting sqref="AC153">
    <cfRule type="expression" dxfId="3019" priority="26">
      <formula>$L153=#REF!</formula>
    </cfRule>
    <cfRule type="expression" dxfId="3018" priority="27">
      <formula>$L153=#REF!</formula>
    </cfRule>
    <cfRule type="expression" dxfId="3017" priority="28">
      <formula>$L153=#REF!</formula>
    </cfRule>
    <cfRule type="expression" dxfId="3016" priority="29">
      <formula>$L153=#REF!</formula>
    </cfRule>
  </conditionalFormatting>
  <conditionalFormatting sqref="AB153">
    <cfRule type="expression" dxfId="3015" priority="22">
      <formula>$L153=#REF!</formula>
    </cfRule>
    <cfRule type="expression" dxfId="3014" priority="23">
      <formula>$L153=#REF!</formula>
    </cfRule>
    <cfRule type="expression" dxfId="3013" priority="24">
      <formula>$L153=#REF!</formula>
    </cfRule>
    <cfRule type="expression" dxfId="3012" priority="25">
      <formula>$L153=#REF!</formula>
    </cfRule>
  </conditionalFormatting>
  <conditionalFormatting sqref="AC154">
    <cfRule type="expression" dxfId="3011" priority="18">
      <formula>$L154=#REF!</formula>
    </cfRule>
    <cfRule type="expression" dxfId="3010" priority="19">
      <formula>$L154=#REF!</formula>
    </cfRule>
    <cfRule type="expression" dxfId="3009" priority="20">
      <formula>$L154=#REF!</formula>
    </cfRule>
    <cfRule type="expression" dxfId="3008" priority="21">
      <formula>$L154=#REF!</formula>
    </cfRule>
  </conditionalFormatting>
  <conditionalFormatting sqref="Y154">
    <cfRule type="expression" dxfId="3007" priority="10">
      <formula>$L154=#REF!</formula>
    </cfRule>
    <cfRule type="expression" dxfId="3006" priority="11">
      <formula>$L154=#REF!</formula>
    </cfRule>
    <cfRule type="expression" dxfId="3005" priority="12">
      <formula>$L154=#REF!</formula>
    </cfRule>
    <cfRule type="expression" dxfId="3004" priority="13">
      <formula>$L154=#REF!</formula>
    </cfRule>
  </conditionalFormatting>
  <conditionalFormatting sqref="Y154">
    <cfRule type="expression" dxfId="3003" priority="6">
      <formula>$L154=#REF!</formula>
    </cfRule>
    <cfRule type="expression" dxfId="3002" priority="7">
      <formula>$L154=#REF!</formula>
    </cfRule>
    <cfRule type="expression" dxfId="3001" priority="8">
      <formula>$L154=#REF!</formula>
    </cfRule>
    <cfRule type="expression" dxfId="3000" priority="9">
      <formula>$L154=#REF!</formula>
    </cfRule>
  </conditionalFormatting>
  <conditionalFormatting sqref="P154">
    <cfRule type="cellIs" dxfId="2999" priority="1" operator="equal">
      <formula>"Mut+ext"</formula>
    </cfRule>
  </conditionalFormatting>
  <conditionalFormatting sqref="P152">
    <cfRule type="cellIs" dxfId="2998" priority="3" operator="equal">
      <formula>"Mut+ext"</formula>
    </cfRule>
  </conditionalFormatting>
  <conditionalFormatting sqref="P153">
    <cfRule type="cellIs" dxfId="2997" priority="2" operator="equal">
      <formula>"Mut+ext"</formula>
    </cfRule>
  </conditionalFormatting>
  <dataValidations count="8">
    <dataValidation type="list" allowBlank="1" showInputMessage="1" showErrorMessage="1" sqref="J176:J200 J12:J38 J46:J47 J49:J106 J108:J174" xr:uid="{00000000-0002-0000-0200-000000000000}">
      <formula1>"Obligatoire,Option"</formula1>
    </dataValidation>
    <dataValidation type="list" allowBlank="1" showInputMessage="1" showErrorMessage="1" sqref="K12:K38 K49:K106 K176:K200 K46:K47 K164:K174 K108:K151 K155" xr:uid="{00000000-0002-0000-0200-000001000000}">
      <formula1>"1,2,3,4"</formula1>
    </dataValidation>
    <dataValidation type="list" allowBlank="1" showInputMessage="1" showErrorMessage="1" sqref="L57 L155 L164 L143 L20 L29 L124:L125 L116 L173 L106 L134 L66 L79 L88 L97 L182 L191 L200" xr:uid="{00000000-0002-0000-0200-000002000000}">
      <formula1>$B$9:$B$15</formula1>
    </dataValidation>
    <dataValidation type="list" allowBlank="1" showInputMessage="1" showErrorMessage="1" sqref="R135:R136 R141:R142" xr:uid="{00000000-0002-0000-0200-000003000000}">
      <formula1>"Oui,Non"</formula1>
    </dataValidation>
    <dataValidation type="list" allowBlank="1" showInputMessage="1" showErrorMessage="1" sqref="P12:P19 P21:P28 P176:P181 P40:P47 P49:P56 P58:P65 P108:P115 P117:P124 P126:P133 P135:P142 P67:P78 P156:P163 P165:P172 P30:P38 P80:P87 P89:P96 P98:P105 P192:P199 P174 P183:P190 P144:P154"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H6:J6" xr:uid="{00000000-0002-0000-0200-000007000000}">
      <formula1>"FI,Alternance,FC,Mixte"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8000000}">
          <x14:formula1>
            <xm:f>Paramétrage!$G$6:$G$16</xm:f>
          </x14:formula1>
          <xm:sqref>H3</xm:sqref>
        </x14:dataValidation>
        <x14:dataValidation type="list" allowBlank="1" showInputMessage="1" showErrorMessage="1" xr:uid="{00000000-0002-0000-0200-000009000000}">
          <x14:formula1>
            <xm:f>Paramétrage!$K$6:$K$40</xm:f>
          </x14:formula1>
          <xm:sqref>I192:I199 I117:I124 I49:I56 I58:I65 I126:I133 I135:I142 I67:I78 I176:I181 I165:I172 I108:I115 I12:I19 I21:I28 I156:I163 I30:I38 I80:I87 I89:I96 I98:I105 I46:I47 I174 I183:I190 I144:I154</xm:sqref>
        </x14:dataValidation>
        <x14:dataValidation type="list" allowBlank="1" showInputMessage="1" showErrorMessage="1" xr:uid="{00000000-0002-0000-0200-00000A000000}">
          <x14:formula1>
            <xm:f>Paramétrage!$I$6:$I$10</xm:f>
          </x14:formula1>
          <xm:sqref>G192:G199 G117:G124 G126:G133 G176:G181 G80:G87 G108:G115 G12:G19 G21:G28 G49:G56 G58:G65 G30:G38 G67:G78 G89:G96 G98:G105 G135:G142 G156:G163 G165:G172 G46:G47 G174 G183:G190 G144:G154</xm:sqref>
        </x14:dataValidation>
        <x14:dataValidation type="list" allowBlank="1" showInputMessage="1" showErrorMessage="1" xr:uid="{00000000-0002-0000-0200-00000B000000}">
          <x14:formula1>
            <xm:f>Paramétrage!$C$6:$C$29</xm:f>
          </x14:formula1>
          <xm:sqref>L58:L65 L176:L181 L192:L199 L21:L28 L98:L105 L89:L96 L80:L87 L30:L38 L67:L78 L156:L163 L126:L133 L49:L56 L12:L19 L108:L115 L117:L123 L135:L142 L165:L172 L46:L47 L174 L183:L190 L144:L154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203"/>
  <sheetViews>
    <sheetView zoomScale="70" zoomScaleNormal="70" workbookViewId="0">
      <pane xSplit="8" ySplit="11" topLeftCell="L12" activePane="bottomRight" state="frozen"/>
      <selection pane="topRight" activeCell="E1" sqref="E1"/>
      <selection pane="bottomLeft" activeCell="A6" sqref="A6"/>
      <selection pane="bottomRight" activeCell="Y148" sqref="Y148:AA148"/>
    </sheetView>
  </sheetViews>
  <sheetFormatPr baseColWidth="10" defaultColWidth="11.54296875" defaultRowHeight="15.5" outlineLevelCol="1" x14ac:dyDescent="0.25"/>
  <cols>
    <col min="1" max="1" width="11.54296875" style="11"/>
    <col min="2" max="3" width="8.6328125" style="11" customWidth="1"/>
    <col min="4" max="4" width="10" style="11" customWidth="1"/>
    <col min="5" max="6" width="8.6328125" style="11" customWidth="1"/>
    <col min="7" max="7" width="29.08984375" style="11" customWidth="1"/>
    <col min="8" max="8" width="31.90625" style="12" customWidth="1"/>
    <col min="9" max="9" width="11.90625" style="12" customWidth="1"/>
    <col min="10" max="10" width="13" style="12" customWidth="1"/>
    <col min="11" max="11" width="9.36328125" style="12" customWidth="1"/>
    <col min="12" max="12" width="10" style="12" customWidth="1"/>
    <col min="13" max="13" width="11.6328125" style="12" customWidth="1"/>
    <col min="14" max="16" width="11.453125" style="12" customWidth="1"/>
    <col min="17" max="17" width="12.6328125" style="12" customWidth="1"/>
    <col min="18" max="18" width="12.36328125" style="12" customWidth="1"/>
    <col min="19" max="19" width="27" style="12" bestFit="1" customWidth="1"/>
    <col min="20" max="20" width="11.6328125" style="13" customWidth="1"/>
    <col min="21" max="26" width="12.36328125" style="12" customWidth="1"/>
    <col min="27" max="27" width="34" style="12" customWidth="1"/>
    <col min="28" max="29" width="51.36328125" style="12" customWidth="1"/>
    <col min="30" max="30" width="11.36328125" style="12" hidden="1" customWidth="1" outlineLevel="1"/>
    <col min="31" max="31" width="10.90625" style="12" hidden="1" customWidth="1" outlineLevel="1"/>
    <col min="32" max="33" width="11.54296875" style="12" hidden="1" customWidth="1" outlineLevel="1"/>
    <col min="34" max="34" width="11.54296875" style="12" collapsed="1"/>
    <col min="35" max="16384" width="11.54296875" style="12"/>
  </cols>
  <sheetData>
    <row r="1" spans="1:33" ht="6" customHeight="1" x14ac:dyDescent="0.25">
      <c r="H1" s="11"/>
      <c r="I1" s="11"/>
      <c r="J1" s="11"/>
      <c r="K1" s="11"/>
      <c r="L1" s="11"/>
      <c r="M1" s="11"/>
      <c r="N1" s="11"/>
      <c r="O1" s="11"/>
      <c r="P1" s="11"/>
      <c r="Q1" s="11"/>
      <c r="T1" s="12"/>
      <c r="U1" s="13"/>
    </row>
    <row r="2" spans="1:33" ht="10.5" customHeight="1" x14ac:dyDescent="0.25">
      <c r="F2" s="205"/>
      <c r="G2" s="206"/>
      <c r="H2" s="11"/>
      <c r="I2" s="11"/>
      <c r="J2" s="11"/>
      <c r="K2" s="11"/>
      <c r="L2" s="11"/>
      <c r="M2" s="11"/>
      <c r="N2" s="11"/>
      <c r="O2" s="11"/>
      <c r="P2" s="11"/>
      <c r="Q2" s="11"/>
      <c r="T2" s="12"/>
      <c r="V2" s="211" t="s">
        <v>23</v>
      </c>
      <c r="W2" s="211" t="s">
        <v>24</v>
      </c>
      <c r="AD2" s="314" t="s">
        <v>9</v>
      </c>
      <c r="AE2" s="314"/>
      <c r="AF2" s="314" t="s">
        <v>10</v>
      </c>
      <c r="AG2" s="314"/>
    </row>
    <row r="3" spans="1:33" ht="18" customHeight="1" x14ac:dyDescent="0.25">
      <c r="B3" s="315" t="s">
        <v>9</v>
      </c>
      <c r="C3" s="315"/>
      <c r="F3" s="177"/>
      <c r="G3" s="207" t="s">
        <v>25</v>
      </c>
      <c r="H3" s="316" t="s">
        <v>26</v>
      </c>
      <c r="I3" s="316"/>
      <c r="J3" s="316"/>
      <c r="M3" s="11"/>
      <c r="N3" s="11"/>
      <c r="O3" s="11"/>
      <c r="T3" s="317" t="str">
        <f>Paramétrage!I6</f>
        <v>M - Mention</v>
      </c>
      <c r="U3" s="318"/>
      <c r="V3" s="211">
        <f>ROUND(SUMIFS($T$12:$T$275,$G$12:$G$275,$T3,$P$12:$P$275,"&lt;&gt;Mut+ext"),0)</f>
        <v>5</v>
      </c>
      <c r="W3" s="211">
        <f t="shared" ref="W3:W5" ca="1" si="0">SUMIF($G$12:$G$295,$T3,$X$12:$X$248)</f>
        <v>137</v>
      </c>
      <c r="AD3" s="314">
        <f>IF($B$3="M2",0,H7)</f>
        <v>10</v>
      </c>
      <c r="AE3" s="314"/>
      <c r="AF3" s="319">
        <f>IF($B$3="M1",0,H7)</f>
        <v>0</v>
      </c>
      <c r="AG3" s="320"/>
    </row>
    <row r="4" spans="1:33" ht="18" customHeight="1" x14ac:dyDescent="0.25">
      <c r="B4" s="315"/>
      <c r="C4" s="315"/>
      <c r="F4" s="177"/>
      <c r="G4" s="204" t="s">
        <v>27</v>
      </c>
      <c r="H4" s="316" t="str">
        <f>Synthèse!B3</f>
        <v>MASTER Archéologie - Sciences pour l'archéologie</v>
      </c>
      <c r="I4" s="316"/>
      <c r="J4" s="316"/>
      <c r="M4" s="11"/>
      <c r="N4" s="11"/>
      <c r="O4" s="11"/>
      <c r="T4" s="317" t="str">
        <f>Paramétrage!I7</f>
        <v>TR - Transversale</v>
      </c>
      <c r="U4" s="318"/>
      <c r="V4" s="211">
        <f t="shared" ref="V4:V7" si="1">ROUND(SUMIFS($T$12:$T$275,$G$12:$G$275,$T4,$P$12:$P$275,"&lt;&gt;Mut+ext"),0)</f>
        <v>0</v>
      </c>
      <c r="W4" s="211">
        <f t="shared" ca="1" si="0"/>
        <v>0</v>
      </c>
      <c r="AD4" s="314">
        <f>IF($B$3="M2",0,IF(OR(H7=0,H7=""),0,1))</f>
        <v>1</v>
      </c>
      <c r="AE4" s="314"/>
      <c r="AF4" s="314">
        <f>IF($B$3="M1",0,IF(OR(H7=0,H7=""),0,1))</f>
        <v>0</v>
      </c>
      <c r="AG4" s="314"/>
    </row>
    <row r="5" spans="1:33" ht="18" customHeight="1" x14ac:dyDescent="0.25">
      <c r="A5" s="171"/>
      <c r="B5" s="315" t="s">
        <v>206</v>
      </c>
      <c r="C5" s="315"/>
      <c r="E5" s="6"/>
      <c r="F5" s="6"/>
      <c r="G5" s="207" t="s">
        <v>29</v>
      </c>
      <c r="H5" s="316" t="s">
        <v>207</v>
      </c>
      <c r="I5" s="316"/>
      <c r="J5" s="316"/>
      <c r="T5" s="317" t="str">
        <f>Paramétrage!I8</f>
        <v>RFC - Recettes de FC</v>
      </c>
      <c r="U5" s="318"/>
      <c r="V5" s="211">
        <f t="shared" si="1"/>
        <v>0</v>
      </c>
      <c r="W5" s="211">
        <f t="shared" ca="1" si="0"/>
        <v>0</v>
      </c>
      <c r="AD5" s="314">
        <f>IF($B$3="M2",0,M11)</f>
        <v>0</v>
      </c>
      <c r="AE5" s="314"/>
      <c r="AF5" s="314">
        <f>IF($B$3="M1",0,M11)</f>
        <v>0</v>
      </c>
      <c r="AG5" s="314"/>
    </row>
    <row r="6" spans="1:33" ht="18" customHeight="1" x14ac:dyDescent="0.25">
      <c r="A6" s="171"/>
      <c r="B6" s="315"/>
      <c r="C6" s="315"/>
      <c r="E6" s="6"/>
      <c r="G6" s="207" t="s">
        <v>31</v>
      </c>
      <c r="H6" s="316" t="s">
        <v>32</v>
      </c>
      <c r="I6" s="316"/>
      <c r="J6" s="316"/>
      <c r="T6" s="317" t="str">
        <f>Paramétrage!I9</f>
        <v>RA - Recettes d'apprentissage</v>
      </c>
      <c r="U6" s="318"/>
      <c r="V6" s="211">
        <f t="shared" si="1"/>
        <v>0</v>
      </c>
      <c r="W6" s="211">
        <f ca="1">SUMIF($G$12:$G$295,$T6,$X$12:$X$248)</f>
        <v>0</v>
      </c>
      <c r="AD6" s="211">
        <f t="shared" ref="AD6:AE7" si="2">IF($B$3="M2",0,V3)</f>
        <v>5</v>
      </c>
      <c r="AE6" s="211">
        <f t="shared" ca="1" si="2"/>
        <v>137</v>
      </c>
      <c r="AF6" s="211">
        <f t="shared" ref="AF6:AG7" si="3">IF($B$3="M1",0,V3)</f>
        <v>0</v>
      </c>
      <c r="AG6" s="211">
        <f t="shared" si="3"/>
        <v>0</v>
      </c>
    </row>
    <row r="7" spans="1:33" ht="18" customHeight="1" x14ac:dyDescent="0.25">
      <c r="A7" s="171"/>
      <c r="B7" s="171"/>
      <c r="C7" s="171"/>
      <c r="E7" s="6"/>
      <c r="F7" s="6"/>
      <c r="G7" s="208" t="s">
        <v>33</v>
      </c>
      <c r="H7" s="316">
        <v>10</v>
      </c>
      <c r="I7" s="316"/>
      <c r="J7" s="316"/>
      <c r="T7" s="317" t="str">
        <f>Paramétrage!I10</f>
        <v>RP - Recettes propres autres</v>
      </c>
      <c r="U7" s="318"/>
      <c r="V7" s="211">
        <f t="shared" si="1"/>
        <v>0</v>
      </c>
      <c r="W7" s="211">
        <f ca="1">SUMIF($G$12:$G$295,$T7,$X$12:$X$248)</f>
        <v>0</v>
      </c>
      <c r="AD7" s="211">
        <f t="shared" si="2"/>
        <v>0</v>
      </c>
      <c r="AE7" s="211">
        <f t="shared" ca="1" si="2"/>
        <v>0</v>
      </c>
      <c r="AF7" s="211">
        <f t="shared" si="3"/>
        <v>0</v>
      </c>
      <c r="AG7" s="211">
        <f t="shared" si="3"/>
        <v>0</v>
      </c>
    </row>
    <row r="8" spans="1:33" ht="6.5" customHeight="1" thickBot="1" x14ac:dyDescent="0.3">
      <c r="A8" s="38"/>
      <c r="B8" s="38"/>
      <c r="C8" s="38"/>
      <c r="D8" s="6"/>
      <c r="E8" s="6"/>
      <c r="F8" s="6"/>
      <c r="G8" s="12"/>
      <c r="T8" s="12"/>
      <c r="AD8" s="211">
        <f>IF($B$3="M2",0,V6)</f>
        <v>0</v>
      </c>
      <c r="AE8" s="211">
        <f ca="1">IF($B$3="M2",0,W6)</f>
        <v>0</v>
      </c>
      <c r="AF8" s="211">
        <f>IF($B$3="M1",0,V6)</f>
        <v>0</v>
      </c>
      <c r="AG8" s="211">
        <f>IF($B$3="M1",0,W6)</f>
        <v>0</v>
      </c>
    </row>
    <row r="9" spans="1:33" ht="6.5" hidden="1" customHeight="1" thickBot="1" x14ac:dyDescent="0.3">
      <c r="B9" s="172"/>
      <c r="C9" s="172"/>
      <c r="D9" s="173"/>
      <c r="E9" s="12"/>
      <c r="F9" s="12"/>
      <c r="G9" s="12"/>
      <c r="T9" s="12"/>
    </row>
    <row r="10" spans="1:33" ht="68.400000000000006" customHeight="1" x14ac:dyDescent="0.35">
      <c r="A10" s="14"/>
      <c r="B10" s="321" t="s">
        <v>34</v>
      </c>
      <c r="C10" s="322"/>
      <c r="D10" s="322"/>
      <c r="E10" s="323" t="s">
        <v>35</v>
      </c>
      <c r="F10" s="323" t="s">
        <v>36</v>
      </c>
      <c r="G10" s="323" t="s">
        <v>37</v>
      </c>
      <c r="H10" s="326" t="s">
        <v>38</v>
      </c>
      <c r="I10" s="328" t="s">
        <v>39</v>
      </c>
      <c r="J10" s="328" t="s">
        <v>40</v>
      </c>
      <c r="K10" s="326" t="s">
        <v>41</v>
      </c>
      <c r="L10" s="323" t="s">
        <v>42</v>
      </c>
      <c r="M10" s="323" t="s">
        <v>43</v>
      </c>
      <c r="N10" s="328" t="s">
        <v>44</v>
      </c>
      <c r="O10" s="342" t="s">
        <v>45</v>
      </c>
      <c r="P10" s="344" t="s">
        <v>46</v>
      </c>
      <c r="Q10" s="342" t="s">
        <v>47</v>
      </c>
      <c r="R10" s="333"/>
      <c r="S10" s="346"/>
      <c r="T10" s="328" t="s">
        <v>48</v>
      </c>
      <c r="U10" s="55" t="s">
        <v>49</v>
      </c>
      <c r="V10" s="215" t="s">
        <v>50</v>
      </c>
      <c r="W10" s="215" t="s">
        <v>51</v>
      </c>
      <c r="X10" s="15" t="s">
        <v>52</v>
      </c>
      <c r="Y10" s="332" t="s">
        <v>53</v>
      </c>
      <c r="Z10" s="333"/>
      <c r="AA10" s="333"/>
      <c r="AB10" s="326" t="s">
        <v>54</v>
      </c>
      <c r="AC10" s="337" t="s">
        <v>55</v>
      </c>
      <c r="AD10" s="328" t="s">
        <v>56</v>
      </c>
      <c r="AE10" s="340" t="s">
        <v>57</v>
      </c>
    </row>
    <row r="11" spans="1:33" ht="16" thickBot="1" x14ac:dyDescent="0.4">
      <c r="A11" s="14"/>
      <c r="B11" s="174" t="s">
        <v>58</v>
      </c>
      <c r="C11" s="330" t="s">
        <v>59</v>
      </c>
      <c r="D11" s="331"/>
      <c r="E11" s="324"/>
      <c r="F11" s="325"/>
      <c r="G11" s="325"/>
      <c r="H11" s="327"/>
      <c r="I11" s="329"/>
      <c r="J11" s="329"/>
      <c r="K11" s="327"/>
      <c r="L11" s="325"/>
      <c r="M11" s="324"/>
      <c r="N11" s="329"/>
      <c r="O11" s="343"/>
      <c r="P11" s="345"/>
      <c r="Q11" s="343"/>
      <c r="R11" s="335"/>
      <c r="S11" s="347"/>
      <c r="T11" s="329"/>
      <c r="U11" s="68">
        <f>U107+U201</f>
        <v>85</v>
      </c>
      <c r="V11" s="69">
        <f>V107+V201</f>
        <v>24</v>
      </c>
      <c r="W11" s="69">
        <f>W107+W201</f>
        <v>109</v>
      </c>
      <c r="X11" s="70">
        <f>X107+X201</f>
        <v>137</v>
      </c>
      <c r="Y11" s="334"/>
      <c r="Z11" s="335"/>
      <c r="AA11" s="335"/>
      <c r="AB11" s="336"/>
      <c r="AC11" s="338"/>
      <c r="AD11" s="339"/>
      <c r="AE11" s="341"/>
    </row>
    <row r="12" spans="1:33" ht="15.65" customHeight="1" x14ac:dyDescent="0.25">
      <c r="A12" s="348" t="s">
        <v>60</v>
      </c>
      <c r="B12" s="351" t="s">
        <v>61</v>
      </c>
      <c r="C12" s="352"/>
      <c r="D12" s="353"/>
      <c r="E12" s="358"/>
      <c r="F12" s="164"/>
      <c r="G12" s="47"/>
      <c r="H12" s="65"/>
      <c r="I12" s="59"/>
      <c r="J12" s="72"/>
      <c r="K12" s="40"/>
      <c r="L12" s="41"/>
      <c r="M12" s="53"/>
      <c r="N12" s="50"/>
      <c r="O12" s="57"/>
      <c r="P12" s="46"/>
      <c r="Q12" s="360"/>
      <c r="R12" s="361"/>
      <c r="S12" s="362"/>
      <c r="T12" s="105" t="str">
        <f>IF(OR(O12="",L12=Paramétrage!$C$10,L12=Paramétrage!$C$13,L12=Paramétrage!$C$17,L12=Paramétrage!$C$20,L12=Paramétrage!$C$24,L12=Paramétrage!$C$27,AND(L12&lt;&gt;Paramétrage!$C$9,P12="Mut+ext")),"",ROUNDUP(N12/O12,0))</f>
        <v/>
      </c>
      <c r="U12" s="109">
        <f>IF(OR(L12="",P12="Mut+ext"),0,IF(VLOOKUP(L12,Paramétrage!$C$6:$E$29,2,0)=0,0,IF(O12="","saisir capacité",IF(OR(G12=Paramétrage!$I$7,G12=Paramétrage!$I$8,G12=Paramétrage!$I$9,G12=Paramétrage!$I$10),0,M12*T12*VLOOKUP(L12,Paramétrage!$C$6:$E$29,2,0)))))</f>
        <v>0</v>
      </c>
      <c r="V12" s="71"/>
      <c r="W12" s="107">
        <f t="shared" ref="W12:W19" si="4">IF(ISERROR(U12+V12)=TRUE,U12,U12+V12)</f>
        <v>0</v>
      </c>
      <c r="X12" s="108">
        <f>IF(L12="",0,IF(ISERROR(V12+U12*VLOOKUP(L12,Paramétrage!$C$6:$E$29,3,0))=TRUE,W12,V12+U12*VLOOKUP(L12,Paramétrage!$C$6:$E$29,3,0)))</f>
        <v>0</v>
      </c>
      <c r="Y12" s="366"/>
      <c r="Z12" s="361"/>
      <c r="AA12" s="367"/>
      <c r="AB12" s="73"/>
      <c r="AC12" s="44"/>
      <c r="AD12" s="74">
        <f>IF(F12="",0,IF(J12="",0,IF(SUMIF($F$12:$F$19,F12,$N$12:$N$19)=0,0,IF(OR(K12="",J12="obligatoire"),AE12/SUMIF($F$12:$F$19,F12,$N$12:$N$19),AE12/(SUMIF($F$12:$F$19,F12,$N$12:$N$19)/K12)))))</f>
        <v>0</v>
      </c>
      <c r="AE12" s="16">
        <f t="shared" ref="AE12:AE19" si="5">M12*N12</f>
        <v>0</v>
      </c>
    </row>
    <row r="13" spans="1:33" x14ac:dyDescent="0.25">
      <c r="A13" s="349"/>
      <c r="B13" s="351"/>
      <c r="C13" s="354"/>
      <c r="D13" s="355"/>
      <c r="E13" s="358"/>
      <c r="F13" s="164"/>
      <c r="G13" s="47"/>
      <c r="H13" s="65"/>
      <c r="I13" s="59"/>
      <c r="J13" s="72"/>
      <c r="K13" s="40"/>
      <c r="L13" s="41"/>
      <c r="M13" s="52"/>
      <c r="N13" s="50"/>
      <c r="O13" s="57"/>
      <c r="P13" s="46"/>
      <c r="Q13" s="360"/>
      <c r="R13" s="361"/>
      <c r="S13" s="362"/>
      <c r="T13" s="105" t="str">
        <f>IF(OR(O13="",L13=Paramétrage!$C$10,L13=Paramétrage!$C$13,L13=Paramétrage!$C$17,L13=Paramétrage!$C$20,L13=Paramétrage!$C$24,L13=Paramétrage!$C$27,AND(L13&lt;&gt;Paramétrage!$C$9,P13="Mut+ext")),"",ROUNDUP(N13/O13,0))</f>
        <v/>
      </c>
      <c r="U13" s="109">
        <f>IF(OR(L13="",P13="Mut+ext"),0,IF(VLOOKUP(L13,Paramétrage!$C$6:$E$29,2,0)=0,0,IF(O13="","saisir capacité",IF(OR(G13=Paramétrage!$I$7,G13=Paramétrage!$I$8,G13=Paramétrage!$I$9,G13=Paramétrage!$I$10),0,M13*T13*VLOOKUP(L13,Paramétrage!$C$6:$E$29,2,0)))))</f>
        <v>0</v>
      </c>
      <c r="V13" s="218"/>
      <c r="W13" s="104">
        <f t="shared" si="4"/>
        <v>0</v>
      </c>
      <c r="X13" s="106">
        <f>IF(L13="",0,IF(ISERROR(V13+U13*VLOOKUP(L13,Paramétrage!$C$6:$E$29,3,0))=TRUE,W13,V13+U13*VLOOKUP(L13,Paramétrage!$C$6:$E$29,3,0)))</f>
        <v>0</v>
      </c>
      <c r="Y13" s="366"/>
      <c r="Z13" s="361"/>
      <c r="AA13" s="367"/>
      <c r="AB13" s="214"/>
      <c r="AC13" s="44"/>
      <c r="AD13" s="74">
        <f t="shared" ref="AD13:AD19" si="6">IF(F13="",0,IF(J13="",0,IF(SUMIF($F$12:$F$19,F13,$N$12:$N$19)=0,0,IF(OR(K13="",J13="obligatoire"),AE13/SUMIF($F$12:$F$19,F13,$N$12:$N$19),AE13/(SUMIF($F$12:$F$19,F13,$N$12:$N$19)/K13)))))</f>
        <v>0</v>
      </c>
      <c r="AE13" s="17">
        <f t="shared" si="5"/>
        <v>0</v>
      </c>
    </row>
    <row r="14" spans="1:33" x14ac:dyDescent="0.25">
      <c r="A14" s="349"/>
      <c r="B14" s="351"/>
      <c r="C14" s="354"/>
      <c r="D14" s="355"/>
      <c r="E14" s="358"/>
      <c r="F14" s="164"/>
      <c r="G14" s="47"/>
      <c r="H14" s="65"/>
      <c r="I14" s="59"/>
      <c r="J14" s="72"/>
      <c r="K14" s="40"/>
      <c r="L14" s="41"/>
      <c r="M14" s="53"/>
      <c r="N14" s="50"/>
      <c r="O14" s="57"/>
      <c r="P14" s="46"/>
      <c r="Q14" s="360"/>
      <c r="R14" s="361"/>
      <c r="S14" s="362"/>
      <c r="T14" s="105" t="str">
        <f>IF(OR(O14="",L14=Paramétrage!$C$10,L14=Paramétrage!$C$13,L14=Paramétrage!$C$17,L14=Paramétrage!$C$20,L14=Paramétrage!$C$24,L14=Paramétrage!$C$27,AND(L14&lt;&gt;Paramétrage!$C$9,P14="Mut+ext")),"",ROUNDUP(N14/O14,0))</f>
        <v/>
      </c>
      <c r="U14" s="109">
        <f>IF(OR(L14="",P14="Mut+ext"),0,IF(VLOOKUP(L14,Paramétrage!$C$6:$E$29,2,0)=0,0,IF(O14="","saisir capacité",IF(OR(G14=Paramétrage!$I$7,G14=Paramétrage!$I$8,G14=Paramétrage!$I$9,G14=Paramétrage!$I$10),0,M14*T14*VLOOKUP(L14,Paramétrage!$C$6:$E$29,2,0)))))</f>
        <v>0</v>
      </c>
      <c r="V14" s="43"/>
      <c r="W14" s="104">
        <f t="shared" si="4"/>
        <v>0</v>
      </c>
      <c r="X14" s="106">
        <f>IF(L14="",0,IF(ISERROR(V14+U14*VLOOKUP(L14,Paramétrage!$C$6:$E$29,3,0))=TRUE,W14,V14+U14*VLOOKUP(L14,Paramétrage!$C$6:$E$29,3,0)))</f>
        <v>0</v>
      </c>
      <c r="Y14" s="366"/>
      <c r="Z14" s="361"/>
      <c r="AA14" s="367"/>
      <c r="AB14" s="73"/>
      <c r="AC14" s="44"/>
      <c r="AD14" s="74">
        <f t="shared" si="6"/>
        <v>0</v>
      </c>
      <c r="AE14" s="17">
        <f t="shared" si="5"/>
        <v>0</v>
      </c>
    </row>
    <row r="15" spans="1:33" x14ac:dyDescent="0.25">
      <c r="A15" s="349"/>
      <c r="B15" s="351"/>
      <c r="C15" s="354"/>
      <c r="D15" s="355"/>
      <c r="E15" s="358"/>
      <c r="F15" s="164"/>
      <c r="G15" s="47"/>
      <c r="H15" s="65"/>
      <c r="I15" s="59"/>
      <c r="J15" s="72"/>
      <c r="K15" s="40"/>
      <c r="L15" s="41"/>
      <c r="M15" s="52"/>
      <c r="N15" s="50"/>
      <c r="O15" s="57"/>
      <c r="P15" s="46"/>
      <c r="Q15" s="360"/>
      <c r="R15" s="361"/>
      <c r="S15" s="362"/>
      <c r="T15" s="105" t="str">
        <f>IF(OR(O15="",L15=Paramétrage!$C$10,L15=Paramétrage!$C$13,L15=Paramétrage!$C$17,L15=Paramétrage!$C$20,L15=Paramétrage!$C$24,L15=Paramétrage!$C$27,AND(L15&lt;&gt;Paramétrage!$C$9,P15="Mut+ext")),"",ROUNDUP(N15/O15,0))</f>
        <v/>
      </c>
      <c r="U15" s="109">
        <f>IF(OR(L15="",P15="Mut+ext"),0,IF(VLOOKUP(L15,Paramétrage!$C$6:$E$29,2,0)=0,0,IF(O15="","saisir capacité",IF(OR(G15=Paramétrage!$I$7,G15=Paramétrage!$I$8,G15=Paramétrage!$I$9,G15=Paramétrage!$I$10),0,M15*T15*VLOOKUP(L15,Paramétrage!$C$6:$E$29,2,0)))))</f>
        <v>0</v>
      </c>
      <c r="V15" s="43"/>
      <c r="W15" s="104">
        <f t="shared" si="4"/>
        <v>0</v>
      </c>
      <c r="X15" s="106">
        <f>IF(L15="",0,IF(ISERROR(V15+U15*VLOOKUP(L15,Paramétrage!$C$6:$E$29,3,0))=TRUE,W15,V15+U15*VLOOKUP(L15,Paramétrage!$C$6:$E$29,3,0)))</f>
        <v>0</v>
      </c>
      <c r="Y15" s="366"/>
      <c r="Z15" s="361"/>
      <c r="AA15" s="367"/>
      <c r="AB15" s="73"/>
      <c r="AC15" s="44"/>
      <c r="AD15" s="74">
        <f t="shared" si="6"/>
        <v>0</v>
      </c>
      <c r="AE15" s="17">
        <f t="shared" si="5"/>
        <v>0</v>
      </c>
    </row>
    <row r="16" spans="1:33" hidden="1" x14ac:dyDescent="0.25">
      <c r="A16" s="349"/>
      <c r="B16" s="351"/>
      <c r="C16" s="354"/>
      <c r="D16" s="355"/>
      <c r="E16" s="358"/>
      <c r="F16" s="164"/>
      <c r="G16" s="47"/>
      <c r="H16" s="65"/>
      <c r="I16" s="59"/>
      <c r="J16" s="72"/>
      <c r="K16" s="40"/>
      <c r="L16" s="41"/>
      <c r="M16" s="52"/>
      <c r="N16" s="50"/>
      <c r="O16" s="57"/>
      <c r="P16" s="46"/>
      <c r="Q16" s="360"/>
      <c r="R16" s="361"/>
      <c r="S16" s="362"/>
      <c r="T16" s="105" t="str">
        <f>IF(OR(O16="",L16=Paramétrage!$C$10,L16=Paramétrage!$C$13,L16=Paramétrage!$C$17,L16=Paramétrage!$C$20,L16=Paramétrage!$C$24,L16=Paramétrage!$C$27,AND(L16&lt;&gt;Paramétrage!$C$9,P16="Mut+ext")),"",ROUNDUP(N16/O16,0))</f>
        <v/>
      </c>
      <c r="U16" s="109">
        <f>IF(OR(L16="",P16="Mut+ext"),0,IF(VLOOKUP(L16,Paramétrage!$C$6:$E$29,2,0)=0,0,IF(O16="","saisir capacité",IF(OR(G16=Paramétrage!$I$7,G16=Paramétrage!$I$8,G16=Paramétrage!$I$9,G16=Paramétrage!$I$10),0,M16*T16*VLOOKUP(L16,Paramétrage!$C$6:$E$29,2,0)))))</f>
        <v>0</v>
      </c>
      <c r="V16" s="43"/>
      <c r="W16" s="104">
        <f t="shared" si="4"/>
        <v>0</v>
      </c>
      <c r="X16" s="106">
        <f>IF(L16="",0,IF(ISERROR(V16+U16*VLOOKUP(L16,Paramétrage!$C$6:$E$29,3,0))=TRUE,W16,V16+U16*VLOOKUP(L16,Paramétrage!$C$6:$E$29,3,0)))</f>
        <v>0</v>
      </c>
      <c r="Y16" s="366"/>
      <c r="Z16" s="361"/>
      <c r="AA16" s="367"/>
      <c r="AB16" s="73"/>
      <c r="AC16" s="44"/>
      <c r="AD16" s="74">
        <f t="shared" si="6"/>
        <v>0</v>
      </c>
      <c r="AE16" s="17">
        <f t="shared" si="5"/>
        <v>0</v>
      </c>
    </row>
    <row r="17" spans="1:31" hidden="1" x14ac:dyDescent="0.25">
      <c r="A17" s="349"/>
      <c r="B17" s="351"/>
      <c r="C17" s="354"/>
      <c r="D17" s="355"/>
      <c r="E17" s="358"/>
      <c r="F17" s="164"/>
      <c r="G17" s="47"/>
      <c r="H17" s="65"/>
      <c r="I17" s="59"/>
      <c r="J17" s="72"/>
      <c r="K17" s="40"/>
      <c r="L17" s="41"/>
      <c r="M17" s="52"/>
      <c r="N17" s="50"/>
      <c r="O17" s="57"/>
      <c r="P17" s="46"/>
      <c r="Q17" s="360"/>
      <c r="R17" s="361"/>
      <c r="S17" s="362"/>
      <c r="T17" s="105" t="str">
        <f>IF(OR(O17="",L17=Paramétrage!$C$10,L17=Paramétrage!$C$13,L17=Paramétrage!$C$17,L17=Paramétrage!$C$20,L17=Paramétrage!$C$24,L17=Paramétrage!$C$27,AND(L17&lt;&gt;Paramétrage!$C$9,P17="Mut+ext")),"",ROUNDUP(N17/O17,0))</f>
        <v/>
      </c>
      <c r="U17" s="109">
        <f>IF(OR(L17="",P17="Mut+ext"),0,IF(VLOOKUP(L17,Paramétrage!$C$6:$E$29,2,0)=0,0,IF(O17="","saisir capacité",IF(OR(G17=Paramétrage!$I$7,G17=Paramétrage!$I$8,G17=Paramétrage!$I$9,G17=Paramétrage!$I$10),0,M17*T17*VLOOKUP(L17,Paramétrage!$C$6:$E$29,2,0)))))</f>
        <v>0</v>
      </c>
      <c r="V17" s="43"/>
      <c r="W17" s="104">
        <f t="shared" si="4"/>
        <v>0</v>
      </c>
      <c r="X17" s="106">
        <f>IF(L17="",0,IF(ISERROR(V17+U17*VLOOKUP(L17,Paramétrage!$C$6:$E$29,3,0))=TRUE,W17,V17+U17*VLOOKUP(L17,Paramétrage!$C$6:$E$29,3,0)))</f>
        <v>0</v>
      </c>
      <c r="Y17" s="366"/>
      <c r="Z17" s="361"/>
      <c r="AA17" s="367"/>
      <c r="AB17" s="214"/>
      <c r="AC17" s="44"/>
      <c r="AD17" s="74">
        <f t="shared" si="6"/>
        <v>0</v>
      </c>
      <c r="AE17" s="17">
        <f t="shared" si="5"/>
        <v>0</v>
      </c>
    </row>
    <row r="18" spans="1:31" hidden="1" x14ac:dyDescent="0.25">
      <c r="A18" s="349"/>
      <c r="B18" s="351"/>
      <c r="C18" s="354"/>
      <c r="D18" s="355"/>
      <c r="E18" s="358"/>
      <c r="F18" s="164"/>
      <c r="G18" s="64"/>
      <c r="H18" s="165"/>
      <c r="I18" s="59"/>
      <c r="J18" s="58"/>
      <c r="K18" s="40"/>
      <c r="L18" s="41"/>
      <c r="M18" s="52"/>
      <c r="N18" s="50"/>
      <c r="O18" s="57"/>
      <c r="P18" s="42"/>
      <c r="Q18" s="360"/>
      <c r="R18" s="361"/>
      <c r="S18" s="362"/>
      <c r="T18" s="105" t="str">
        <f>IF(OR(O18="",L18=Paramétrage!$C$10,L18=Paramétrage!$C$13,L18=Paramétrage!$C$17,L18=Paramétrage!$C$20,L18=Paramétrage!$C$24,L18=Paramétrage!$C$27,AND(L18&lt;&gt;Paramétrage!$C$9,P18="Mut+ext")),"",ROUNDUP(N18/O18,0))</f>
        <v/>
      </c>
      <c r="U18" s="109">
        <f>IF(OR(L18="",P18="Mut+ext"),0,IF(VLOOKUP(L18,Paramétrage!$C$6:$E$29,2,0)=0,0,IF(O18="","saisir capacité",IF(OR(G18=Paramétrage!$I$7,G18=Paramétrage!$I$8,G18=Paramétrage!$I$9,G18=Paramétrage!$I$10),0,M18*T18*VLOOKUP(L18,Paramétrage!$C$6:$E$29,2,0)))))</f>
        <v>0</v>
      </c>
      <c r="V18" s="43"/>
      <c r="W18" s="104">
        <f t="shared" si="4"/>
        <v>0</v>
      </c>
      <c r="X18" s="106">
        <f>IF(L18="",0,IF(ISERROR(V18+U18*VLOOKUP(L18,Paramétrage!$C$6:$E$29,3,0))=TRUE,W18,V18+U18*VLOOKUP(L18,Paramétrage!$C$6:$E$29,3,0)))</f>
        <v>0</v>
      </c>
      <c r="Y18" s="366"/>
      <c r="Z18" s="361"/>
      <c r="AA18" s="367"/>
      <c r="AB18" s="214"/>
      <c r="AC18" s="44"/>
      <c r="AD18" s="74">
        <f t="shared" si="6"/>
        <v>0</v>
      </c>
      <c r="AE18" s="17">
        <f t="shared" si="5"/>
        <v>0</v>
      </c>
    </row>
    <row r="19" spans="1:31" hidden="1" x14ac:dyDescent="0.25">
      <c r="A19" s="349"/>
      <c r="B19" s="351"/>
      <c r="C19" s="356"/>
      <c r="D19" s="357"/>
      <c r="E19" s="359"/>
      <c r="F19" s="164"/>
      <c r="G19" s="64"/>
      <c r="H19" s="165"/>
      <c r="I19" s="59"/>
      <c r="J19" s="58"/>
      <c r="K19" s="40"/>
      <c r="L19" s="41"/>
      <c r="M19" s="52"/>
      <c r="N19" s="49"/>
      <c r="O19" s="57"/>
      <c r="P19" s="42"/>
      <c r="Q19" s="360"/>
      <c r="R19" s="361"/>
      <c r="S19" s="362"/>
      <c r="T19" s="105" t="str">
        <f>IF(OR(O19="",L19=Paramétrage!$C$10,L19=Paramétrage!$C$13,L19=Paramétrage!$C$17,L19=Paramétrage!$C$20,L19=Paramétrage!$C$24,L19=Paramétrage!$C$27,AND(L19&lt;&gt;Paramétrage!$C$9,P19="Mut+ext")),"",ROUNDUP(N19/O19,0))</f>
        <v/>
      </c>
      <c r="U19" s="109">
        <f>IF(OR(L19="",P19="Mut+ext"),0,IF(VLOOKUP(L19,Paramétrage!$C$6:$E$29,2,0)=0,0,IF(O19="","saisir capacité",IF(OR(G19=Paramétrage!$I$7,G19=Paramétrage!$I$8,G19=Paramétrage!$I$9,G19=Paramétrage!$I$10),0,M19*T19*VLOOKUP(L19,Paramétrage!$C$6:$E$29,2,0)))))</f>
        <v>0</v>
      </c>
      <c r="V19" s="43"/>
      <c r="W19" s="104">
        <f t="shared" si="4"/>
        <v>0</v>
      </c>
      <c r="X19" s="106">
        <f>IF(L19="",0,IF(ISERROR(V19+U19*VLOOKUP(L19,Paramétrage!$C$6:$E$29,3,0))=TRUE,W19,V19+U19*VLOOKUP(L19,Paramétrage!$C$6:$E$29,3,0)))</f>
        <v>0</v>
      </c>
      <c r="Y19" s="366"/>
      <c r="Z19" s="361"/>
      <c r="AA19" s="367"/>
      <c r="AB19" s="214"/>
      <c r="AC19" s="44"/>
      <c r="AD19" s="74">
        <f t="shared" si="6"/>
        <v>0</v>
      </c>
      <c r="AE19" s="17">
        <f t="shared" si="5"/>
        <v>0</v>
      </c>
    </row>
    <row r="20" spans="1:31" x14ac:dyDescent="0.25">
      <c r="A20" s="349"/>
      <c r="B20" s="351"/>
      <c r="C20" s="175"/>
      <c r="D20" s="176"/>
      <c r="E20" s="76"/>
      <c r="F20" s="76"/>
      <c r="G20" s="168"/>
      <c r="H20" s="166"/>
      <c r="I20" s="132"/>
      <c r="J20" s="77"/>
      <c r="K20" s="78"/>
      <c r="L20" s="85"/>
      <c r="M20" s="79">
        <f>AD20</f>
        <v>0</v>
      </c>
      <c r="N20" s="80"/>
      <c r="O20" s="80"/>
      <c r="P20" s="83"/>
      <c r="Q20" s="81"/>
      <c r="R20" s="81"/>
      <c r="S20" s="82"/>
      <c r="T20" s="133"/>
      <c r="U20" s="84">
        <f>SUM(U12:U19)</f>
        <v>0</v>
      </c>
      <c r="V20" s="85">
        <f>SUM(V12:V19)</f>
        <v>0</v>
      </c>
      <c r="W20" s="86">
        <f t="shared" ref="W20" si="7">U20+V20</f>
        <v>0</v>
      </c>
      <c r="X20" s="87">
        <f>SUM(X12:X19)</f>
        <v>0</v>
      </c>
      <c r="Y20" s="134"/>
      <c r="Z20" s="135"/>
      <c r="AA20" s="136"/>
      <c r="AB20" s="137"/>
      <c r="AC20" s="138"/>
      <c r="AD20" s="139">
        <f>SUM(AD12:AD19)</f>
        <v>0</v>
      </c>
      <c r="AE20" s="140">
        <f>SUM(AE12:AE19)</f>
        <v>0</v>
      </c>
    </row>
    <row r="21" spans="1:31" ht="15.65" customHeight="1" x14ac:dyDescent="0.25">
      <c r="A21" s="349"/>
      <c r="B21" s="351" t="s">
        <v>67</v>
      </c>
      <c r="C21" s="352" t="s">
        <v>68</v>
      </c>
      <c r="D21" s="353"/>
      <c r="E21" s="358">
        <v>4</v>
      </c>
      <c r="F21" s="164" t="s">
        <v>69</v>
      </c>
      <c r="G21" s="47" t="s">
        <v>70</v>
      </c>
      <c r="H21" s="65" t="s">
        <v>68</v>
      </c>
      <c r="I21" s="59">
        <v>21</v>
      </c>
      <c r="J21" s="72" t="s">
        <v>71</v>
      </c>
      <c r="K21" s="40"/>
      <c r="L21" s="41" t="s">
        <v>72</v>
      </c>
      <c r="M21" s="53">
        <v>8</v>
      </c>
      <c r="N21" s="50">
        <v>35</v>
      </c>
      <c r="O21" s="57">
        <v>40</v>
      </c>
      <c r="P21" s="46" t="s">
        <v>105</v>
      </c>
      <c r="Q21" s="360" t="s">
        <v>208</v>
      </c>
      <c r="R21" s="361"/>
      <c r="S21" s="362"/>
      <c r="T21" s="105" t="str">
        <f>IF(OR(O21="",L21=Paramétrage!$C$10,L21=Paramétrage!$C$13,L21=Paramétrage!$C$17,L21=Paramétrage!$C$20,L21=Paramétrage!$C$24,L21=Paramétrage!$C$27,AND(L21&lt;&gt;Paramétrage!$C$9,P21="Mut+ext")),"",ROUNDUP(N21/O21,0))</f>
        <v/>
      </c>
      <c r="U21" s="109">
        <f>IF(OR(L21="",P21="Mut+ext"),0,IF(VLOOKUP(L21,Paramétrage!$C$6:$E$29,2,0)=0,0,IF(O21="","saisir capacité",IF(OR(G21=Paramétrage!$I$7,G21=Paramétrage!$I$8,G21=Paramétrage!$I$9,G21=Paramétrage!$I$10),0,M21*T21*VLOOKUP(L21,Paramétrage!$C$6:$E$29,2,0)))))</f>
        <v>0</v>
      </c>
      <c r="V21" s="71"/>
      <c r="W21" s="107">
        <f t="shared" ref="W21:W28" si="8">IF(ISERROR(U21+V21)=TRUE,U21,U21+V21)</f>
        <v>0</v>
      </c>
      <c r="X21" s="108">
        <f>IF(L21="",0,IF(ISERROR(V21+U21*VLOOKUP(L21,Paramétrage!$C$6:$E$29,3,0))=TRUE,W21,V21+U21*VLOOKUP(L21,Paramétrage!$C$6:$E$29,3,0)))</f>
        <v>0</v>
      </c>
      <c r="Y21" s="366"/>
      <c r="Z21" s="361"/>
      <c r="AA21" s="367"/>
      <c r="AB21" s="226" t="s">
        <v>75</v>
      </c>
      <c r="AC21" s="44" t="s">
        <v>66</v>
      </c>
      <c r="AD21" s="74">
        <f>IF(F21="",0,IF(J21="",0,IF(SUMIF($F$21:$F$28,F21,$N$21:$N$28)=0,0,IF(OR(K21="",J21="obligatoire"),AE21/SUMIF($F$21:$F$28,F21,$N$21:$N$28),AE21/(SUMIF($F$21:$F$28,F21,$N$21:$N$28)/K21)))))</f>
        <v>8</v>
      </c>
      <c r="AE21" s="16">
        <f t="shared" ref="AE21:AE28" si="9">M21*N21</f>
        <v>280</v>
      </c>
    </row>
    <row r="22" spans="1:31" x14ac:dyDescent="0.25">
      <c r="A22" s="349"/>
      <c r="B22" s="351"/>
      <c r="C22" s="354"/>
      <c r="D22" s="355"/>
      <c r="E22" s="358"/>
      <c r="F22" s="164"/>
      <c r="G22" s="47"/>
      <c r="H22" s="65"/>
      <c r="I22" s="59"/>
      <c r="J22" s="72"/>
      <c r="K22" s="40"/>
      <c r="L22" s="41"/>
      <c r="M22" s="52"/>
      <c r="N22" s="49"/>
      <c r="O22" s="57"/>
      <c r="P22" s="42"/>
      <c r="Q22" s="360"/>
      <c r="R22" s="361"/>
      <c r="S22" s="362"/>
      <c r="T22" s="105" t="str">
        <f>IF(OR(O22="",L22=Paramétrage!$C$10,L22=Paramétrage!$C$13,L22=Paramétrage!$C$17,L22=Paramétrage!$C$20,L22=Paramétrage!$C$24,L22=Paramétrage!$C$27,AND(L22&lt;&gt;Paramétrage!$C$9,P22="Mut+ext")),"",ROUNDUP(N22/O22,0))</f>
        <v/>
      </c>
      <c r="U22" s="109">
        <f>IF(OR(L22="",P22="Mut+ext"),0,IF(VLOOKUP(L22,Paramétrage!$C$6:$E$29,2,0)=0,0,IF(O22="","saisir capacité",IF(OR(G22=Paramétrage!$I$7,G22=Paramétrage!$I$8,G22=Paramétrage!$I$9,G22=Paramétrage!$I$10),0,M22*T22*VLOOKUP(L22,Paramétrage!$C$6:$E$29,2,0)))))</f>
        <v>0</v>
      </c>
      <c r="V22" s="43"/>
      <c r="W22" s="104">
        <f t="shared" si="8"/>
        <v>0</v>
      </c>
      <c r="X22" s="106">
        <f>IF(L22="",0,IF(ISERROR(V22+U22*VLOOKUP(L22,Paramétrage!$C$6:$E$29,3,0))=TRUE,W22,V22+U22*VLOOKUP(L22,Paramétrage!$C$6:$E$29,3,0)))</f>
        <v>0</v>
      </c>
      <c r="Y22" s="366"/>
      <c r="Z22" s="361"/>
      <c r="AA22" s="367"/>
      <c r="AB22" s="214"/>
      <c r="AC22" s="44"/>
      <c r="AD22" s="74">
        <f t="shared" ref="AD22:AD28" si="10">IF(F22="",0,IF(J22="",0,IF(SUMIF($F$21:$F$28,F22,$N$21:$N$28)=0,0,IF(OR(K22="",J22="obligatoire"),AE22/SUMIF($F$21:$F$28,F22,$N$21:$N$28),AE22/(SUMIF($F$21:$F$28,F22,$N$21:$N$28)/K22)))))</f>
        <v>0</v>
      </c>
      <c r="AE22" s="17">
        <f t="shared" si="9"/>
        <v>0</v>
      </c>
    </row>
    <row r="23" spans="1:31" hidden="1" x14ac:dyDescent="0.25">
      <c r="A23" s="349"/>
      <c r="B23" s="351"/>
      <c r="C23" s="354"/>
      <c r="D23" s="355"/>
      <c r="E23" s="358"/>
      <c r="F23" s="164"/>
      <c r="G23" s="47"/>
      <c r="H23" s="65"/>
      <c r="I23" s="59"/>
      <c r="J23" s="72"/>
      <c r="K23" s="40"/>
      <c r="L23" s="41"/>
      <c r="M23" s="53"/>
      <c r="N23" s="50"/>
      <c r="O23" s="57"/>
      <c r="P23" s="42"/>
      <c r="Q23" s="360"/>
      <c r="R23" s="361"/>
      <c r="S23" s="362"/>
      <c r="T23" s="105" t="str">
        <f>IF(OR(O23="",L23=Paramétrage!$C$10,L23=Paramétrage!$C$13,L23=Paramétrage!$C$17,L23=Paramétrage!$C$20,L23=Paramétrage!$C$24,L23=Paramétrage!$C$27,AND(L23&lt;&gt;Paramétrage!$C$9,P23="Mut+ext")),"",ROUNDUP(N23/O23,0))</f>
        <v/>
      </c>
      <c r="U23" s="109">
        <f>IF(OR(L23="",P23="Mut+ext"),0,IF(VLOOKUP(L23,Paramétrage!$C$6:$E$29,2,0)=0,0,IF(O23="","saisir capacité",IF(OR(G23=Paramétrage!$I$7,G23=Paramétrage!$I$8,G23=Paramétrage!$I$9,G23=Paramétrage!$I$10),0,M23*T23*VLOOKUP(L23,Paramétrage!$C$6:$E$29,2,0)))))</f>
        <v>0</v>
      </c>
      <c r="V23" s="43"/>
      <c r="W23" s="104">
        <f t="shared" si="8"/>
        <v>0</v>
      </c>
      <c r="X23" s="106">
        <f>IF(L23="",0,IF(ISERROR(V23+U23*VLOOKUP(L23,Paramétrage!$C$6:$E$29,3,0))=TRUE,W23,V23+U23*VLOOKUP(L23,Paramétrage!$C$6:$E$29,3,0)))</f>
        <v>0</v>
      </c>
      <c r="Y23" s="366"/>
      <c r="Z23" s="361"/>
      <c r="AA23" s="367"/>
      <c r="AB23" s="214"/>
      <c r="AC23" s="44"/>
      <c r="AD23" s="74">
        <f t="shared" si="10"/>
        <v>0</v>
      </c>
      <c r="AE23" s="17">
        <f t="shared" si="9"/>
        <v>0</v>
      </c>
    </row>
    <row r="24" spans="1:31" hidden="1" x14ac:dyDescent="0.25">
      <c r="A24" s="349"/>
      <c r="B24" s="351"/>
      <c r="C24" s="354"/>
      <c r="D24" s="355"/>
      <c r="E24" s="358"/>
      <c r="F24" s="164"/>
      <c r="G24" s="47"/>
      <c r="H24" s="65"/>
      <c r="I24" s="59"/>
      <c r="J24" s="72"/>
      <c r="K24" s="40"/>
      <c r="L24" s="41"/>
      <c r="M24" s="52"/>
      <c r="N24" s="49"/>
      <c r="O24" s="57"/>
      <c r="P24" s="42"/>
      <c r="Q24" s="360"/>
      <c r="R24" s="361"/>
      <c r="S24" s="362"/>
      <c r="T24" s="105" t="str">
        <f>IF(OR(O24="",L24=Paramétrage!$C$10,L24=Paramétrage!$C$13,L24=Paramétrage!$C$17,L24=Paramétrage!$C$20,L24=Paramétrage!$C$24,L24=Paramétrage!$C$27,AND(L24&lt;&gt;Paramétrage!$C$9,P24="Mut+ext")),"",ROUNDUP(N24/O24,0))</f>
        <v/>
      </c>
      <c r="U24" s="109">
        <f>IF(OR(L24="",P24="Mut+ext"),0,IF(VLOOKUP(L24,Paramétrage!$C$6:$E$29,2,0)=0,0,IF(O24="","saisir capacité",IF(OR(G24=Paramétrage!$I$7,G24=Paramétrage!$I$8,G24=Paramétrage!$I$9,G24=Paramétrage!$I$10),0,M24*T24*VLOOKUP(L24,Paramétrage!$C$6:$E$29,2,0)))))</f>
        <v>0</v>
      </c>
      <c r="V24" s="43"/>
      <c r="W24" s="104">
        <f t="shared" si="8"/>
        <v>0</v>
      </c>
      <c r="X24" s="106">
        <f>IF(L24="",0,IF(ISERROR(V24+U24*VLOOKUP(L24,Paramétrage!$C$6:$E$29,3,0))=TRUE,W24,V24+U24*VLOOKUP(L24,Paramétrage!$C$6:$E$29,3,0)))</f>
        <v>0</v>
      </c>
      <c r="Y24" s="366"/>
      <c r="Z24" s="361"/>
      <c r="AA24" s="367"/>
      <c r="AB24" s="60"/>
      <c r="AC24" s="44"/>
      <c r="AD24" s="74">
        <f t="shared" si="10"/>
        <v>0</v>
      </c>
      <c r="AE24" s="17">
        <f t="shared" si="9"/>
        <v>0</v>
      </c>
    </row>
    <row r="25" spans="1:31" hidden="1" x14ac:dyDescent="0.25">
      <c r="A25" s="349"/>
      <c r="B25" s="351"/>
      <c r="C25" s="354"/>
      <c r="D25" s="355"/>
      <c r="E25" s="358"/>
      <c r="F25" s="164"/>
      <c r="G25" s="47"/>
      <c r="H25" s="65"/>
      <c r="I25" s="59"/>
      <c r="J25" s="72"/>
      <c r="K25" s="40"/>
      <c r="L25" s="41"/>
      <c r="M25" s="52"/>
      <c r="N25" s="50"/>
      <c r="O25" s="57"/>
      <c r="P25" s="42"/>
      <c r="Q25" s="360"/>
      <c r="R25" s="361"/>
      <c r="S25" s="362"/>
      <c r="T25" s="105" t="str">
        <f>IF(OR(O25="",L25=Paramétrage!$C$10,L25=Paramétrage!$C$13,L25=Paramétrage!$C$17,L25=Paramétrage!$C$20,L25=Paramétrage!$C$24,L25=Paramétrage!$C$27,AND(L25&lt;&gt;Paramétrage!$C$9,P25="Mut+ext")),"",ROUNDUP(N25/O25,0))</f>
        <v/>
      </c>
      <c r="U25" s="109">
        <f>IF(OR(L25="",P25="Mut+ext"),0,IF(VLOOKUP(L25,Paramétrage!$C$6:$E$29,2,0)=0,0,IF(O25="","saisir capacité",IF(OR(G25=Paramétrage!$I$7,G25=Paramétrage!$I$8,G25=Paramétrage!$I$9,G25=Paramétrage!$I$10),0,M25*T25*VLOOKUP(L25,Paramétrage!$C$6:$E$29,2,0)))))</f>
        <v>0</v>
      </c>
      <c r="V25" s="43"/>
      <c r="W25" s="104">
        <f t="shared" si="8"/>
        <v>0</v>
      </c>
      <c r="X25" s="106">
        <f>IF(L25="",0,IF(ISERROR(V25+U25*VLOOKUP(L25,Paramétrage!$C$6:$E$29,3,0))=TRUE,W25,V25+U25*VLOOKUP(L25,Paramétrage!$C$6:$E$29,3,0)))</f>
        <v>0</v>
      </c>
      <c r="Y25" s="366"/>
      <c r="Z25" s="361"/>
      <c r="AA25" s="367"/>
      <c r="AB25" s="214"/>
      <c r="AC25" s="44"/>
      <c r="AD25" s="74">
        <f t="shared" si="10"/>
        <v>0</v>
      </c>
      <c r="AE25" s="17">
        <f t="shared" si="9"/>
        <v>0</v>
      </c>
    </row>
    <row r="26" spans="1:31" hidden="1" x14ac:dyDescent="0.25">
      <c r="A26" s="349"/>
      <c r="B26" s="351"/>
      <c r="C26" s="354"/>
      <c r="D26" s="355"/>
      <c r="E26" s="358"/>
      <c r="F26" s="164"/>
      <c r="G26" s="47"/>
      <c r="H26" s="65"/>
      <c r="I26" s="59"/>
      <c r="J26" s="72"/>
      <c r="K26" s="40"/>
      <c r="L26" s="41"/>
      <c r="M26" s="52"/>
      <c r="N26" s="51"/>
      <c r="O26" s="57"/>
      <c r="P26" s="42"/>
      <c r="Q26" s="360"/>
      <c r="R26" s="361"/>
      <c r="S26" s="362"/>
      <c r="T26" s="105" t="str">
        <f>IF(OR(O26="",L26=Paramétrage!$C$10,L26=Paramétrage!$C$13,L26=Paramétrage!$C$17,L26=Paramétrage!$C$20,L26=Paramétrage!$C$24,L26=Paramétrage!$C$27,AND(L26&lt;&gt;Paramétrage!$C$9,P26="Mut+ext")),"",ROUNDUP(N26/O26,0))</f>
        <v/>
      </c>
      <c r="U26" s="109">
        <f>IF(OR(L26="",P26="Mut+ext"),0,IF(VLOOKUP(L26,Paramétrage!$C$6:$E$29,2,0)=0,0,IF(O26="","saisir capacité",IF(OR(G26=Paramétrage!$I$7,G26=Paramétrage!$I$8,G26=Paramétrage!$I$9,G26=Paramétrage!$I$10),0,M26*T26*VLOOKUP(L26,Paramétrage!$C$6:$E$29,2,0)))))</f>
        <v>0</v>
      </c>
      <c r="V26" s="43"/>
      <c r="W26" s="104">
        <f t="shared" si="8"/>
        <v>0</v>
      </c>
      <c r="X26" s="106">
        <f>IF(L26="",0,IF(ISERROR(V26+U26*VLOOKUP(L26,Paramétrage!$C$6:$E$29,3,0))=TRUE,W26,V26+U26*VLOOKUP(L26,Paramétrage!$C$6:$E$29,3,0)))</f>
        <v>0</v>
      </c>
      <c r="Y26" s="366"/>
      <c r="Z26" s="361"/>
      <c r="AA26" s="367"/>
      <c r="AB26" s="214"/>
      <c r="AC26" s="44"/>
      <c r="AD26" s="74">
        <f t="shared" si="10"/>
        <v>0</v>
      </c>
      <c r="AE26" s="17">
        <f t="shared" si="9"/>
        <v>0</v>
      </c>
    </row>
    <row r="27" spans="1:31" hidden="1" x14ac:dyDescent="0.25">
      <c r="A27" s="349"/>
      <c r="B27" s="351"/>
      <c r="C27" s="354"/>
      <c r="D27" s="355"/>
      <c r="E27" s="358"/>
      <c r="F27" s="164"/>
      <c r="G27" s="64"/>
      <c r="H27" s="165"/>
      <c r="I27" s="59"/>
      <c r="J27" s="58"/>
      <c r="K27" s="40"/>
      <c r="L27" s="41"/>
      <c r="M27" s="52"/>
      <c r="N27" s="50"/>
      <c r="O27" s="57"/>
      <c r="P27" s="42"/>
      <c r="Q27" s="360"/>
      <c r="R27" s="361"/>
      <c r="S27" s="362"/>
      <c r="T27" s="105" t="str">
        <f>IF(OR(O27="",L27=Paramétrage!$C$10,L27=Paramétrage!$C$13,L27=Paramétrage!$C$17,L27=Paramétrage!$C$20,L27=Paramétrage!$C$24,L27=Paramétrage!$C$27,AND(L27&lt;&gt;Paramétrage!$C$9,P27="Mut+ext")),"",ROUNDUP(N27/O27,0))</f>
        <v/>
      </c>
      <c r="U27" s="109">
        <f>IF(OR(L27="",P27="Mut+ext"),0,IF(VLOOKUP(L27,Paramétrage!$C$6:$E$29,2,0)=0,0,IF(O27="","saisir capacité",IF(OR(G27=Paramétrage!$I$7,G27=Paramétrage!$I$8,G27=Paramétrage!$I$9,G27=Paramétrage!$I$10),0,M27*T27*VLOOKUP(L27,Paramétrage!$C$6:$E$29,2,0)))))</f>
        <v>0</v>
      </c>
      <c r="V27" s="43"/>
      <c r="W27" s="104">
        <f t="shared" si="8"/>
        <v>0</v>
      </c>
      <c r="X27" s="106">
        <f>IF(L27="",0,IF(ISERROR(V27+U27*VLOOKUP(L27,Paramétrage!$C$6:$E$29,3,0))=TRUE,W27,V27+U27*VLOOKUP(L27,Paramétrage!$C$6:$E$29,3,0)))</f>
        <v>0</v>
      </c>
      <c r="Y27" s="366"/>
      <c r="Z27" s="361"/>
      <c r="AA27" s="367"/>
      <c r="AB27" s="214"/>
      <c r="AC27" s="44"/>
      <c r="AD27" s="74">
        <f t="shared" si="10"/>
        <v>0</v>
      </c>
      <c r="AE27" s="17">
        <f t="shared" si="9"/>
        <v>0</v>
      </c>
    </row>
    <row r="28" spans="1:31" hidden="1" x14ac:dyDescent="0.25">
      <c r="A28" s="349"/>
      <c r="B28" s="351"/>
      <c r="C28" s="356"/>
      <c r="D28" s="357"/>
      <c r="E28" s="359"/>
      <c r="F28" s="164"/>
      <c r="G28" s="64"/>
      <c r="H28" s="165"/>
      <c r="I28" s="59"/>
      <c r="J28" s="58"/>
      <c r="K28" s="40"/>
      <c r="L28" s="41"/>
      <c r="M28" s="52"/>
      <c r="N28" s="49"/>
      <c r="O28" s="57"/>
      <c r="P28" s="42"/>
      <c r="Q28" s="360"/>
      <c r="R28" s="361"/>
      <c r="S28" s="362"/>
      <c r="T28" s="105" t="str">
        <f>IF(OR(O28="",L28=Paramétrage!$C$10,L28=Paramétrage!$C$13,L28=Paramétrage!$C$17,L28=Paramétrage!$C$20,L28=Paramétrage!$C$24,L28=Paramétrage!$C$27,AND(L28&lt;&gt;Paramétrage!$C$9,P28="Mut+ext")),"",ROUNDUP(N28/O28,0))</f>
        <v/>
      </c>
      <c r="U28" s="109">
        <f>IF(OR(L28="",P28="Mut+ext"),0,IF(VLOOKUP(L28,Paramétrage!$C$6:$E$29,2,0)=0,0,IF(O28="","saisir capacité",IF(OR(G28=Paramétrage!$I$7,G28=Paramétrage!$I$8,G28=Paramétrage!$I$9,G28=Paramétrage!$I$10),0,M28*T28*VLOOKUP(L28,Paramétrage!$C$6:$E$29,2,0)))))</f>
        <v>0</v>
      </c>
      <c r="V28" s="43"/>
      <c r="W28" s="104">
        <f t="shared" si="8"/>
        <v>0</v>
      </c>
      <c r="X28" s="106">
        <f>IF(L28="",0,IF(ISERROR(V28+U28*VLOOKUP(L28,Paramétrage!$C$6:$E$29,3,0))=TRUE,W28,V28+U28*VLOOKUP(L28,Paramétrage!$C$6:$E$29,3,0)))</f>
        <v>0</v>
      </c>
      <c r="Y28" s="366"/>
      <c r="Z28" s="361"/>
      <c r="AA28" s="367"/>
      <c r="AB28" s="214"/>
      <c r="AC28" s="44"/>
      <c r="AD28" s="74">
        <f t="shared" si="10"/>
        <v>0</v>
      </c>
      <c r="AE28" s="17">
        <f t="shared" si="9"/>
        <v>0</v>
      </c>
    </row>
    <row r="29" spans="1:31" x14ac:dyDescent="0.25">
      <c r="A29" s="349"/>
      <c r="B29" s="351"/>
      <c r="C29" s="175"/>
      <c r="D29" s="176"/>
      <c r="E29" s="76"/>
      <c r="F29" s="76"/>
      <c r="G29" s="168"/>
      <c r="H29" s="166"/>
      <c r="I29" s="132"/>
      <c r="J29" s="77"/>
      <c r="K29" s="78"/>
      <c r="L29" s="85"/>
      <c r="M29" s="79">
        <f>AD29</f>
        <v>8</v>
      </c>
      <c r="N29" s="80"/>
      <c r="O29" s="80"/>
      <c r="P29" s="83"/>
      <c r="Q29" s="81"/>
      <c r="R29" s="81"/>
      <c r="S29" s="82"/>
      <c r="T29" s="133"/>
      <c r="U29" s="84">
        <f>SUM(U21:U28)</f>
        <v>0</v>
      </c>
      <c r="V29" s="85">
        <f>SUM(V21:V28)</f>
        <v>0</v>
      </c>
      <c r="W29" s="86">
        <f t="shared" ref="W29" si="11">U29+V29</f>
        <v>0</v>
      </c>
      <c r="X29" s="87">
        <f>SUM(X21:X28)</f>
        <v>0</v>
      </c>
      <c r="Y29" s="134"/>
      <c r="Z29" s="135"/>
      <c r="AA29" s="136"/>
      <c r="AB29" s="137"/>
      <c r="AC29" s="138"/>
      <c r="AD29" s="139">
        <f>SUM(AD21:AD28)</f>
        <v>8</v>
      </c>
      <c r="AE29" s="140">
        <f>SUM(AE21:AE28)</f>
        <v>280</v>
      </c>
    </row>
    <row r="30" spans="1:31" ht="15.65" customHeight="1" x14ac:dyDescent="0.25">
      <c r="A30" s="349"/>
      <c r="B30" s="351" t="s">
        <v>76</v>
      </c>
      <c r="C30" s="352" t="s">
        <v>77</v>
      </c>
      <c r="D30" s="353"/>
      <c r="E30" s="358">
        <v>8</v>
      </c>
      <c r="F30" s="164" t="s">
        <v>78</v>
      </c>
      <c r="G30" s="47" t="s">
        <v>70</v>
      </c>
      <c r="H30" s="65" t="s">
        <v>79</v>
      </c>
      <c r="I30" s="59">
        <v>21</v>
      </c>
      <c r="J30" s="72" t="s">
        <v>80</v>
      </c>
      <c r="K30" s="40">
        <v>3</v>
      </c>
      <c r="L30" s="41" t="s">
        <v>72</v>
      </c>
      <c r="M30" s="53">
        <v>14</v>
      </c>
      <c r="N30" s="50">
        <v>15</v>
      </c>
      <c r="O30" s="57">
        <v>20</v>
      </c>
      <c r="P30" s="46" t="s">
        <v>105</v>
      </c>
      <c r="Q30" s="360" t="s">
        <v>208</v>
      </c>
      <c r="R30" s="361"/>
      <c r="S30" s="362"/>
      <c r="T30" s="105" t="str">
        <f>IF(OR(O30="",L30=Paramétrage!$C$10,L30=Paramétrage!$C$13,L30=Paramétrage!$C$17,L30=Paramétrage!$C$20,L30=Paramétrage!$C$24,L30=Paramétrage!$C$27,AND(L30&lt;&gt;Paramétrage!$C$9,P30="Mut+ext")),"",ROUNDUP(N30/O30,0))</f>
        <v/>
      </c>
      <c r="U30" s="109">
        <f>IF(OR(L30="",P30="Mut+ext"),0,IF(VLOOKUP(L30,Paramétrage!$C$6:$E$29,2,0)=0,0,IF(O30="","saisir capacité",IF(OR(G30=Paramétrage!$I$7,G30=Paramétrage!$I$8,G30=Paramétrage!$I$9,G30=Paramétrage!$I$10),0,M30*T30*VLOOKUP(L30,Paramétrage!$C$6:$E$29,2,0)))))</f>
        <v>0</v>
      </c>
      <c r="V30" s="71"/>
      <c r="W30" s="107">
        <f t="shared" ref="W30:W38" si="12">IF(ISERROR(U30+V30)=TRUE,U30,U30+V30)</f>
        <v>0</v>
      </c>
      <c r="X30" s="108">
        <f>IF(L30="",0,IF(ISERROR(V30+U30*VLOOKUP(L30,Paramétrage!$C$6:$E$29,3,0))=TRUE,W30,V30+U30*VLOOKUP(L30,Paramétrage!$C$6:$E$29,3,0)))</f>
        <v>0</v>
      </c>
      <c r="Y30" s="366"/>
      <c r="Z30" s="361"/>
      <c r="AA30" s="367"/>
      <c r="AB30" s="73" t="s">
        <v>81</v>
      </c>
      <c r="AC30" s="44" t="s">
        <v>82</v>
      </c>
      <c r="AD30" s="74">
        <f t="shared" ref="AD30:AD35" si="13">IF(F30="",0,IF(J30="",0,IF(SUMIF($F$30:$F$38,F30,$N$30:$N$38)=0,0,IF(OR(K30="",J30="obligatoire"),AE30/SUMIF($F$30:$F$38,F30,$N$30:$N$38),AE30/(SUMIF($F$30:$F$38,F30,$N$30:$N$38)/K30)))))</f>
        <v>5.25</v>
      </c>
      <c r="AE30" s="16">
        <f>M30*N30</f>
        <v>210</v>
      </c>
    </row>
    <row r="31" spans="1:31" x14ac:dyDescent="0.25">
      <c r="A31" s="349"/>
      <c r="B31" s="351"/>
      <c r="C31" s="354"/>
      <c r="D31" s="355"/>
      <c r="E31" s="358"/>
      <c r="F31" s="164" t="s">
        <v>78</v>
      </c>
      <c r="G31" s="39" t="s">
        <v>70</v>
      </c>
      <c r="H31" s="65" t="s">
        <v>83</v>
      </c>
      <c r="I31" s="59">
        <v>20</v>
      </c>
      <c r="J31" s="72" t="s">
        <v>80</v>
      </c>
      <c r="K31" s="40">
        <v>3</v>
      </c>
      <c r="L31" s="41" t="s">
        <v>72</v>
      </c>
      <c r="M31" s="52">
        <v>14</v>
      </c>
      <c r="N31" s="49">
        <v>15</v>
      </c>
      <c r="O31" s="57">
        <v>20</v>
      </c>
      <c r="P31" s="46" t="s">
        <v>105</v>
      </c>
      <c r="Q31" s="360" t="s">
        <v>208</v>
      </c>
      <c r="R31" s="361"/>
      <c r="S31" s="362"/>
      <c r="T31" s="105" t="str">
        <f>IF(OR(O31="",L31=Paramétrage!$C$10,L31=Paramétrage!$C$13,L31=Paramétrage!$C$17,L31=Paramétrage!$C$20,L31=Paramétrage!$C$24,L31=Paramétrage!$C$27,AND(L31&lt;&gt;Paramétrage!$C$9,P31="Mut+ext")),"",ROUNDUP(N31/O31,0))</f>
        <v/>
      </c>
      <c r="U31" s="109">
        <f>IF(OR(L31="",P31="Mut+ext"),0,IF(VLOOKUP(L31,Paramétrage!$C$6:$E$29,2,0)=0,0,IF(O31="","saisir capacité",IF(OR(G31=Paramétrage!$I$7,G31=Paramétrage!$I$8,G31=Paramétrage!$I$9,G31=Paramétrage!$I$10),0,M31*T31*VLOOKUP(L31,Paramétrage!$C$6:$E$29,2,0)))))</f>
        <v>0</v>
      </c>
      <c r="V31" s="43"/>
      <c r="W31" s="104">
        <f t="shared" si="12"/>
        <v>0</v>
      </c>
      <c r="X31" s="106">
        <f>IF(L31="",0,IF(ISERROR(V31+U31*VLOOKUP(L31,Paramétrage!$C$6:$E$29,3,0))=TRUE,W31,V31+U31*VLOOKUP(L31,Paramétrage!$C$6:$E$29,3,0)))</f>
        <v>0</v>
      </c>
      <c r="Y31" s="366"/>
      <c r="Z31" s="361"/>
      <c r="AA31" s="367"/>
      <c r="AB31" s="73" t="s">
        <v>81</v>
      </c>
      <c r="AC31" s="44" t="s">
        <v>82</v>
      </c>
      <c r="AD31" s="74">
        <f t="shared" si="13"/>
        <v>5.25</v>
      </c>
      <c r="AE31" s="16">
        <f t="shared" ref="AE31:AE38" si="14">M31*N31</f>
        <v>210</v>
      </c>
    </row>
    <row r="32" spans="1:31" x14ac:dyDescent="0.25">
      <c r="A32" s="349"/>
      <c r="B32" s="351"/>
      <c r="C32" s="354"/>
      <c r="D32" s="355"/>
      <c r="E32" s="358"/>
      <c r="F32" s="164" t="s">
        <v>78</v>
      </c>
      <c r="G32" s="39" t="s">
        <v>70</v>
      </c>
      <c r="H32" s="65" t="s">
        <v>84</v>
      </c>
      <c r="I32" s="59">
        <v>21</v>
      </c>
      <c r="J32" s="72" t="s">
        <v>80</v>
      </c>
      <c r="K32" s="40">
        <v>3</v>
      </c>
      <c r="L32" s="41" t="s">
        <v>72</v>
      </c>
      <c r="M32" s="52">
        <v>10</v>
      </c>
      <c r="N32" s="50">
        <v>15</v>
      </c>
      <c r="O32" s="57">
        <v>20</v>
      </c>
      <c r="P32" s="46" t="s">
        <v>105</v>
      </c>
      <c r="Q32" s="360" t="s">
        <v>208</v>
      </c>
      <c r="R32" s="361"/>
      <c r="S32" s="362"/>
      <c r="T32" s="105" t="str">
        <f>IF(OR(O32="",L32=Paramétrage!$C$10,L32=Paramétrage!$C$13,L32=Paramétrage!$C$17,L32=Paramétrage!$C$20,L32=Paramétrage!$C$24,L32=Paramétrage!$C$27,AND(L32&lt;&gt;Paramétrage!$C$9,P32="Mut+ext")),"",ROUNDUP(N32/O32,0))</f>
        <v/>
      </c>
      <c r="U32" s="109">
        <f>IF(OR(L32="",P32="Mut+ext"),0,IF(VLOOKUP(L32,Paramétrage!$C$6:$E$29,2,0)=0,0,IF(O32="","saisir capacité",IF(OR(G32=Paramétrage!$I$7,G32=Paramétrage!$I$8,G32=Paramétrage!$I$9,G32=Paramétrage!$I$10),0,M32*T32*VLOOKUP(L32,Paramétrage!$C$6:$E$29,2,0)))))</f>
        <v>0</v>
      </c>
      <c r="V32" s="43"/>
      <c r="W32" s="104">
        <f t="shared" si="12"/>
        <v>0</v>
      </c>
      <c r="X32" s="106">
        <f>IF(L32="",0,IF(ISERROR(V32+U32*VLOOKUP(L32,Paramétrage!$C$6:$E$29,3,0))=TRUE,W32,V32+U32*VLOOKUP(L32,Paramétrage!$C$6:$E$29,3,0)))</f>
        <v>0</v>
      </c>
      <c r="Y32" s="366"/>
      <c r="Z32" s="361"/>
      <c r="AA32" s="367"/>
      <c r="AB32" s="73" t="s">
        <v>81</v>
      </c>
      <c r="AC32" s="44" t="s">
        <v>82</v>
      </c>
      <c r="AD32" s="74">
        <f t="shared" si="13"/>
        <v>3.75</v>
      </c>
      <c r="AE32" s="16">
        <f t="shared" si="14"/>
        <v>150</v>
      </c>
    </row>
    <row r="33" spans="1:31" x14ac:dyDescent="0.25">
      <c r="A33" s="349"/>
      <c r="B33" s="351"/>
      <c r="C33" s="354"/>
      <c r="D33" s="355"/>
      <c r="E33" s="358"/>
      <c r="F33" s="164" t="s">
        <v>78</v>
      </c>
      <c r="G33" s="39" t="s">
        <v>70</v>
      </c>
      <c r="H33" s="165" t="s">
        <v>85</v>
      </c>
      <c r="I33" s="59">
        <v>21</v>
      </c>
      <c r="J33" s="72" t="s">
        <v>80</v>
      </c>
      <c r="K33" s="40">
        <v>3</v>
      </c>
      <c r="L33" s="41" t="s">
        <v>72</v>
      </c>
      <c r="M33" s="52">
        <v>10</v>
      </c>
      <c r="N33" s="51">
        <v>15</v>
      </c>
      <c r="O33" s="57">
        <v>20</v>
      </c>
      <c r="P33" s="46" t="s">
        <v>105</v>
      </c>
      <c r="Q33" s="360" t="s">
        <v>208</v>
      </c>
      <c r="R33" s="361"/>
      <c r="S33" s="362"/>
      <c r="T33" s="105" t="str">
        <f>IF(OR(O33="",L33=Paramétrage!$C$10,L33=Paramétrage!$C$13,L33=Paramétrage!$C$17,L33=Paramétrage!$C$20,L33=Paramétrage!$C$24,L33=Paramétrage!$C$27,AND(L33&lt;&gt;Paramétrage!$C$9,P33="Mut+ext")),"",ROUNDUP(N33/O33,0))</f>
        <v/>
      </c>
      <c r="U33" s="109">
        <f>IF(OR(L33="",P33="Mut+ext"),0,IF(VLOOKUP(L33,Paramétrage!$C$6:$E$29,2,0)=0,0,IF(O33="","saisir capacité",IF(OR(G33=Paramétrage!$I$7,G33=Paramétrage!$I$8,G33=Paramétrage!$I$9,G33=Paramétrage!$I$10),0,M33*T33*VLOOKUP(L33,Paramétrage!$C$6:$E$29,2,0)))))</f>
        <v>0</v>
      </c>
      <c r="V33" s="43"/>
      <c r="W33" s="104">
        <f t="shared" si="12"/>
        <v>0</v>
      </c>
      <c r="X33" s="106">
        <f>IF(L33="",0,IF(ISERROR(V33+U33*VLOOKUP(L33,Paramétrage!$C$6:$E$29,3,0))=TRUE,W33,V33+U33*VLOOKUP(L33,Paramétrage!$C$6:$E$29,3,0)))</f>
        <v>0</v>
      </c>
      <c r="Y33" s="366"/>
      <c r="Z33" s="361"/>
      <c r="AA33" s="367"/>
      <c r="AB33" s="73" t="s">
        <v>81</v>
      </c>
      <c r="AC33" s="44" t="s">
        <v>82</v>
      </c>
      <c r="AD33" s="74">
        <f t="shared" si="13"/>
        <v>3.75</v>
      </c>
      <c r="AE33" s="16">
        <f t="shared" si="14"/>
        <v>150</v>
      </c>
    </row>
    <row r="34" spans="1:31" x14ac:dyDescent="0.25">
      <c r="A34" s="349"/>
      <c r="B34" s="351"/>
      <c r="C34" s="354"/>
      <c r="D34" s="355"/>
      <c r="E34" s="358"/>
      <c r="F34" s="164" t="s">
        <v>78</v>
      </c>
      <c r="G34" s="64" t="s">
        <v>70</v>
      </c>
      <c r="H34" s="165" t="s">
        <v>86</v>
      </c>
      <c r="I34" s="59">
        <v>21</v>
      </c>
      <c r="J34" s="58" t="s">
        <v>80</v>
      </c>
      <c r="K34" s="40">
        <v>3</v>
      </c>
      <c r="L34" s="41" t="s">
        <v>72</v>
      </c>
      <c r="M34" s="52">
        <v>14</v>
      </c>
      <c r="N34" s="50">
        <v>15</v>
      </c>
      <c r="O34" s="57">
        <v>20</v>
      </c>
      <c r="P34" s="46" t="s">
        <v>105</v>
      </c>
      <c r="Q34" s="360" t="s">
        <v>208</v>
      </c>
      <c r="R34" s="361"/>
      <c r="S34" s="362"/>
      <c r="T34" s="105" t="str">
        <f>IF(OR(O34="",L34=Paramétrage!$C$10,L34=Paramétrage!$C$13,L34=Paramétrage!$C$17,L34=Paramétrage!$C$20,L34=Paramétrage!$C$24,L34=Paramétrage!$C$27,AND(L34&lt;&gt;Paramétrage!$C$9,P34="Mut+ext")),"",ROUNDUP(N34/O34,0))</f>
        <v/>
      </c>
      <c r="U34" s="109">
        <f>IF(OR(L34="",P34="Mut+ext"),0,IF(VLOOKUP(L34,Paramétrage!$C$6:$E$29,2,0)=0,0,IF(O34="","saisir capacité",IF(OR(G34=Paramétrage!$I$7,G34=Paramétrage!$I$8,G34=Paramétrage!$I$9,G34=Paramétrage!$I$10),0,M34*T34*VLOOKUP(L34,Paramétrage!$C$6:$E$29,2,0)))))</f>
        <v>0</v>
      </c>
      <c r="V34" s="43"/>
      <c r="W34" s="104">
        <f t="shared" si="12"/>
        <v>0</v>
      </c>
      <c r="X34" s="106">
        <f>IF(L34="",0,IF(ISERROR(V34+U34*VLOOKUP(L34,Paramétrage!$C$6:$E$29,3,0))=TRUE,W34,V34+U34*VLOOKUP(L34,Paramétrage!$C$6:$E$29,3,0)))</f>
        <v>0</v>
      </c>
      <c r="Y34" s="366"/>
      <c r="Z34" s="361"/>
      <c r="AA34" s="367"/>
      <c r="AB34" s="73" t="s">
        <v>81</v>
      </c>
      <c r="AC34" s="44" t="s">
        <v>82</v>
      </c>
      <c r="AD34" s="74">
        <f t="shared" si="13"/>
        <v>5.25</v>
      </c>
      <c r="AE34" s="16">
        <f t="shared" si="14"/>
        <v>210</v>
      </c>
    </row>
    <row r="35" spans="1:31" x14ac:dyDescent="0.25">
      <c r="A35" s="349"/>
      <c r="B35" s="351"/>
      <c r="C35" s="354"/>
      <c r="D35" s="355"/>
      <c r="E35" s="358"/>
      <c r="F35" s="164" t="s">
        <v>78</v>
      </c>
      <c r="G35" s="64" t="s">
        <v>70</v>
      </c>
      <c r="H35" s="165" t="s">
        <v>87</v>
      </c>
      <c r="I35" s="59">
        <v>21</v>
      </c>
      <c r="J35" s="58" t="s">
        <v>80</v>
      </c>
      <c r="K35" s="40">
        <v>3</v>
      </c>
      <c r="L35" s="41" t="s">
        <v>72</v>
      </c>
      <c r="M35" s="52">
        <v>14</v>
      </c>
      <c r="N35" s="51">
        <v>15</v>
      </c>
      <c r="O35" s="57">
        <v>20</v>
      </c>
      <c r="P35" s="46" t="s">
        <v>105</v>
      </c>
      <c r="Q35" s="360" t="s">
        <v>208</v>
      </c>
      <c r="R35" s="361"/>
      <c r="S35" s="362"/>
      <c r="T35" s="105" t="str">
        <f>IF(OR(O35="",L35=Paramétrage!$C$10,L35=Paramétrage!$C$13,L35=Paramétrage!$C$17,L35=Paramétrage!$C$20,L35=Paramétrage!$C$24,L35=Paramétrage!$C$27,AND(L35&lt;&gt;Paramétrage!$C$9,P35="Mut+ext")),"",ROUNDUP(N35/O35,0))</f>
        <v/>
      </c>
      <c r="U35" s="109">
        <f>IF(OR(L35="",P35="Mut+ext"),0,IF(VLOOKUP(L35,Paramétrage!$C$6:$E$29,2,0)=0,0,IF(O35="","saisir capacité",IF(OR(G35=Paramétrage!$I$7,G35=Paramétrage!$I$8,G35=Paramétrage!$I$9,G35=Paramétrage!$I$10),0,M35*T35*VLOOKUP(L35,Paramétrage!$C$6:$E$29,2,0)))))</f>
        <v>0</v>
      </c>
      <c r="V35" s="43"/>
      <c r="W35" s="104">
        <f t="shared" si="12"/>
        <v>0</v>
      </c>
      <c r="X35" s="106">
        <f>IF(L35="",0,IF(ISERROR(V35+U35*VLOOKUP(L35,Paramétrage!$C$6:$E$29,3,0))=TRUE,W35,V35+U35*VLOOKUP(L35,Paramétrage!$C$6:$E$29,3,0)))</f>
        <v>0</v>
      </c>
      <c r="Y35" s="366"/>
      <c r="Z35" s="361"/>
      <c r="AA35" s="367"/>
      <c r="AB35" s="73" t="s">
        <v>81</v>
      </c>
      <c r="AC35" s="44" t="s">
        <v>82</v>
      </c>
      <c r="AD35" s="74">
        <f t="shared" si="13"/>
        <v>5.25</v>
      </c>
      <c r="AE35" s="16">
        <f t="shared" si="14"/>
        <v>210</v>
      </c>
    </row>
    <row r="36" spans="1:31" x14ac:dyDescent="0.25">
      <c r="A36" s="349"/>
      <c r="B36" s="351"/>
      <c r="C36" s="354"/>
      <c r="D36" s="355"/>
      <c r="E36" s="358"/>
      <c r="F36" s="164" t="s">
        <v>78</v>
      </c>
      <c r="G36" s="64" t="s">
        <v>70</v>
      </c>
      <c r="H36" s="165" t="s">
        <v>88</v>
      </c>
      <c r="I36" s="59">
        <v>21</v>
      </c>
      <c r="J36" s="58" t="s">
        <v>80</v>
      </c>
      <c r="K36" s="40">
        <v>3</v>
      </c>
      <c r="L36" s="41" t="s">
        <v>72</v>
      </c>
      <c r="M36" s="52">
        <v>14</v>
      </c>
      <c r="N36" s="50">
        <v>10</v>
      </c>
      <c r="O36" s="57">
        <v>20</v>
      </c>
      <c r="P36" s="46" t="s">
        <v>105</v>
      </c>
      <c r="Q36" s="360" t="s">
        <v>208</v>
      </c>
      <c r="R36" s="361"/>
      <c r="S36" s="362"/>
      <c r="T36" s="105" t="str">
        <f>IF(OR(O36="",L36=Paramétrage!$C$10,L36=Paramétrage!$C$13,L36=Paramétrage!$C$17,L36=Paramétrage!$C$20,L36=Paramétrage!$C$24,L36=Paramétrage!$C$27,AND(L36&lt;&gt;Paramétrage!$C$9,P36="Mut+ext")),"",ROUNDUP(N36/O36,0))</f>
        <v/>
      </c>
      <c r="U36" s="109">
        <f>IF(OR(L36="",P36="Mut+ext"),0,IF(VLOOKUP(L36,Paramétrage!$C$6:$E$29,2,0)=0,0,IF(O36="","saisir capacité",IF(OR(G36=Paramétrage!$I$7,G36=Paramétrage!$I$8,G36=Paramétrage!$I$9,G36=Paramétrage!$I$10),0,M36*T36*VLOOKUP(L36,Paramétrage!$C$6:$E$29,2,0)))))</f>
        <v>0</v>
      </c>
      <c r="V36" s="43"/>
      <c r="W36" s="104">
        <f t="shared" si="12"/>
        <v>0</v>
      </c>
      <c r="X36" s="106">
        <f>IF(L36="",0,IF(ISERROR(V36+U36*VLOOKUP(L36,Paramétrage!$C$6:$E$29,3,0))=TRUE,W36,V36+U36*VLOOKUP(L36,Paramétrage!$C$6:$E$29,3,0)))</f>
        <v>0</v>
      </c>
      <c r="Y36" s="366"/>
      <c r="Z36" s="361"/>
      <c r="AA36" s="367"/>
      <c r="AB36" s="73" t="s">
        <v>81</v>
      </c>
      <c r="AC36" s="44" t="s">
        <v>82</v>
      </c>
      <c r="AD36" s="74">
        <f>IF(F36="",0,IF(J36="",0,IF(SUMIF($F$30:$F$38,F36,$N$30:$N$38)=0,0,IF(OR(K36="",J36="obligatoire"),AE36/SUMIF($F$30:$F$38,F36,$N$30:$N$38),AE36/(SUMIF($F$30:$F$38,F36,$N$30:$N$38)/K36)))))</f>
        <v>3.5</v>
      </c>
      <c r="AE36" s="16">
        <f t="shared" si="14"/>
        <v>140</v>
      </c>
    </row>
    <row r="37" spans="1:31" x14ac:dyDescent="0.25">
      <c r="A37" s="349"/>
      <c r="B37" s="351"/>
      <c r="C37" s="354"/>
      <c r="D37" s="355"/>
      <c r="E37" s="358"/>
      <c r="F37" s="164" t="s">
        <v>78</v>
      </c>
      <c r="G37" s="64" t="s">
        <v>70</v>
      </c>
      <c r="H37" s="165" t="s">
        <v>89</v>
      </c>
      <c r="I37" s="59">
        <v>20</v>
      </c>
      <c r="J37" s="58" t="s">
        <v>80</v>
      </c>
      <c r="K37" s="40">
        <v>3</v>
      </c>
      <c r="L37" s="41" t="s">
        <v>72</v>
      </c>
      <c r="M37" s="52">
        <v>10</v>
      </c>
      <c r="N37" s="49">
        <v>10</v>
      </c>
      <c r="O37" s="57">
        <v>20</v>
      </c>
      <c r="P37" s="46" t="s">
        <v>105</v>
      </c>
      <c r="Q37" s="360" t="s">
        <v>208</v>
      </c>
      <c r="R37" s="361"/>
      <c r="S37" s="362"/>
      <c r="T37" s="105" t="str">
        <f>IF(OR(O37="",L37=Paramétrage!$C$10,L37=Paramétrage!$C$13,L37=Paramétrage!$C$17,L37=Paramétrage!$C$20,L37=Paramétrage!$C$24,L37=Paramétrage!$C$27,AND(L37&lt;&gt;Paramétrage!$C$9,P37="Mut+ext")),"",ROUNDUP(N37/O37,0))</f>
        <v/>
      </c>
      <c r="U37" s="109">
        <f>IF(OR(L37="",P37="Mut+ext"),0,IF(VLOOKUP(L37,Paramétrage!$C$6:$E$29,2,0)=0,0,IF(O37="","saisir capacité",IF(OR(G37=Paramétrage!$I$7,G37=Paramétrage!$I$8,G37=Paramétrage!$I$9,G37=Paramétrage!$I$10),0,M37*T37*VLOOKUP(L37,Paramétrage!$C$6:$E$29,2,0)))))</f>
        <v>0</v>
      </c>
      <c r="V37" s="43"/>
      <c r="W37" s="104">
        <f t="shared" ref="W37" si="15">IF(ISERROR(U37+V37)=TRUE,U37,U37+V37)</f>
        <v>0</v>
      </c>
      <c r="X37" s="106">
        <f>IF(L37="",0,IF(ISERROR(V37+U37*VLOOKUP(L37,Paramétrage!$C$6:$E$29,3,0))=TRUE,W37,V37+U37*VLOOKUP(L37,Paramétrage!$C$6:$E$29,3,0)))</f>
        <v>0</v>
      </c>
      <c r="Y37" s="366"/>
      <c r="Z37" s="361"/>
      <c r="AA37" s="367"/>
      <c r="AB37" s="73" t="s">
        <v>81</v>
      </c>
      <c r="AC37" s="44" t="s">
        <v>82</v>
      </c>
      <c r="AD37" s="74">
        <f>IF(F37="",0,IF(J37="",0,IF(SUMIF($F$30:$F$38,F37,$N$30:$N$38)=0,0,IF(OR(K37="",J37="obligatoire"),AE37/SUMIF($F$30:$F$38,F37,$N$30:$N$38),AE37/(SUMIF($F$30:$F$38,F37,$N$30:$N$38)/K37)))))</f>
        <v>2.5</v>
      </c>
      <c r="AE37" s="16">
        <f t="shared" ref="AE37" si="16">M37*N37</f>
        <v>100</v>
      </c>
    </row>
    <row r="38" spans="1:31" x14ac:dyDescent="0.25">
      <c r="A38" s="349"/>
      <c r="B38" s="351"/>
      <c r="C38" s="356"/>
      <c r="D38" s="357"/>
      <c r="E38" s="359"/>
      <c r="F38" s="164" t="s">
        <v>78</v>
      </c>
      <c r="G38" s="64" t="s">
        <v>70</v>
      </c>
      <c r="H38" s="165" t="s">
        <v>90</v>
      </c>
      <c r="I38" s="59">
        <v>23</v>
      </c>
      <c r="J38" s="58" t="s">
        <v>80</v>
      </c>
      <c r="K38" s="40">
        <v>3</v>
      </c>
      <c r="L38" s="41" t="s">
        <v>72</v>
      </c>
      <c r="M38" s="52">
        <v>18</v>
      </c>
      <c r="N38" s="50">
        <v>10</v>
      </c>
      <c r="O38" s="57">
        <v>20</v>
      </c>
      <c r="P38" s="46" t="s">
        <v>105</v>
      </c>
      <c r="Q38" s="360" t="s">
        <v>209</v>
      </c>
      <c r="R38" s="361"/>
      <c r="S38" s="362"/>
      <c r="T38" s="105" t="str">
        <f>IF(OR(O38="",L38=Paramétrage!$C$10,L38=Paramétrage!$C$13,L38=Paramétrage!$C$17,L38=Paramétrage!$C$20,L38=Paramétrage!$C$24,L38=Paramétrage!$C$27,AND(L38&lt;&gt;Paramétrage!$C$9,P38="Mut+ext")),"",ROUNDUP(N38/O38,0))</f>
        <v/>
      </c>
      <c r="U38" s="109">
        <f>IF(OR(L38="",P38="Mut+ext"),0,IF(VLOOKUP(L38,Paramétrage!$C$6:$E$29,2,0)=0,0,IF(O38="","saisir capacité",IF(OR(G38=Paramétrage!$I$7,G38=Paramétrage!$I$8,G38=Paramétrage!$I$9,G38=Paramétrage!$I$10),0,M38*T38*VLOOKUP(L38,Paramétrage!$C$6:$E$29,2,0)))))</f>
        <v>0</v>
      </c>
      <c r="V38" s="43"/>
      <c r="W38" s="104">
        <f t="shared" si="12"/>
        <v>0</v>
      </c>
      <c r="X38" s="106">
        <f>IF(L38="",0,IF(ISERROR(V38+U38*VLOOKUP(L38,Paramétrage!$C$6:$E$29,3,0))=TRUE,W38,V38+U38*VLOOKUP(L38,Paramétrage!$C$6:$E$29,3,0)))</f>
        <v>0</v>
      </c>
      <c r="Y38" s="366"/>
      <c r="Z38" s="361"/>
      <c r="AA38" s="367"/>
      <c r="AB38" s="73" t="s">
        <v>81</v>
      </c>
      <c r="AC38" s="44" t="s">
        <v>82</v>
      </c>
      <c r="AD38" s="74">
        <f t="shared" ref="AD38" si="17">IF(F38="",0,IF(J38="",0,IF(SUMIF($F$30:$F$38,F38,$N$30:$N$38)=0,0,IF(OR(K38="",J38="obligatoire"),AE38/SUMIF($F$30:$F$38,F38,$N$30:$N$38),AE38/(SUMIF($F$30:$F$38,F38,$N$30:$N$38)/K38)))))</f>
        <v>4.5</v>
      </c>
      <c r="AE38" s="16">
        <f t="shared" si="14"/>
        <v>180</v>
      </c>
    </row>
    <row r="39" spans="1:31" x14ac:dyDescent="0.25">
      <c r="A39" s="349"/>
      <c r="B39" s="351"/>
      <c r="C39" s="175"/>
      <c r="D39" s="176"/>
      <c r="E39" s="76"/>
      <c r="F39" s="76"/>
      <c r="G39" s="168"/>
      <c r="H39" s="166"/>
      <c r="I39" s="132"/>
      <c r="J39" s="77"/>
      <c r="K39" s="78"/>
      <c r="L39" s="85"/>
      <c r="M39" s="79">
        <f>AD39</f>
        <v>39</v>
      </c>
      <c r="N39" s="80"/>
      <c r="O39" s="80"/>
      <c r="P39" s="83"/>
      <c r="Q39" s="81"/>
      <c r="R39" s="81"/>
      <c r="S39" s="82"/>
      <c r="T39" s="133"/>
      <c r="U39" s="84">
        <f>SUM(U30:U38)</f>
        <v>0</v>
      </c>
      <c r="V39" s="85">
        <v>0</v>
      </c>
      <c r="W39" s="86">
        <f t="shared" ref="W39" si="18">U39+V39</f>
        <v>0</v>
      </c>
      <c r="X39" s="87">
        <f>IF(L39="",0,V39+U39*VLOOKUP(L39,Paramétrage!$C$6:$E$29,3,0))</f>
        <v>0</v>
      </c>
      <c r="Y39" s="134"/>
      <c r="Z39" s="135"/>
      <c r="AA39" s="136"/>
      <c r="AB39" s="137"/>
      <c r="AC39" s="138"/>
      <c r="AD39" s="139">
        <f>SUM(AD30:AD38)</f>
        <v>39</v>
      </c>
      <c r="AE39" s="140">
        <f>SUM(AE30:AE38)</f>
        <v>1560</v>
      </c>
    </row>
    <row r="40" spans="1:31" ht="15.65" hidden="1" customHeight="1" x14ac:dyDescent="0.25">
      <c r="A40" s="349"/>
      <c r="B40" s="351"/>
      <c r="C40" s="352"/>
      <c r="D40" s="353"/>
      <c r="E40" s="358"/>
      <c r="F40" s="221"/>
      <c r="G40"/>
      <c r="H40"/>
      <c r="I40"/>
      <c r="J40"/>
      <c r="K40"/>
      <c r="L40" s="222"/>
      <c r="M40" s="53"/>
      <c r="N40" s="50"/>
      <c r="O40" s="57"/>
      <c r="P40" s="46"/>
      <c r="Q40" s="360"/>
      <c r="R40" s="361"/>
      <c r="S40" s="362"/>
      <c r="T40" s="105" t="str">
        <f>IF(OR(O40="",L40=Paramétrage!$C$10,L40=Paramétrage!$C$13,L40=Paramétrage!$C$17,L40=Paramétrage!$C$20,L40=Paramétrage!$C$24,L40=Paramétrage!$C$27,AND(L40&lt;&gt;Paramétrage!$C$9,P40="Mut+ext")),"",ROUNDUP(N40/O40,0))</f>
        <v/>
      </c>
      <c r="U40" s="109">
        <f>IF(OR(L40="",P40="Mut+ext"),0,IF(VLOOKUP(L40,Paramétrage!$C$6:$E$29,2,0)=0,0,IF(O40="","saisir capacité",IF(OR(G40=Paramétrage!$I$7,G40=Paramétrage!$I$8,G40=Paramétrage!$I$9,G40=Paramétrage!$I$10),0,M40*T40*VLOOKUP(L40,Paramétrage!$C$6:$E$29,2,0)))))</f>
        <v>0</v>
      </c>
      <c r="V40" s="71"/>
      <c r="W40" s="107">
        <f t="shared" ref="W40:W47" si="19">IF(ISERROR(U40+V40)=TRUE,U40,U40+V40)</f>
        <v>0</v>
      </c>
      <c r="X40" s="108">
        <f>IF(L40="",0,IF(ISERROR(V40+U40*VLOOKUP(L40,Paramétrage!$C$6:$E$29,3,0))=TRUE,W40,V40+U40*VLOOKUP(L40,Paramétrage!$C$6:$E$29,3,0)))</f>
        <v>0</v>
      </c>
      <c r="Y40" s="366"/>
      <c r="Z40" s="361"/>
      <c r="AA40" s="367"/>
      <c r="AB40" s="73"/>
      <c r="AC40" s="44"/>
      <c r="AD40" s="74">
        <f>IF(F40="",0,IF(J40="",0,IF(SUMIF(F40:F47,F40,N40:N47)=0,0,IF(OR(K40="",J40="obligatoire"),AE40/SUMIF(F40:F47,F40,N40:N47),AE40/(SUMIF(F40:F47,F40,N40:N47)/K40)))))</f>
        <v>0</v>
      </c>
      <c r="AE40" s="16">
        <f>M40*N40</f>
        <v>0</v>
      </c>
    </row>
    <row r="41" spans="1:31" hidden="1" x14ac:dyDescent="0.25">
      <c r="A41" s="349"/>
      <c r="B41" s="351"/>
      <c r="C41" s="354"/>
      <c r="D41" s="355"/>
      <c r="E41" s="358"/>
      <c r="F41" s="221"/>
      <c r="G41"/>
      <c r="H41"/>
      <c r="I41"/>
      <c r="J41"/>
      <c r="K41"/>
      <c r="L41" s="222"/>
      <c r="M41" s="53"/>
      <c r="N41" s="50"/>
      <c r="O41" s="57"/>
      <c r="P41" s="42"/>
      <c r="Q41" s="360"/>
      <c r="R41" s="361"/>
      <c r="S41" s="362"/>
      <c r="T41" s="105" t="str">
        <f>IF(OR(O41="",L41=Paramétrage!$C$10,L41=Paramétrage!$C$13,L41=Paramétrage!$C$17,L41=Paramétrage!$C$20,L41=Paramétrage!$C$24,L41=Paramétrage!$C$27,AND(L41&lt;&gt;Paramétrage!$C$9,P41="Mut+ext")),"",ROUNDUP(N41/O41,0))</f>
        <v/>
      </c>
      <c r="U41" s="109">
        <f>IF(OR(L41="",P41="Mut+ext"),0,IF(VLOOKUP(L41,Paramétrage!$C$6:$E$29,2,0)=0,0,IF(O41="","saisir capacité",IF(OR(G41=Paramétrage!$I$7,G41=Paramétrage!$I$8,G41=Paramétrage!$I$9,G41=Paramétrage!$I$10),0,M41*T41*VLOOKUP(L41,Paramétrage!$C$6:$E$29,2,0)))))</f>
        <v>0</v>
      </c>
      <c r="V41" s="43"/>
      <c r="W41" s="104">
        <f t="shared" si="19"/>
        <v>0</v>
      </c>
      <c r="X41" s="106">
        <f>IF(L41="",0,IF(ISERROR(V41+U41*VLOOKUP(L41,Paramétrage!$C$6:$E$29,3,0))=TRUE,W41,V41+U41*VLOOKUP(L41,Paramétrage!$C$6:$E$29,3,0)))</f>
        <v>0</v>
      </c>
      <c r="Y41" s="366"/>
      <c r="Z41" s="361"/>
      <c r="AA41" s="367"/>
      <c r="AB41" s="214"/>
      <c r="AC41" s="44"/>
      <c r="AD41" s="74">
        <f>IF(F41="",0,IF(J41="",0,IF(SUMIF(F40:F47,F41,N40:N47)=0,0,IF(OR(K41="",J41="obligatoire"),AE41/SUMIF(F40:F47,F41,N40:N47),AE41/(SUMIF(F40:F47,F41,N40:N47)/K41)))))</f>
        <v>0</v>
      </c>
      <c r="AE41" s="16">
        <f t="shared" ref="AE41:AE47" si="20">M41*N41</f>
        <v>0</v>
      </c>
    </row>
    <row r="42" spans="1:31" hidden="1" x14ac:dyDescent="0.25">
      <c r="A42" s="349"/>
      <c r="B42" s="351"/>
      <c r="C42" s="354"/>
      <c r="D42" s="355"/>
      <c r="E42" s="358"/>
      <c r="F42" s="221"/>
      <c r="G42"/>
      <c r="H42"/>
      <c r="I42"/>
      <c r="J42"/>
      <c r="K42"/>
      <c r="L42" s="222"/>
      <c r="M42" s="52"/>
      <c r="N42" s="50"/>
      <c r="O42" s="57"/>
      <c r="P42" s="42"/>
      <c r="Q42" s="360"/>
      <c r="R42" s="361"/>
      <c r="S42" s="362"/>
      <c r="T42" s="105" t="str">
        <f>IF(OR(O42="",L42=Paramétrage!$C$10,L42=Paramétrage!$C$13,L42=Paramétrage!$C$17,L42=Paramétrage!$C$20,L42=Paramétrage!$C$24,L42=Paramétrage!$C$27,AND(L42&lt;&gt;Paramétrage!$C$9,P42="Mut+ext")),"",ROUNDUP(N42/O42,0))</f>
        <v/>
      </c>
      <c r="U42" s="109">
        <f>IF(OR(L42="",P42="Mut+ext"),0,IF(VLOOKUP(L42,Paramétrage!$C$6:$E$29,2,0)=0,0,IF(O42="","saisir capacité",IF(OR(G42=Paramétrage!$I$7,G42=Paramétrage!$I$8,G42=Paramétrage!$I$9,G42=Paramétrage!$I$10),0,M42*T42*VLOOKUP(L42,Paramétrage!$C$6:$E$29,2,0)))))</f>
        <v>0</v>
      </c>
      <c r="V42" s="43"/>
      <c r="W42" s="104">
        <f t="shared" si="19"/>
        <v>0</v>
      </c>
      <c r="X42" s="106">
        <f>IF(L42="",0,IF(ISERROR(V42+U42*VLOOKUP(L42,Paramétrage!$C$6:$E$29,3,0))=TRUE,W42,V42+U42*VLOOKUP(L42,Paramétrage!$C$6:$E$29,3,0)))</f>
        <v>0</v>
      </c>
      <c r="Y42" s="366"/>
      <c r="Z42" s="361"/>
      <c r="AA42" s="367"/>
      <c r="AB42" s="214"/>
      <c r="AC42" s="44"/>
      <c r="AD42" s="74">
        <f>IF(F42="",0,IF(J42="",0,IF(SUMIF(F40:F47,F42,N40:N47)=0,0,IF(OR(K42="",J42="obligatoire"),AE42/SUMIF(F40:F47,F42,N40:N47),AE42/(SUMIF(F40:F47,F42,N40:N47)/K42)))))</f>
        <v>0</v>
      </c>
      <c r="AE42" s="16">
        <f t="shared" si="20"/>
        <v>0</v>
      </c>
    </row>
    <row r="43" spans="1:31" hidden="1" x14ac:dyDescent="0.25">
      <c r="A43" s="349"/>
      <c r="B43" s="351"/>
      <c r="C43" s="354"/>
      <c r="D43" s="355"/>
      <c r="E43" s="358"/>
      <c r="F43" s="221"/>
      <c r="G43"/>
      <c r="H43"/>
      <c r="I43"/>
      <c r="J43"/>
      <c r="K43"/>
      <c r="L43" s="222"/>
      <c r="M43" s="52"/>
      <c r="N43" s="51"/>
      <c r="O43" s="57"/>
      <c r="P43" s="42"/>
      <c r="Q43" s="360"/>
      <c r="R43" s="361"/>
      <c r="S43" s="362"/>
      <c r="T43" s="105" t="str">
        <f>IF(OR(O43="",L43=Paramétrage!$C$10,L43=Paramétrage!$C$13,L43=Paramétrage!$C$17,L43=Paramétrage!$C$20,L43=Paramétrage!$C$24,L43=Paramétrage!$C$27,AND(L43&lt;&gt;Paramétrage!$C$9,P43="Mut+ext")),"",ROUNDUP(N43/O43,0))</f>
        <v/>
      </c>
      <c r="U43" s="109">
        <f>IF(OR(L43="",P43="Mut+ext"),0,IF(VLOOKUP(L43,Paramétrage!$C$6:$E$29,2,0)=0,0,IF(O43="","saisir capacité",IF(OR(G43=Paramétrage!$I$7,G43=Paramétrage!$I$8,G43=Paramétrage!$I$9,G43=Paramétrage!$I$10),0,M43*T43*VLOOKUP(L43,Paramétrage!$C$6:$E$29,2,0)))))</f>
        <v>0</v>
      </c>
      <c r="V43" s="43"/>
      <c r="W43" s="104">
        <f t="shared" si="19"/>
        <v>0</v>
      </c>
      <c r="X43" s="106">
        <f>IF(L43="",0,IF(ISERROR(V43+U43*VLOOKUP(L43,Paramétrage!$C$6:$E$29,3,0))=TRUE,W43,V43+U43*VLOOKUP(L43,Paramétrage!$C$6:$E$29,3,0)))</f>
        <v>0</v>
      </c>
      <c r="Y43" s="366"/>
      <c r="Z43" s="361"/>
      <c r="AA43" s="367"/>
      <c r="AB43" s="60"/>
      <c r="AC43" s="44"/>
      <c r="AD43" s="74">
        <f>IF(F43="",0,IF(J43="",0,IF(SUMIF(F40:F47,F43,N40:N47)=0,0,IF(OR(K43="",J43="obligatoire"),AE43/SUMIF(F40:F47,F43,N40:N47),AE43/(SUMIF(F40:F47,F43,N40:N47)/K43)))))</f>
        <v>0</v>
      </c>
      <c r="AE43" s="16">
        <f t="shared" si="20"/>
        <v>0</v>
      </c>
    </row>
    <row r="44" spans="1:31" hidden="1" x14ac:dyDescent="0.25">
      <c r="A44" s="349"/>
      <c r="B44" s="351"/>
      <c r="C44" s="354"/>
      <c r="D44" s="355"/>
      <c r="E44" s="358"/>
      <c r="F44" s="221"/>
      <c r="G44"/>
      <c r="H44"/>
      <c r="I44"/>
      <c r="J44"/>
      <c r="K44"/>
      <c r="L44" s="222"/>
      <c r="M44" s="52"/>
      <c r="N44" s="50"/>
      <c r="O44" s="57"/>
      <c r="P44" s="42"/>
      <c r="Q44" s="360"/>
      <c r="R44" s="361"/>
      <c r="S44" s="362"/>
      <c r="T44" s="105" t="str">
        <f>IF(OR(O44="",L44=Paramétrage!$C$10,L44=Paramétrage!$C$13,L44=Paramétrage!$C$17,L44=Paramétrage!$C$20,L44=Paramétrage!$C$24,L44=Paramétrage!$C$27,AND(L44&lt;&gt;Paramétrage!$C$9,P44="Mut+ext")),"",ROUNDUP(N44/O44,0))</f>
        <v/>
      </c>
      <c r="U44" s="109">
        <f>IF(OR(L44="",P44="Mut+ext"),0,IF(VLOOKUP(L44,Paramétrage!$C$6:$E$29,2,0)=0,0,IF(O44="","saisir capacité",IF(OR(G44=Paramétrage!$I$7,G44=Paramétrage!$I$8,G44=Paramétrage!$I$9,G44=Paramétrage!$I$10),0,M44*T44*VLOOKUP(L44,Paramétrage!$C$6:$E$29,2,0)))))</f>
        <v>0</v>
      </c>
      <c r="V44" s="43"/>
      <c r="W44" s="104">
        <f t="shared" si="19"/>
        <v>0</v>
      </c>
      <c r="X44" s="106">
        <f>IF(L44="",0,IF(ISERROR(V44+U44*VLOOKUP(L44,Paramétrage!$C$6:$E$29,3,0))=TRUE,W44,V44+U44*VLOOKUP(L44,Paramétrage!$C$6:$E$29,3,0)))</f>
        <v>0</v>
      </c>
      <c r="Y44" s="366"/>
      <c r="Z44" s="361"/>
      <c r="AA44" s="367"/>
      <c r="AB44" s="214"/>
      <c r="AC44" s="44"/>
      <c r="AD44" s="74">
        <f>IF(F44="",0,IF(J44="",0,IF(SUMIF(F40:F47,F44,N40:N47)=0,0,IF(OR(K44="",J44="obligatoire"),AE44/SUMIF(F40:F47,F44,N40:N47),AE44/(SUMIF(F40:F47,F44,N40:N47)/K44)))))</f>
        <v>0</v>
      </c>
      <c r="AE44" s="16">
        <f t="shared" si="20"/>
        <v>0</v>
      </c>
    </row>
    <row r="45" spans="1:31" hidden="1" x14ac:dyDescent="0.25">
      <c r="A45" s="349"/>
      <c r="B45" s="351"/>
      <c r="C45" s="354"/>
      <c r="D45" s="355"/>
      <c r="E45" s="358"/>
      <c r="F45" s="223"/>
      <c r="G45" s="224"/>
      <c r="H45" s="224"/>
      <c r="I45" s="224"/>
      <c r="J45" s="224"/>
      <c r="K45" s="224"/>
      <c r="L45" s="225"/>
      <c r="M45" s="52"/>
      <c r="N45" s="51"/>
      <c r="O45" s="57"/>
      <c r="P45" s="42"/>
      <c r="Q45" s="360"/>
      <c r="R45" s="361"/>
      <c r="S45" s="362"/>
      <c r="T45" s="105" t="str">
        <f>IF(OR(O45="",L45=Paramétrage!$C$10,L45=Paramétrage!$C$13,L45=Paramétrage!$C$17,L45=Paramétrage!$C$20,L45=Paramétrage!$C$24,L45=Paramétrage!$C$27,AND(L45&lt;&gt;Paramétrage!$C$9,P45="Mut+ext")),"",ROUNDUP(N45/O45,0))</f>
        <v/>
      </c>
      <c r="U45" s="109">
        <f>IF(OR(L45="",P45="Mut+ext"),0,IF(VLOOKUP(L45,Paramétrage!$C$6:$E$29,2,0)=0,0,IF(O45="","saisir capacité",IF(OR(G45=Paramétrage!$I$7,G45=Paramétrage!$I$8,G45=Paramétrage!$I$9,G45=Paramétrage!$I$10),0,M45*T45*VLOOKUP(L45,Paramétrage!$C$6:$E$29,2,0)))))</f>
        <v>0</v>
      </c>
      <c r="V45" s="43"/>
      <c r="W45" s="104">
        <f t="shared" si="19"/>
        <v>0</v>
      </c>
      <c r="X45" s="106">
        <f>IF(L45="",0,IF(ISERROR(V45+U45*VLOOKUP(L45,Paramétrage!$C$6:$E$29,3,0))=TRUE,W45,V45+U45*VLOOKUP(L45,Paramétrage!$C$6:$E$29,3,0)))</f>
        <v>0</v>
      </c>
      <c r="Y45" s="366"/>
      <c r="Z45" s="361"/>
      <c r="AA45" s="367"/>
      <c r="AB45" s="214"/>
      <c r="AC45" s="44"/>
      <c r="AD45" s="74">
        <f>IF(F45="",0,IF(J45="",0,IF(SUMIF(F40:F47,F45,N40:N47)=0,0,IF(OR(K45="",J45="obligatoire"),AE45/SUMIF(F40:F47,F45,N40:N47),AE45/(SUMIF(F40:F47,F45,N40:N47)/K45)))))</f>
        <v>0</v>
      </c>
      <c r="AE45" s="16">
        <f t="shared" si="20"/>
        <v>0</v>
      </c>
    </row>
    <row r="46" spans="1:31" hidden="1" x14ac:dyDescent="0.25">
      <c r="A46" s="349"/>
      <c r="B46" s="351"/>
      <c r="C46" s="354"/>
      <c r="D46" s="355"/>
      <c r="E46" s="358"/>
      <c r="F46" s="164"/>
      <c r="G46" s="64"/>
      <c r="H46" s="165"/>
      <c r="I46" s="59"/>
      <c r="J46" s="58"/>
      <c r="K46" s="40"/>
      <c r="L46" s="41"/>
      <c r="M46" s="52"/>
      <c r="N46" s="50"/>
      <c r="O46" s="57"/>
      <c r="P46" s="46"/>
      <c r="Q46" s="360"/>
      <c r="R46" s="361"/>
      <c r="S46" s="362"/>
      <c r="T46" s="105" t="str">
        <f>IF(OR(O46="",L46=Paramétrage!$C$10,L46=Paramétrage!$C$13,L46=Paramétrage!$C$17,L46=Paramétrage!$C$20,L46=Paramétrage!$C$24,L46=Paramétrage!$C$27,AND(L46&lt;&gt;Paramétrage!$C$9,P46="Mut+ext")),"",ROUNDUP(N46/O46,0))</f>
        <v/>
      </c>
      <c r="U46" s="109">
        <f>IF(OR(L46="",P46="Mut+ext"),0,IF(VLOOKUP(L46,Paramétrage!$C$6:$E$29,2,0)=0,0,IF(O46="","saisir capacité",IF(OR(G46=Paramétrage!$I$7,G46=Paramétrage!$I$8,G46=Paramétrage!$I$9,G46=Paramétrage!$I$10),0,M46*T46*VLOOKUP(L46,Paramétrage!$C$6:$E$29,2,0)))))</f>
        <v>0</v>
      </c>
      <c r="V46" s="43"/>
      <c r="W46" s="104">
        <f t="shared" si="19"/>
        <v>0</v>
      </c>
      <c r="X46" s="106">
        <f>IF(L46="",0,IF(ISERROR(V46+U46*VLOOKUP(L46,Paramétrage!$C$6:$E$29,3,0))=TRUE,W46,V46+U46*VLOOKUP(L46,Paramétrage!$C$6:$E$29,3,0)))</f>
        <v>0</v>
      </c>
      <c r="Y46" s="366"/>
      <c r="Z46" s="361"/>
      <c r="AA46" s="367"/>
      <c r="AB46" s="73" t="s">
        <v>81</v>
      </c>
      <c r="AC46" s="44" t="s">
        <v>82</v>
      </c>
      <c r="AD46" s="74">
        <f>IF(F46="",0,IF(J46="",0,IF(SUMIF(F40:F47,F46,N40:N47)=0,0,IF(OR(K46="",J46="obligatoire"),AE46/SUMIF(F40:F47,F46,N40:N47),AE46/(SUMIF(F40:F47,F46,N40:N47)/K46)))))</f>
        <v>0</v>
      </c>
      <c r="AE46" s="16">
        <f t="shared" si="20"/>
        <v>0</v>
      </c>
    </row>
    <row r="47" spans="1:31" hidden="1" x14ac:dyDescent="0.25">
      <c r="A47" s="349"/>
      <c r="B47" s="351"/>
      <c r="C47" s="356"/>
      <c r="D47" s="357"/>
      <c r="E47" s="359"/>
      <c r="F47" s="164"/>
      <c r="G47" s="64"/>
      <c r="H47" s="165"/>
      <c r="I47" s="59"/>
      <c r="J47" s="58"/>
      <c r="K47" s="40"/>
      <c r="L47" s="41"/>
      <c r="M47" s="52"/>
      <c r="N47" s="49"/>
      <c r="O47" s="57"/>
      <c r="P47" s="42"/>
      <c r="Q47" s="360"/>
      <c r="R47" s="361"/>
      <c r="S47" s="362"/>
      <c r="T47" s="105" t="str">
        <f>IF(OR(O47="",L47=Paramétrage!$C$10,L47=Paramétrage!$C$13,L47=Paramétrage!$C$17,L47=Paramétrage!$C$20,L47=Paramétrage!$C$24,L47=Paramétrage!$C$27,AND(L47&lt;&gt;Paramétrage!$C$9,P47="Mut+ext")),"",ROUNDUP(N47/O47,0))</f>
        <v/>
      </c>
      <c r="U47" s="109">
        <f>IF(OR(L47="",P47="Mut+ext"),0,IF(VLOOKUP(L47,Paramétrage!$C$6:$E$29,2,0)=0,0,IF(O47="","saisir capacité",IF(OR(G47=Paramétrage!$I$7,G47=Paramétrage!$I$8,G47=Paramétrage!$I$9,G47=Paramétrage!$I$10),0,M47*T47*VLOOKUP(L47,Paramétrage!$C$6:$E$29,2,0)))))</f>
        <v>0</v>
      </c>
      <c r="V47" s="43"/>
      <c r="W47" s="104">
        <f t="shared" si="19"/>
        <v>0</v>
      </c>
      <c r="X47" s="106">
        <f>IF(L47="",0,IF(ISERROR(V47+U47*VLOOKUP(L47,Paramétrage!$C$6:$E$29,3,0))=TRUE,W47,V47+U47*VLOOKUP(L47,Paramétrage!$C$6:$E$29,3,0)))</f>
        <v>0</v>
      </c>
      <c r="Y47" s="366"/>
      <c r="Z47" s="361"/>
      <c r="AA47" s="367"/>
      <c r="AB47" s="214"/>
      <c r="AC47" s="44"/>
      <c r="AD47" s="74">
        <f>IF(F47="",0,IF(J47="",0,IF(SUMIF(F40:F47,F47,N40:N47)=0,0,IF(OR(K47="",J47="obligatoire"),AE47/SUMIF(F40:F47,F47,N40:N47),AE47/(SUMIF(F40:F47,F47,N40:N47)/K47)))))</f>
        <v>0</v>
      </c>
      <c r="AE47" s="16">
        <f t="shared" si="20"/>
        <v>0</v>
      </c>
    </row>
    <row r="48" spans="1:31" hidden="1" x14ac:dyDescent="0.25">
      <c r="A48" s="349"/>
      <c r="B48" s="351"/>
      <c r="C48" s="175"/>
      <c r="D48" s="176"/>
      <c r="E48" s="76"/>
      <c r="F48" s="76"/>
      <c r="G48" s="168"/>
      <c r="H48" s="166"/>
      <c r="I48" s="132"/>
      <c r="J48" s="77"/>
      <c r="K48" s="78"/>
      <c r="L48" s="85"/>
      <c r="M48" s="79">
        <f>AD48</f>
        <v>0</v>
      </c>
      <c r="N48" s="80"/>
      <c r="O48" s="80"/>
      <c r="P48" s="83"/>
      <c r="Q48" s="81"/>
      <c r="R48" s="81"/>
      <c r="S48" s="82"/>
      <c r="T48" s="133"/>
      <c r="U48" s="84">
        <f>SUM(U40:U47)</f>
        <v>0</v>
      </c>
      <c r="V48" s="85">
        <v>0</v>
      </c>
      <c r="W48" s="86">
        <f t="shared" ref="W48" si="21">U48+V48</f>
        <v>0</v>
      </c>
      <c r="X48" s="87">
        <f>IF(L48="",0,V48+U48*VLOOKUP(L48,Paramétrage!$C$6:$E$29,3,0))</f>
        <v>0</v>
      </c>
      <c r="Y48" s="134"/>
      <c r="Z48" s="135"/>
      <c r="AA48" s="136"/>
      <c r="AB48" s="137"/>
      <c r="AC48" s="138"/>
      <c r="AD48" s="139">
        <f>SUM(AD40:AD47)</f>
        <v>0</v>
      </c>
      <c r="AE48" s="140">
        <f>SUM(AE40:AE47)</f>
        <v>0</v>
      </c>
    </row>
    <row r="49" spans="1:31" ht="15.65" customHeight="1" x14ac:dyDescent="0.25">
      <c r="A49" s="349"/>
      <c r="B49" s="351" t="s">
        <v>108</v>
      </c>
      <c r="C49" s="352" t="s">
        <v>93</v>
      </c>
      <c r="D49" s="353"/>
      <c r="E49" s="358">
        <v>8</v>
      </c>
      <c r="F49" s="164" t="s">
        <v>94</v>
      </c>
      <c r="G49" s="47" t="s">
        <v>70</v>
      </c>
      <c r="H49" s="65" t="s">
        <v>95</v>
      </c>
      <c r="I49" s="59">
        <v>20</v>
      </c>
      <c r="J49" s="72" t="s">
        <v>80</v>
      </c>
      <c r="K49" s="40">
        <v>4</v>
      </c>
      <c r="L49" s="41" t="s">
        <v>96</v>
      </c>
      <c r="M49" s="53">
        <v>16</v>
      </c>
      <c r="N49" s="50">
        <v>25</v>
      </c>
      <c r="O49" s="57">
        <v>35</v>
      </c>
      <c r="P49" s="46" t="s">
        <v>105</v>
      </c>
      <c r="Q49" s="360" t="s">
        <v>210</v>
      </c>
      <c r="R49" s="361"/>
      <c r="S49" s="362"/>
      <c r="T49" s="105" t="str">
        <f>IF(OR(O49="",L49=Paramétrage!$C$10,L49=Paramétrage!$C$13,L49=Paramétrage!$C$17,L49=Paramétrage!$C$20,L49=Paramétrage!$C$24,L49=Paramétrage!$C$27,AND(L49&lt;&gt;Paramétrage!$C$9,P49="Mut+ext")),"",ROUNDUP(N49/O49,0))</f>
        <v/>
      </c>
      <c r="U49" s="109">
        <f>IF(OR(L49="",P49="Mut+ext"),0,IF(VLOOKUP(L49,Paramétrage!$C$6:$E$29,2,0)=0,0,IF(O49="","saisir capacité",IF(OR(G49=Paramétrage!$I$7,G49=Paramétrage!$I$8,G49=Paramétrage!$I$9,G49=Paramétrage!$I$10),0,M49*T49*VLOOKUP(L49,Paramétrage!$C$6:$E$29,2,0)))))</f>
        <v>0</v>
      </c>
      <c r="V49" s="71"/>
      <c r="W49" s="107">
        <f t="shared" ref="W49:W56" si="22">IF(ISERROR(U49+V49)=TRUE,U49,U49+V49)</f>
        <v>0</v>
      </c>
      <c r="X49" s="108">
        <f>IF(L49="",0,IF(ISERROR(V49+U49*VLOOKUP(L49,Paramétrage!$C$6:$E$29,3,0))=TRUE,W49,V49+U49*VLOOKUP(L49,Paramétrage!$C$6:$E$29,3,0)))</f>
        <v>0</v>
      </c>
      <c r="Y49" s="366"/>
      <c r="Z49" s="361"/>
      <c r="AA49" s="367"/>
      <c r="AB49" s="73" t="s">
        <v>81</v>
      </c>
      <c r="AC49" s="44" t="s">
        <v>82</v>
      </c>
      <c r="AD49" s="74">
        <f>IF(F49="",0,IF(J49="",0,IF(SUMIF(F49:F56,F49,N49:N56)=0,0,IF(OR(K49="",J49="obligatoire"),AE49/SUMIF(F49:F56,F49,N49:N56),AE49/(SUMIF(F49:F56,F49,N49:N56)/K49)))))</f>
        <v>16</v>
      </c>
      <c r="AE49" s="16">
        <f t="shared" ref="AE49:AE56" si="23">M49*N49</f>
        <v>400</v>
      </c>
    </row>
    <row r="50" spans="1:31" x14ac:dyDescent="0.25">
      <c r="A50" s="349"/>
      <c r="B50" s="351"/>
      <c r="C50" s="354"/>
      <c r="D50" s="355"/>
      <c r="E50" s="358"/>
      <c r="F50" s="164" t="s">
        <v>94</v>
      </c>
      <c r="G50" s="47" t="s">
        <v>70</v>
      </c>
      <c r="H50" s="65" t="s">
        <v>211</v>
      </c>
      <c r="I50" s="59">
        <v>21</v>
      </c>
      <c r="J50" s="72" t="s">
        <v>80</v>
      </c>
      <c r="K50" s="40">
        <v>4</v>
      </c>
      <c r="L50" s="41" t="s">
        <v>96</v>
      </c>
      <c r="M50" s="53">
        <v>16</v>
      </c>
      <c r="N50" s="49">
        <v>15</v>
      </c>
      <c r="O50" s="57">
        <v>35</v>
      </c>
      <c r="P50" s="42" t="s">
        <v>73</v>
      </c>
      <c r="Q50" s="360" t="s">
        <v>101</v>
      </c>
      <c r="R50" s="361"/>
      <c r="S50" s="362"/>
      <c r="T50" s="105">
        <f>IF(OR(O50="",L50=Paramétrage!$C$10,L50=Paramétrage!$C$13,L50=Paramétrage!$C$17,L50=Paramétrage!$C$20,L50=Paramétrage!$C$24,L50=Paramétrage!$C$27,AND(L50&lt;&gt;Paramétrage!$C$9,P50="Mut+ext")),"",ROUNDUP(N50/O50,0))</f>
        <v>1</v>
      </c>
      <c r="U50" s="109">
        <f>IF(OR(L50="",P50="Mut+ext"),0,IF(VLOOKUP(L50,Paramétrage!$C$6:$E$29,2,0)=0,0,IF(O50="","saisir capacité",IF(OR(G50=Paramétrage!$I$7,G50=Paramétrage!$I$8,G50=Paramétrage!$I$9,G50=Paramétrage!$I$10),0,M50*T50*VLOOKUP(L50,Paramétrage!$C$6:$E$29,2,0)))))</f>
        <v>16</v>
      </c>
      <c r="V50" s="43"/>
      <c r="W50" s="104">
        <f t="shared" si="22"/>
        <v>16</v>
      </c>
      <c r="X50" s="106">
        <f>IF(L50="",0,IF(ISERROR(V50+U50*VLOOKUP(L50,Paramétrage!$C$6:$E$29,3,0))=TRUE,W50,V50+U50*VLOOKUP(L50,Paramétrage!$C$6:$E$29,3,0)))</f>
        <v>24</v>
      </c>
      <c r="Y50" s="366"/>
      <c r="Z50" s="361"/>
      <c r="AA50" s="367"/>
      <c r="AB50" s="73" t="s">
        <v>81</v>
      </c>
      <c r="AC50" s="44" t="s">
        <v>82</v>
      </c>
      <c r="AD50" s="74">
        <f>IF(F50="",0,IF(J50="",0,IF(SUMIF(F49:F56,F50,N49:N56)=0,0,IF(OR(K50="",J50="obligatoire"),AE50/SUMIF(F49:F56,F50,N49:N56),AE50/(SUMIF(F49:F56,F50,N49:N56)/K50)))))</f>
        <v>9.6</v>
      </c>
      <c r="AE50" s="17">
        <f t="shared" si="23"/>
        <v>240</v>
      </c>
    </row>
    <row r="51" spans="1:31" x14ac:dyDescent="0.25">
      <c r="A51" s="349"/>
      <c r="B51" s="351"/>
      <c r="C51" s="354"/>
      <c r="D51" s="355"/>
      <c r="E51" s="358"/>
      <c r="F51" s="164" t="s">
        <v>94</v>
      </c>
      <c r="G51" s="47" t="s">
        <v>70</v>
      </c>
      <c r="H51" s="165" t="s">
        <v>212</v>
      </c>
      <c r="I51" s="59">
        <v>21</v>
      </c>
      <c r="J51" s="72" t="s">
        <v>80</v>
      </c>
      <c r="K51" s="40">
        <v>4</v>
      </c>
      <c r="L51" s="41" t="s">
        <v>96</v>
      </c>
      <c r="M51" s="53">
        <v>16</v>
      </c>
      <c r="N51" s="50">
        <v>15</v>
      </c>
      <c r="O51" s="57">
        <v>35</v>
      </c>
      <c r="P51" s="42" t="s">
        <v>73</v>
      </c>
      <c r="Q51" s="360" t="s">
        <v>101</v>
      </c>
      <c r="R51" s="361"/>
      <c r="S51" s="362"/>
      <c r="T51" s="105">
        <f>IF(OR(O51="",L51=Paramétrage!$C$10,L51=Paramétrage!$C$13,L51=Paramétrage!$C$17,L51=Paramétrage!$C$20,L51=Paramétrage!$C$24,L51=Paramétrage!$C$27,AND(L51&lt;&gt;Paramétrage!$C$9,P51="Mut+ext")),"",ROUNDUP(N51/O51,0))</f>
        <v>1</v>
      </c>
      <c r="U51" s="109">
        <f>IF(OR(L51="",P51="Mut+ext"),0,IF(VLOOKUP(L51,Paramétrage!$C$6:$E$29,2,0)=0,0,IF(O51="","saisir capacité",IF(OR(G51=Paramétrage!$I$7,G51=Paramétrage!$I$8,G51=Paramétrage!$I$9,G51=Paramétrage!$I$10),0,M51*T51*VLOOKUP(L51,Paramétrage!$C$6:$E$29,2,0)))))</f>
        <v>16</v>
      </c>
      <c r="V51" s="43"/>
      <c r="W51" s="104">
        <f t="shared" si="22"/>
        <v>16</v>
      </c>
      <c r="X51" s="106">
        <f>IF(L51="",0,IF(ISERROR(V51+U51*VLOOKUP(L51,Paramétrage!$C$6:$E$29,3,0))=TRUE,W51,V51+U51*VLOOKUP(L51,Paramétrage!$C$6:$E$29,3,0)))</f>
        <v>24</v>
      </c>
      <c r="Y51" s="366"/>
      <c r="Z51" s="361"/>
      <c r="AA51" s="367"/>
      <c r="AB51" s="73" t="s">
        <v>81</v>
      </c>
      <c r="AC51" s="44" t="s">
        <v>82</v>
      </c>
      <c r="AD51" s="74">
        <f>IF(F51="",0,IF(J51="",0,IF(SUMIF(F49:F56,F51,N49:N56)=0,0,IF(OR(K51="",J51="obligatoire"),AE51/SUMIF(F49:F56,F51,N49:N56),AE51/(SUMIF(F49:F56,F51,N49:N56)/K51)))))</f>
        <v>9.6</v>
      </c>
      <c r="AE51" s="17">
        <f t="shared" si="23"/>
        <v>240</v>
      </c>
    </row>
    <row r="52" spans="1:31" x14ac:dyDescent="0.25">
      <c r="A52" s="349"/>
      <c r="B52" s="351"/>
      <c r="C52" s="354"/>
      <c r="D52" s="355"/>
      <c r="E52" s="358"/>
      <c r="F52" s="164" t="s">
        <v>94</v>
      </c>
      <c r="G52" s="47" t="s">
        <v>70</v>
      </c>
      <c r="H52" s="165" t="s">
        <v>213</v>
      </c>
      <c r="I52" s="59">
        <v>21</v>
      </c>
      <c r="J52" s="72" t="s">
        <v>80</v>
      </c>
      <c r="K52" s="40">
        <v>4</v>
      </c>
      <c r="L52" s="41" t="s">
        <v>96</v>
      </c>
      <c r="M52" s="53">
        <v>16</v>
      </c>
      <c r="N52" s="51">
        <v>15</v>
      </c>
      <c r="O52" s="57">
        <v>35</v>
      </c>
      <c r="P52" s="42" t="s">
        <v>73</v>
      </c>
      <c r="Q52" s="360" t="s">
        <v>101</v>
      </c>
      <c r="R52" s="361"/>
      <c r="S52" s="362"/>
      <c r="T52" s="105">
        <f>IF(OR(O52="",L52=Paramétrage!$C$10,L52=Paramétrage!$C$13,L52=Paramétrage!$C$17,L52=Paramétrage!$C$20,L52=Paramétrage!$C$24,L52=Paramétrage!$C$27,AND(L52&lt;&gt;Paramétrage!$C$9,P52="Mut+ext")),"",ROUNDUP(N52/O52,0))</f>
        <v>1</v>
      </c>
      <c r="U52" s="109">
        <f>IF(OR(L52="",P52="Mut+ext"),0,IF(VLOOKUP(L52,Paramétrage!$C$6:$E$29,2,0)=0,0,IF(O52="","saisir capacité",IF(OR(G52=Paramétrage!$I$7,G52=Paramétrage!$I$8,G52=Paramétrage!$I$9,G52=Paramétrage!$I$10),0,M52*T52*VLOOKUP(L52,Paramétrage!$C$6:$E$29,2,0)))))</f>
        <v>16</v>
      </c>
      <c r="V52" s="43"/>
      <c r="W52" s="104">
        <f t="shared" si="22"/>
        <v>16</v>
      </c>
      <c r="X52" s="106">
        <f>IF(L52="",0,IF(ISERROR(V52+U52*VLOOKUP(L52,Paramétrage!$C$6:$E$29,3,0))=TRUE,W52,V52+U52*VLOOKUP(L52,Paramétrage!$C$6:$E$29,3,0)))</f>
        <v>24</v>
      </c>
      <c r="Y52" s="366"/>
      <c r="Z52" s="361"/>
      <c r="AA52" s="367"/>
      <c r="AB52" s="73" t="s">
        <v>81</v>
      </c>
      <c r="AC52" s="44" t="s">
        <v>82</v>
      </c>
      <c r="AD52" s="74">
        <f>IF(F52="",0,IF(J52="",0,IF(SUMIF(F49:F56,F52,N49:N56)=0,0,IF(OR(K52="",J52="obligatoire"),AE52/SUMIF(F49:F56,F52,N49:N56),AE52/(SUMIF(F49:F56,F52,N49:N56)/K52)))))</f>
        <v>9.6</v>
      </c>
      <c r="AE52" s="17">
        <f t="shared" si="23"/>
        <v>240</v>
      </c>
    </row>
    <row r="53" spans="1:31" x14ac:dyDescent="0.25">
      <c r="A53" s="349"/>
      <c r="B53" s="351"/>
      <c r="C53" s="354"/>
      <c r="D53" s="355"/>
      <c r="E53" s="358"/>
      <c r="F53" s="164" t="s">
        <v>94</v>
      </c>
      <c r="G53" s="47" t="s">
        <v>70</v>
      </c>
      <c r="H53" s="165" t="s">
        <v>102</v>
      </c>
      <c r="I53" s="59">
        <v>21</v>
      </c>
      <c r="J53" s="72" t="s">
        <v>80</v>
      </c>
      <c r="K53" s="40">
        <v>4</v>
      </c>
      <c r="L53" s="41" t="s">
        <v>96</v>
      </c>
      <c r="M53" s="53">
        <v>16</v>
      </c>
      <c r="N53" s="50">
        <v>15</v>
      </c>
      <c r="O53" s="57">
        <v>35</v>
      </c>
      <c r="P53" s="42" t="s">
        <v>105</v>
      </c>
      <c r="Q53" s="360" t="s">
        <v>214</v>
      </c>
      <c r="R53" s="361"/>
      <c r="S53" s="362"/>
      <c r="T53" s="105" t="str">
        <f>IF(OR(O53="",L53=Paramétrage!$C$10,L53=Paramétrage!$C$13,L53=Paramétrage!$C$17,L53=Paramétrage!$C$20,L53=Paramétrage!$C$24,L53=Paramétrage!$C$27,AND(L53&lt;&gt;Paramétrage!$C$9,P53="Mut+ext")),"",ROUNDUP(N53/O53,0))</f>
        <v/>
      </c>
      <c r="U53" s="109">
        <f>IF(OR(L53="",P53="Mut+ext"),0,IF(VLOOKUP(L53,Paramétrage!$C$6:$E$29,2,0)=0,0,IF(O53="","saisir capacité",IF(OR(G53=Paramétrage!$I$7,G53=Paramétrage!$I$8,G53=Paramétrage!$I$9,G53=Paramétrage!$I$10),0,M53*T53*VLOOKUP(L53,Paramétrage!$C$6:$E$29,2,0)))))</f>
        <v>0</v>
      </c>
      <c r="V53" s="43"/>
      <c r="W53" s="104">
        <f t="shared" si="22"/>
        <v>0</v>
      </c>
      <c r="X53" s="106">
        <f>IF(L53="",0,IF(ISERROR(V53+U53*VLOOKUP(L53,Paramétrage!$C$6:$E$29,3,0))=TRUE,W53,V53+U53*VLOOKUP(L53,Paramétrage!$C$6:$E$29,3,0)))</f>
        <v>0</v>
      </c>
      <c r="Y53" s="366"/>
      <c r="Z53" s="361"/>
      <c r="AA53" s="367"/>
      <c r="AB53" s="73" t="s">
        <v>81</v>
      </c>
      <c r="AC53" s="44" t="s">
        <v>82</v>
      </c>
      <c r="AD53" s="74">
        <f>IF(F53="",0,IF(J53="",0,IF(SUMIF(F49:F56,F53,N49:N56)=0,0,IF(OR(K53="",J53="obligatoire"),AE53/SUMIF(F49:F56,F53,N49:N56),AE53/(SUMIF(F49:F56,F53,N49:N56)/K53)))))</f>
        <v>9.6</v>
      </c>
      <c r="AE53" s="17">
        <f t="shared" si="23"/>
        <v>240</v>
      </c>
    </row>
    <row r="54" spans="1:31" x14ac:dyDescent="0.25">
      <c r="A54" s="349"/>
      <c r="B54" s="351"/>
      <c r="C54" s="354"/>
      <c r="D54" s="355"/>
      <c r="E54" s="358"/>
      <c r="F54" s="164" t="s">
        <v>94</v>
      </c>
      <c r="G54" s="47" t="s">
        <v>70</v>
      </c>
      <c r="H54" s="165" t="s">
        <v>215</v>
      </c>
      <c r="I54" s="59">
        <v>21</v>
      </c>
      <c r="J54" s="72" t="s">
        <v>80</v>
      </c>
      <c r="K54" s="40">
        <v>4</v>
      </c>
      <c r="L54" s="41" t="s">
        <v>96</v>
      </c>
      <c r="M54" s="53">
        <v>16</v>
      </c>
      <c r="N54" s="51">
        <v>15</v>
      </c>
      <c r="O54" s="57">
        <v>35</v>
      </c>
      <c r="P54" s="42" t="s">
        <v>73</v>
      </c>
      <c r="Q54" s="360" t="s">
        <v>216</v>
      </c>
      <c r="R54" s="361"/>
      <c r="S54" s="362"/>
      <c r="T54" s="105">
        <f>IF(OR(O54="",L54=Paramétrage!$C$10,L54=Paramétrage!$C$13,L54=Paramétrage!$C$17,L54=Paramétrage!$C$20,L54=Paramétrage!$C$24,L54=Paramétrage!$C$27,AND(L54&lt;&gt;Paramétrage!$C$9,P54="Mut+ext")),"",ROUNDUP(N54/O54,0))</f>
        <v>1</v>
      </c>
      <c r="U54" s="109">
        <f>IF(OR(L54="",P54="Mut+ext"),0,IF(VLOOKUP(L54,Paramétrage!$C$6:$E$29,2,0)=0,0,IF(O54="","saisir capacité",IF(OR(G54=Paramétrage!$I$7,G54=Paramétrage!$I$8,G54=Paramétrage!$I$9,G54=Paramétrage!$I$10),0,M54*T54*VLOOKUP(L54,Paramétrage!$C$6:$E$29,2,0)))))</f>
        <v>16</v>
      </c>
      <c r="V54" s="43"/>
      <c r="W54" s="104">
        <f t="shared" si="22"/>
        <v>16</v>
      </c>
      <c r="X54" s="106">
        <f>IF(L54="",0,IF(ISERROR(V54+U54*VLOOKUP(L54,Paramétrage!$C$6:$E$29,3,0))=TRUE,W54,V54+U54*VLOOKUP(L54,Paramétrage!$C$6:$E$29,3,0)))</f>
        <v>24</v>
      </c>
      <c r="Y54" s="366"/>
      <c r="Z54" s="361"/>
      <c r="AA54" s="367"/>
      <c r="AB54" s="73" t="s">
        <v>81</v>
      </c>
      <c r="AC54" s="44" t="s">
        <v>82</v>
      </c>
      <c r="AD54" s="74">
        <f>IF(F54="",0,IF(J54="",0,IF(SUMIF(F49:F56,F54,N49:N56)=0,0,IF(OR(K54="",J54="obligatoire"),AE54/SUMIF(F49:F56,F54,N49:N56),AE54/(SUMIF(F49:F56,F54,N49:N56)/K54)))))</f>
        <v>9.6</v>
      </c>
      <c r="AE54" s="17">
        <f t="shared" si="23"/>
        <v>240</v>
      </c>
    </row>
    <row r="55" spans="1:31" x14ac:dyDescent="0.25">
      <c r="A55" s="349"/>
      <c r="B55" s="351"/>
      <c r="C55" s="354"/>
      <c r="D55" s="355"/>
      <c r="E55" s="358"/>
      <c r="F55" s="164"/>
      <c r="G55" s="64"/>
      <c r="H55" s="165"/>
      <c r="I55" s="59"/>
      <c r="J55" s="58"/>
      <c r="K55" s="40"/>
      <c r="L55" s="41"/>
      <c r="M55" s="52"/>
      <c r="N55" s="50"/>
      <c r="O55" s="57"/>
      <c r="P55" s="42"/>
      <c r="Q55" s="360"/>
      <c r="R55" s="361"/>
      <c r="S55" s="362"/>
      <c r="T55" s="105" t="str">
        <f>IF(OR(O55="",L55=Paramétrage!$C$10,L55=Paramétrage!$C$13,L55=Paramétrage!$C$17,L55=Paramétrage!$C$20,L55=Paramétrage!$C$24,L55=Paramétrage!$C$27,AND(L55&lt;&gt;Paramétrage!$C$9,P55="Mut+ext")),"",ROUNDUP(N55/O55,0))</f>
        <v/>
      </c>
      <c r="U55" s="109">
        <f>IF(OR(L55="",P55="Mut+ext"),0,IF(VLOOKUP(L55,Paramétrage!$C$6:$E$29,2,0)=0,0,IF(O55="","saisir capacité",IF(OR(G55=Paramétrage!$I$7,G55=Paramétrage!$I$8,G55=Paramétrage!$I$9,G55=Paramétrage!$I$10),0,M55*T55*VLOOKUP(L55,Paramétrage!$C$6:$E$29,2,0)))))</f>
        <v>0</v>
      </c>
      <c r="V55" s="43"/>
      <c r="W55" s="104">
        <f t="shared" si="22"/>
        <v>0</v>
      </c>
      <c r="X55" s="106">
        <f>IF(L55="",0,IF(ISERROR(V55+U55*VLOOKUP(L55,Paramétrage!$C$6:$E$29,3,0))=TRUE,W55,V55+U55*VLOOKUP(L55,Paramétrage!$C$6:$E$29,3,0)))</f>
        <v>0</v>
      </c>
      <c r="Y55" s="366"/>
      <c r="Z55" s="361"/>
      <c r="AA55" s="367"/>
      <c r="AB55" s="214"/>
      <c r="AC55" s="44"/>
      <c r="AD55" s="74">
        <f>IF(F55="",0,IF(J55="",0,IF(SUMIF(F49:F56,F55,N49:N56)=0,0,IF(OR(K55="",J55="obligatoire"),AE55/SUMIF(F49:F56,F55,N49:N56),AE55/(SUMIF(F49:F56,F55,N49:N56)/K55)))))</f>
        <v>0</v>
      </c>
      <c r="AE55" s="17">
        <f t="shared" si="23"/>
        <v>0</v>
      </c>
    </row>
    <row r="56" spans="1:31" x14ac:dyDescent="0.25">
      <c r="A56" s="349"/>
      <c r="B56" s="351"/>
      <c r="C56" s="356"/>
      <c r="D56" s="357"/>
      <c r="E56" s="359"/>
      <c r="F56" s="164"/>
      <c r="G56" s="64"/>
      <c r="H56" s="165"/>
      <c r="I56" s="59"/>
      <c r="J56" s="58"/>
      <c r="K56" s="40"/>
      <c r="L56" s="41"/>
      <c r="M56" s="52"/>
      <c r="N56" s="49"/>
      <c r="O56" s="57"/>
      <c r="P56" s="42"/>
      <c r="Q56" s="360"/>
      <c r="R56" s="361"/>
      <c r="S56" s="362"/>
      <c r="T56" s="105" t="str">
        <f>IF(OR(O56="",L56=Paramétrage!$C$10,L56=Paramétrage!$C$13,L56=Paramétrage!$C$17,L56=Paramétrage!$C$20,L56=Paramétrage!$C$24,L56=Paramétrage!$C$27,AND(L56&lt;&gt;Paramétrage!$C$9,P56="Mut+ext")),"",ROUNDUP(N56/O56,0))</f>
        <v/>
      </c>
      <c r="U56" s="109">
        <f>IF(OR(L56="",P56="Mut+ext"),0,IF(VLOOKUP(L56,Paramétrage!$C$6:$E$29,2,0)=0,0,IF(O56="","saisir capacité",IF(OR(G56=Paramétrage!$I$7,G56=Paramétrage!$I$8,G56=Paramétrage!$I$9,G56=Paramétrage!$I$10),0,M56*T56*VLOOKUP(L56,Paramétrage!$C$6:$E$29,2,0)))))</f>
        <v>0</v>
      </c>
      <c r="V56" s="43"/>
      <c r="W56" s="104">
        <f t="shared" si="22"/>
        <v>0</v>
      </c>
      <c r="X56" s="106">
        <f>IF(L56="",0,IF(ISERROR(V56+U56*VLOOKUP(L56,Paramétrage!$C$6:$E$29,3,0))=TRUE,W56,V56+U56*VLOOKUP(L56,Paramétrage!$C$6:$E$29,3,0)))</f>
        <v>0</v>
      </c>
      <c r="Y56" s="366"/>
      <c r="Z56" s="361"/>
      <c r="AA56" s="367"/>
      <c r="AB56" s="214"/>
      <c r="AC56" s="44"/>
      <c r="AD56" s="74">
        <f>IF(F56="",0,IF(J56="",0,IF(SUMIF(F49:F56,F56,N49:N56)=0,0,IF(OR(K56="",J56="obligatoire"),AE56/SUMIF(F49:F56,F56,N49:N56),AE56/(SUMIF(F49:F56,F56,N49:N56)/K56)))))</f>
        <v>0</v>
      </c>
      <c r="AE56" s="17">
        <f t="shared" si="23"/>
        <v>0</v>
      </c>
    </row>
    <row r="57" spans="1:31" x14ac:dyDescent="0.25">
      <c r="A57" s="349"/>
      <c r="B57" s="351"/>
      <c r="C57" s="175"/>
      <c r="D57" s="176"/>
      <c r="E57" s="76"/>
      <c r="F57" s="76"/>
      <c r="G57" s="168"/>
      <c r="H57" s="166"/>
      <c r="I57" s="132"/>
      <c r="J57" s="77"/>
      <c r="K57" s="78"/>
      <c r="L57" s="85"/>
      <c r="M57" s="79">
        <f>AD57</f>
        <v>64</v>
      </c>
      <c r="N57" s="80"/>
      <c r="O57" s="80"/>
      <c r="P57" s="83"/>
      <c r="Q57" s="81"/>
      <c r="R57" s="81"/>
      <c r="S57" s="82"/>
      <c r="T57" s="133"/>
      <c r="U57" s="84">
        <f>SUM(U49:U56)</f>
        <v>64</v>
      </c>
      <c r="V57" s="85">
        <f>SUM(V49:V56)</f>
        <v>0</v>
      </c>
      <c r="W57" s="86">
        <f>U57+V57</f>
        <v>64</v>
      </c>
      <c r="X57" s="87">
        <f>SUM(X49:X56)</f>
        <v>96</v>
      </c>
      <c r="Y57" s="134"/>
      <c r="Z57" s="135"/>
      <c r="AA57" s="136"/>
      <c r="AB57" s="137"/>
      <c r="AC57" s="138"/>
      <c r="AD57" s="139">
        <f>SUM(AD49:AD56)</f>
        <v>64</v>
      </c>
      <c r="AE57" s="140">
        <f>SUM(AE49:AE56)</f>
        <v>1600</v>
      </c>
    </row>
    <row r="58" spans="1:31" ht="15.65" customHeight="1" x14ac:dyDescent="0.25">
      <c r="A58" s="349"/>
      <c r="B58" s="351" t="s">
        <v>114</v>
      </c>
      <c r="C58" s="352" t="s">
        <v>109</v>
      </c>
      <c r="D58" s="353"/>
      <c r="E58" s="358">
        <v>5</v>
      </c>
      <c r="F58" s="164" t="s">
        <v>110</v>
      </c>
      <c r="G58" s="47" t="s">
        <v>70</v>
      </c>
      <c r="H58" s="267" t="s">
        <v>111</v>
      </c>
      <c r="I58" s="59">
        <v>21</v>
      </c>
      <c r="J58" s="72" t="s">
        <v>80</v>
      </c>
      <c r="K58" s="40">
        <v>1</v>
      </c>
      <c r="L58" s="41" t="s">
        <v>72</v>
      </c>
      <c r="M58" s="53">
        <v>21</v>
      </c>
      <c r="N58" s="50">
        <v>35</v>
      </c>
      <c r="O58" s="57">
        <v>40</v>
      </c>
      <c r="P58" s="46" t="s">
        <v>73</v>
      </c>
      <c r="Q58" s="360" t="s">
        <v>210</v>
      </c>
      <c r="R58" s="361"/>
      <c r="S58" s="362"/>
      <c r="T58" s="105">
        <f>IF(OR(O58="",L58=Paramétrage!$C$10,L58=Paramétrage!$C$13,L58=Paramétrage!$C$17,L58=Paramétrage!$C$20,L58=Paramétrage!$C$24,L58=Paramétrage!$C$27,AND(L58&lt;&gt;Paramétrage!$C$9,P58="Mut+ext")),"",ROUNDUP(N58/O58,0))</f>
        <v>1</v>
      </c>
      <c r="U58" s="109">
        <f>IF(OR(L58="",P58="Mut+ext"),0,IF(VLOOKUP(L58,Paramétrage!$C$6:$E$29,2,0)=0,0,IF(O58="","saisir capacité",IF(OR(G58=Paramétrage!$I$7,G58=Paramétrage!$I$8,G58=Paramétrage!$I$9,G58=Paramétrage!$I$10),0,M58*T58*VLOOKUP(L58,Paramétrage!$C$6:$E$29,2,0)))))</f>
        <v>21</v>
      </c>
      <c r="V58" s="71"/>
      <c r="W58" s="107">
        <f t="shared" ref="W58:W65" si="24">IF(ISERROR(U58+V58)=TRUE,U58,U58+V58)</f>
        <v>21</v>
      </c>
      <c r="X58" s="108">
        <f>IF(L58="",0,IF(ISERROR(V58+U58*VLOOKUP(L58,Paramétrage!$C$6:$E$29,3,0))=TRUE,W58,V58+U58*VLOOKUP(L58,Paramétrage!$C$6:$E$29,3,0)))</f>
        <v>21</v>
      </c>
      <c r="Y58" s="366"/>
      <c r="Z58" s="361"/>
      <c r="AA58" s="367"/>
      <c r="AB58" s="73" t="s">
        <v>65</v>
      </c>
      <c r="AC58" s="44" t="s">
        <v>66</v>
      </c>
      <c r="AD58" s="74">
        <f>IF(F58="",0,IF(J58="",0,IF(SUMIF(F58:F65,F58,N58:N65)=0,0,IF(OR(K58="",J58="obligatoire"),AE58/SUMIF(F58:F65,F58,N58:N65),AE58/(SUMIF(F58:F65,F58,N58:N65)/K58)))))</f>
        <v>14.7</v>
      </c>
      <c r="AE58" s="16">
        <f t="shared" ref="AE58:AE65" si="25">M58*N58</f>
        <v>735</v>
      </c>
    </row>
    <row r="59" spans="1:31" x14ac:dyDescent="0.25">
      <c r="A59" s="349"/>
      <c r="B59" s="351"/>
      <c r="C59" s="354"/>
      <c r="D59" s="355"/>
      <c r="E59" s="358"/>
      <c r="F59" s="164" t="s">
        <v>110</v>
      </c>
      <c r="G59" s="39" t="s">
        <v>70</v>
      </c>
      <c r="H59" s="267" t="s">
        <v>112</v>
      </c>
      <c r="I59" s="59">
        <v>21</v>
      </c>
      <c r="J59" s="58" t="s">
        <v>80</v>
      </c>
      <c r="K59" s="40">
        <v>1</v>
      </c>
      <c r="L59" s="41" t="s">
        <v>72</v>
      </c>
      <c r="M59" s="52">
        <v>21</v>
      </c>
      <c r="N59" s="49">
        <v>15</v>
      </c>
      <c r="O59" s="57">
        <v>40</v>
      </c>
      <c r="P59" s="42" t="s">
        <v>105</v>
      </c>
      <c r="Q59" s="360" t="s">
        <v>217</v>
      </c>
      <c r="R59" s="361"/>
      <c r="S59" s="362"/>
      <c r="T59" s="105" t="str">
        <f>IF(OR(O59="",L59=Paramétrage!$C$10,L59=Paramétrage!$C$13,L59=Paramétrage!$C$17,L59=Paramétrage!$C$20,L59=Paramétrage!$C$24,L59=Paramétrage!$C$27,AND(L59&lt;&gt;Paramétrage!$C$9,P59="Mut+ext")),"",ROUNDUP(N59/O59,0))</f>
        <v/>
      </c>
      <c r="U59" s="109">
        <f>IF(OR(L59="",P59="Mut+ext"),0,IF(VLOOKUP(L59,Paramétrage!$C$6:$E$29,2,0)=0,0,IF(O59="","saisir capacité",IF(OR(G59=Paramétrage!$I$7,G59=Paramétrage!$I$8,G59=Paramétrage!$I$9,G59=Paramétrage!$I$10),0,M59*T59*VLOOKUP(L59,Paramétrage!$C$6:$E$29,2,0)))))</f>
        <v>0</v>
      </c>
      <c r="V59" s="43"/>
      <c r="W59" s="104">
        <f t="shared" si="24"/>
        <v>0</v>
      </c>
      <c r="X59" s="106">
        <f>IF(L59="",0,IF(ISERROR(V59+U59*VLOOKUP(L59,Paramétrage!$C$6:$E$29,3,0))=TRUE,W59,V59+U59*VLOOKUP(L59,Paramétrage!$C$6:$E$29,3,0)))</f>
        <v>0</v>
      </c>
      <c r="Y59" s="366"/>
      <c r="Z59" s="361"/>
      <c r="AA59" s="367"/>
      <c r="AB59" s="73" t="s">
        <v>65</v>
      </c>
      <c r="AC59" s="44" t="s">
        <v>66</v>
      </c>
      <c r="AD59" s="74">
        <f>IF(F59="",0,IF(J59="",0,IF(SUMIF(F58:F65,F59,N58:N65)=0,0,IF(OR(K59="",J59="obligatoire"),AE59/SUMIF(F58:F65,F59,N58:N65),AE59/(SUMIF(F58:F65,F59,N58:N65)/K59)))))</f>
        <v>6.3</v>
      </c>
      <c r="AE59" s="17">
        <f t="shared" si="25"/>
        <v>315</v>
      </c>
    </row>
    <row r="60" spans="1:31" x14ac:dyDescent="0.25">
      <c r="A60" s="349"/>
      <c r="B60" s="351"/>
      <c r="C60" s="354"/>
      <c r="D60" s="355"/>
      <c r="E60" s="358"/>
      <c r="F60" s="164"/>
      <c r="G60" s="39"/>
      <c r="H60" s="165"/>
      <c r="I60" s="59"/>
      <c r="J60" s="58"/>
      <c r="K60" s="40"/>
      <c r="L60" s="41"/>
      <c r="M60" s="52"/>
      <c r="N60" s="50"/>
      <c r="O60" s="57"/>
      <c r="P60" s="42"/>
      <c r="Q60" s="360"/>
      <c r="R60" s="361"/>
      <c r="S60" s="362"/>
      <c r="T60" s="105" t="str">
        <f>IF(OR(O60="",L60=Paramétrage!$C$10,L60=Paramétrage!$C$13,L60=Paramétrage!$C$17,L60=Paramétrage!$C$20,L60=Paramétrage!$C$24,L60=Paramétrage!$C$27,AND(L60&lt;&gt;Paramétrage!$C$9,P60="Mut+ext")),"",ROUNDUP(N60/O60,0))</f>
        <v/>
      </c>
      <c r="U60" s="109">
        <f>IF(OR(L60="",P60="Mut+ext"),0,IF(VLOOKUP(L60,Paramétrage!$C$6:$E$29,2,0)=0,0,IF(O60="","saisir capacité",IF(OR(G60=Paramétrage!$I$7,G60=Paramétrage!$I$8,G60=Paramétrage!$I$9,G60=Paramétrage!$I$10),0,M60*T60*VLOOKUP(L60,Paramétrage!$C$6:$E$29,2,0)))))</f>
        <v>0</v>
      </c>
      <c r="V60" s="43"/>
      <c r="W60" s="104">
        <f t="shared" si="24"/>
        <v>0</v>
      </c>
      <c r="X60" s="106">
        <f>IF(L60="",0,IF(ISERROR(V60+U60*VLOOKUP(L60,Paramétrage!$C$6:$E$29,3,0))=TRUE,W60,V60+U60*VLOOKUP(L60,Paramétrage!$C$6:$E$29,3,0)))</f>
        <v>0</v>
      </c>
      <c r="Y60" s="366"/>
      <c r="Z60" s="361"/>
      <c r="AA60" s="367"/>
      <c r="AB60" s="214"/>
      <c r="AC60" s="44"/>
      <c r="AD60" s="74">
        <f>IF(F60="",0,IF(J60="",0,IF(SUMIF(F58:F65,F60,N58:N65)=0,0,IF(OR(K60="",J60="obligatoire"),AE60/SUMIF(F58:F65,F60,N58:N65),AE60/(SUMIF(F58:F65,F60,N58:N65)/K60)))))</f>
        <v>0</v>
      </c>
      <c r="AE60" s="17">
        <f t="shared" si="25"/>
        <v>0</v>
      </c>
    </row>
    <row r="61" spans="1:31" hidden="1" x14ac:dyDescent="0.25">
      <c r="A61" s="349"/>
      <c r="B61" s="351"/>
      <c r="C61" s="354"/>
      <c r="D61" s="355"/>
      <c r="E61" s="358"/>
      <c r="F61" s="213"/>
      <c r="G61" s="39"/>
      <c r="H61" s="165"/>
      <c r="I61" s="59"/>
      <c r="J61" s="58"/>
      <c r="K61" s="40"/>
      <c r="L61" s="41"/>
      <c r="M61" s="52"/>
      <c r="N61" s="51"/>
      <c r="O61" s="57"/>
      <c r="P61" s="42"/>
      <c r="Q61" s="360"/>
      <c r="R61" s="361"/>
      <c r="S61" s="362"/>
      <c r="T61" s="105" t="str">
        <f>IF(OR(O61="",L61=Paramétrage!$C$10,L61=Paramétrage!$C$13,L61=Paramétrage!$C$17,L61=Paramétrage!$C$20,L61=Paramétrage!$C$24,L61=Paramétrage!$C$27,AND(L61&lt;&gt;Paramétrage!$C$9,P61="Mut+ext")),"",ROUNDUP(N61/O61,0))</f>
        <v/>
      </c>
      <c r="U61" s="109">
        <f>IF(OR(L61="",P61="Mut+ext"),0,IF(VLOOKUP(L61,Paramétrage!$C$6:$E$29,2,0)=0,0,IF(O61="","saisir capacité",IF(OR(G61=Paramétrage!$I$7,G61=Paramétrage!$I$8,G61=Paramétrage!$I$9,G61=Paramétrage!$I$10),0,M61*T61*VLOOKUP(L61,Paramétrage!$C$6:$E$29,2,0)))))</f>
        <v>0</v>
      </c>
      <c r="V61" s="43"/>
      <c r="W61" s="104">
        <f t="shared" si="24"/>
        <v>0</v>
      </c>
      <c r="X61" s="106">
        <f>IF(L61="",0,IF(ISERROR(V61+U61*VLOOKUP(L61,Paramétrage!$C$6:$E$29,3,0))=TRUE,W61,V61+U61*VLOOKUP(L61,Paramétrage!$C$6:$E$29,3,0)))</f>
        <v>0</v>
      </c>
      <c r="Y61" s="366"/>
      <c r="Z61" s="361"/>
      <c r="AA61" s="367"/>
      <c r="AB61" s="60"/>
      <c r="AC61" s="44"/>
      <c r="AD61" s="74">
        <f>IF(F61="",0,IF(J61="",0,IF(SUMIF(F58:F65,F61,N58:N65)=0,0,IF(OR(K61="",J61="obligatoire"),AE61/SUMIF(F58:F65,F61,N58:N65),AE61/(SUMIF(F58:F65,F61,N58:N65)/K61)))))</f>
        <v>0</v>
      </c>
      <c r="AE61" s="17">
        <f t="shared" si="25"/>
        <v>0</v>
      </c>
    </row>
    <row r="62" spans="1:31" hidden="1" x14ac:dyDescent="0.25">
      <c r="A62" s="349"/>
      <c r="B62" s="351"/>
      <c r="C62" s="354"/>
      <c r="D62" s="355"/>
      <c r="E62" s="358"/>
      <c r="F62" s="164"/>
      <c r="G62" s="64"/>
      <c r="H62" s="165"/>
      <c r="I62" s="59"/>
      <c r="J62" s="58"/>
      <c r="K62" s="40"/>
      <c r="L62" s="41"/>
      <c r="M62" s="52"/>
      <c r="N62" s="50"/>
      <c r="O62" s="57"/>
      <c r="P62" s="42"/>
      <c r="Q62" s="360"/>
      <c r="R62" s="361"/>
      <c r="S62" s="362"/>
      <c r="T62" s="105" t="str">
        <f>IF(OR(O62="",L62=Paramétrage!$C$10,L62=Paramétrage!$C$13,L62=Paramétrage!$C$17,L62=Paramétrage!$C$20,L62=Paramétrage!$C$24,L62=Paramétrage!$C$27,AND(L62&lt;&gt;Paramétrage!$C$9,P62="Mut+ext")),"",ROUNDUP(N62/O62,0))</f>
        <v/>
      </c>
      <c r="U62" s="109">
        <f>IF(OR(L62="",P62="Mut+ext"),0,IF(VLOOKUP(L62,Paramétrage!$C$6:$E$29,2,0)=0,0,IF(O62="","saisir capacité",IF(OR(G62=Paramétrage!$I$7,G62=Paramétrage!$I$8,G62=Paramétrage!$I$9,G62=Paramétrage!$I$10),0,M62*T62*VLOOKUP(L62,Paramétrage!$C$6:$E$29,2,0)))))</f>
        <v>0</v>
      </c>
      <c r="V62" s="43"/>
      <c r="W62" s="104">
        <f t="shared" si="24"/>
        <v>0</v>
      </c>
      <c r="X62" s="106">
        <f>IF(L62="",0,IF(ISERROR(V62+U62*VLOOKUP(L62,Paramétrage!$C$6:$E$29,3,0))=TRUE,W62,V62+U62*VLOOKUP(L62,Paramétrage!$C$6:$E$29,3,0)))</f>
        <v>0</v>
      </c>
      <c r="Y62" s="366"/>
      <c r="Z62" s="361"/>
      <c r="AA62" s="367"/>
      <c r="AB62" s="214"/>
      <c r="AC62" s="44"/>
      <c r="AD62" s="74">
        <f>IF(F62="",0,IF(J62="",0,IF(SUMIF(F58:F65,F62,N58:N65)=0,0,IF(OR(K62="",J62="obligatoire"),AE62/SUMIF(F58:F65,F62,N58:N65),AE62/(SUMIF(F58:F65,F62,N58:N65)/K62)))))</f>
        <v>0</v>
      </c>
      <c r="AE62" s="17">
        <f t="shared" si="25"/>
        <v>0</v>
      </c>
    </row>
    <row r="63" spans="1:31" hidden="1" x14ac:dyDescent="0.25">
      <c r="A63" s="349"/>
      <c r="B63" s="351"/>
      <c r="C63" s="354"/>
      <c r="D63" s="355"/>
      <c r="E63" s="358"/>
      <c r="F63" s="164"/>
      <c r="G63" s="64"/>
      <c r="H63" s="165"/>
      <c r="I63" s="59"/>
      <c r="J63" s="58"/>
      <c r="K63" s="40"/>
      <c r="L63" s="41"/>
      <c r="M63" s="52"/>
      <c r="N63" s="51"/>
      <c r="O63" s="57"/>
      <c r="P63" s="42"/>
      <c r="Q63" s="360"/>
      <c r="R63" s="361"/>
      <c r="S63" s="362"/>
      <c r="T63" s="105" t="str">
        <f>IF(OR(O63="",L63=Paramétrage!$C$10,L63=Paramétrage!$C$13,L63=Paramétrage!$C$17,L63=Paramétrage!$C$20,L63=Paramétrage!$C$24,L63=Paramétrage!$C$27,AND(L63&lt;&gt;Paramétrage!$C$9,P63="Mut+ext")),"",ROUNDUP(N63/O63,0))</f>
        <v/>
      </c>
      <c r="U63" s="109">
        <f>IF(OR(L63="",P63="Mut+ext"),0,IF(VLOOKUP(L63,Paramétrage!$C$6:$E$29,2,0)=0,0,IF(O63="","saisir capacité",IF(OR(G63=Paramétrage!$I$7,G63=Paramétrage!$I$8,G63=Paramétrage!$I$9,G63=Paramétrage!$I$10),0,M63*T63*VLOOKUP(L63,Paramétrage!$C$6:$E$29,2,0)))))</f>
        <v>0</v>
      </c>
      <c r="V63" s="43"/>
      <c r="W63" s="104">
        <f t="shared" si="24"/>
        <v>0</v>
      </c>
      <c r="X63" s="106">
        <f>IF(L63="",0,IF(ISERROR(V63+U63*VLOOKUP(L63,Paramétrage!$C$6:$E$29,3,0))=TRUE,W63,V63+U63*VLOOKUP(L63,Paramétrage!$C$6:$E$29,3,0)))</f>
        <v>0</v>
      </c>
      <c r="Y63" s="366"/>
      <c r="Z63" s="361"/>
      <c r="AA63" s="367"/>
      <c r="AB63" s="214"/>
      <c r="AC63" s="44"/>
      <c r="AD63" s="74">
        <f>IF(F63="",0,IF(J63="",0,IF(SUMIF(F58:F65,F63,N58:N65)=0,0,IF(OR(K63="",J63="obligatoire"),AE63/SUMIF(F58:F65,F63,N58:N65),AE63/(SUMIF(F58:F65,F63,N58:N65)/K63)))))</f>
        <v>0</v>
      </c>
      <c r="AE63" s="17">
        <f t="shared" si="25"/>
        <v>0</v>
      </c>
    </row>
    <row r="64" spans="1:31" hidden="1" x14ac:dyDescent="0.25">
      <c r="A64" s="349"/>
      <c r="B64" s="351"/>
      <c r="C64" s="354"/>
      <c r="D64" s="355"/>
      <c r="E64" s="358"/>
      <c r="F64" s="164"/>
      <c r="G64" s="64"/>
      <c r="H64" s="165"/>
      <c r="I64" s="59"/>
      <c r="J64" s="58"/>
      <c r="K64" s="40"/>
      <c r="L64" s="41"/>
      <c r="M64" s="52"/>
      <c r="N64" s="50"/>
      <c r="O64" s="57"/>
      <c r="P64" s="42"/>
      <c r="Q64" s="360"/>
      <c r="R64" s="361"/>
      <c r="S64" s="362"/>
      <c r="T64" s="105" t="str">
        <f>IF(OR(O64="",L64=Paramétrage!$C$10,L64=Paramétrage!$C$13,L64=Paramétrage!$C$17,L64=Paramétrage!$C$20,L64=Paramétrage!$C$24,L64=Paramétrage!$C$27,AND(L64&lt;&gt;Paramétrage!$C$9,P64="Mut+ext")),"",ROUNDUP(N64/O64,0))</f>
        <v/>
      </c>
      <c r="U64" s="109">
        <f>IF(OR(L64="",P64="Mut+ext"),0,IF(VLOOKUP(L64,Paramétrage!$C$6:$E$29,2,0)=0,0,IF(O64="","saisir capacité",IF(OR(G64=Paramétrage!$I$7,G64=Paramétrage!$I$8,G64=Paramétrage!$I$9,G64=Paramétrage!$I$10),0,M64*T64*VLOOKUP(L64,Paramétrage!$C$6:$E$29,2,0)))))</f>
        <v>0</v>
      </c>
      <c r="V64" s="43"/>
      <c r="W64" s="104">
        <f t="shared" si="24"/>
        <v>0</v>
      </c>
      <c r="X64" s="106">
        <f>IF(L64="",0,IF(ISERROR(V64+U64*VLOOKUP(L64,Paramétrage!$C$6:$E$29,3,0))=TRUE,W64,V64+U64*VLOOKUP(L64,Paramétrage!$C$6:$E$29,3,0)))</f>
        <v>0</v>
      </c>
      <c r="Y64" s="366"/>
      <c r="Z64" s="361"/>
      <c r="AA64" s="367"/>
      <c r="AB64" s="214"/>
      <c r="AC64" s="44"/>
      <c r="AD64" s="74">
        <f>IF(F64="",0,IF(J64="",0,IF(SUMIF(F58:F65,F64,N58:N65)=0,0,IF(OR(K64="",J64="obligatoire"),AE64/SUMIF(F58:F65,F64,N58:N65),AE64/(SUMIF(F58:F65,F64,N58:N65)/K64)))))</f>
        <v>0</v>
      </c>
      <c r="AE64" s="17">
        <f t="shared" si="25"/>
        <v>0</v>
      </c>
    </row>
    <row r="65" spans="1:31" hidden="1" x14ac:dyDescent="0.25">
      <c r="A65" s="349"/>
      <c r="B65" s="351"/>
      <c r="C65" s="356"/>
      <c r="D65" s="357"/>
      <c r="E65" s="359"/>
      <c r="F65" s="164"/>
      <c r="G65" s="64"/>
      <c r="H65" s="165"/>
      <c r="I65" s="59"/>
      <c r="J65" s="58"/>
      <c r="K65" s="40"/>
      <c r="L65" s="41"/>
      <c r="M65" s="52"/>
      <c r="N65" s="49"/>
      <c r="O65" s="57"/>
      <c r="P65" s="42"/>
      <c r="Q65" s="360"/>
      <c r="R65" s="361"/>
      <c r="S65" s="362"/>
      <c r="T65" s="105" t="str">
        <f>IF(OR(O65="",L65=Paramétrage!$C$10,L65=Paramétrage!$C$13,L65=Paramétrage!$C$17,L65=Paramétrage!$C$20,L65=Paramétrage!$C$24,L65=Paramétrage!$C$27,AND(L65&lt;&gt;Paramétrage!$C$9,P65="Mut+ext")),"",ROUNDUP(N65/O65,0))</f>
        <v/>
      </c>
      <c r="U65" s="109">
        <f>IF(OR(L65="",P65="Mut+ext"),0,IF(VLOOKUP(L65,Paramétrage!$C$6:$E$29,2,0)=0,0,IF(O65="","saisir capacité",IF(OR(G65=Paramétrage!$I$7,G65=Paramétrage!$I$8,G65=Paramétrage!$I$9,G65=Paramétrage!$I$10),0,M65*T65*VLOOKUP(L65,Paramétrage!$C$6:$E$29,2,0)))))</f>
        <v>0</v>
      </c>
      <c r="V65" s="43"/>
      <c r="W65" s="104">
        <f t="shared" si="24"/>
        <v>0</v>
      </c>
      <c r="X65" s="106">
        <f>IF(L65="",0,IF(ISERROR(V65+U65*VLOOKUP(L65,Paramétrage!$C$6:$E$29,3,0))=TRUE,W65,V65+U65*VLOOKUP(L65,Paramétrage!$C$6:$E$29,3,0)))</f>
        <v>0</v>
      </c>
      <c r="Y65" s="366"/>
      <c r="Z65" s="361"/>
      <c r="AA65" s="367"/>
      <c r="AB65" s="214"/>
      <c r="AC65" s="44"/>
      <c r="AD65" s="74">
        <f>IF(F65="",0,IF(J65="",0,IF(SUMIF(F58:F65,F65,N58:N65)=0,0,IF(OR(K65="",J65="obligatoire"),AE65/SUMIF(F58:F65,F65,N58:N65),AE65/(SUMIF(F58:F65,F65,N58:N65)/K65)))))</f>
        <v>0</v>
      </c>
      <c r="AE65" s="17">
        <f t="shared" si="25"/>
        <v>0</v>
      </c>
    </row>
    <row r="66" spans="1:31" ht="15.65" customHeight="1" x14ac:dyDescent="0.25">
      <c r="A66" s="349"/>
      <c r="B66" s="351"/>
      <c r="C66" s="175"/>
      <c r="D66" s="176"/>
      <c r="E66" s="76"/>
      <c r="F66" s="76"/>
      <c r="G66" s="168"/>
      <c r="H66" s="166"/>
      <c r="I66" s="132"/>
      <c r="J66" s="77"/>
      <c r="K66" s="78"/>
      <c r="L66" s="85"/>
      <c r="M66" s="79">
        <f>AD66</f>
        <v>21</v>
      </c>
      <c r="N66" s="80"/>
      <c r="O66" s="80"/>
      <c r="P66" s="83"/>
      <c r="Q66" s="81"/>
      <c r="R66" s="81"/>
      <c r="S66" s="82"/>
      <c r="T66" s="133"/>
      <c r="U66" s="84">
        <f>SUM(U58:U65)</f>
        <v>21</v>
      </c>
      <c r="V66" s="85">
        <f>SUM(V58:V65)</f>
        <v>0</v>
      </c>
      <c r="W66" s="86">
        <f t="shared" ref="W66" si="26">U66+V66</f>
        <v>21</v>
      </c>
      <c r="X66" s="87">
        <f>SUM(X58:X65)</f>
        <v>21</v>
      </c>
      <c r="Y66" s="134"/>
      <c r="Z66" s="135"/>
      <c r="AA66" s="136"/>
      <c r="AB66" s="137"/>
      <c r="AC66" s="138"/>
      <c r="AD66" s="139">
        <f>SUM(AD58:AD65)</f>
        <v>21</v>
      </c>
      <c r="AE66" s="140">
        <f>SUM(AE58:AE65)</f>
        <v>1050</v>
      </c>
    </row>
    <row r="67" spans="1:31" ht="15.65" customHeight="1" x14ac:dyDescent="0.25">
      <c r="A67" s="349"/>
      <c r="B67" s="351" t="s">
        <v>136</v>
      </c>
      <c r="C67" s="352" t="s">
        <v>115</v>
      </c>
      <c r="D67" s="353"/>
      <c r="E67" s="358">
        <v>5</v>
      </c>
      <c r="F67" s="164" t="s">
        <v>116</v>
      </c>
      <c r="G67" s="47" t="s">
        <v>70</v>
      </c>
      <c r="H67" s="65" t="s">
        <v>117</v>
      </c>
      <c r="I67" s="59">
        <v>23</v>
      </c>
      <c r="J67" s="72" t="s">
        <v>80</v>
      </c>
      <c r="K67" s="40">
        <v>2</v>
      </c>
      <c r="L67" s="41" t="s">
        <v>72</v>
      </c>
      <c r="M67" s="53">
        <v>15</v>
      </c>
      <c r="N67" s="50">
        <v>20</v>
      </c>
      <c r="O67" s="57">
        <v>20</v>
      </c>
      <c r="P67" s="46" t="s">
        <v>105</v>
      </c>
      <c r="Q67" s="360" t="s">
        <v>218</v>
      </c>
      <c r="R67" s="361"/>
      <c r="S67" s="362"/>
      <c r="T67" s="105" t="str">
        <f>IF(OR(O67="",L67=Paramétrage!$C$10,L67=Paramétrage!$C$13,L67=Paramétrage!$C$17,L67=Paramétrage!$C$20,L67=Paramétrage!$C$24,L67=Paramétrage!$C$27,AND(L67&lt;&gt;Paramétrage!$C$9,P67="Mut+ext")),"",ROUNDUP(N67/O67,0))</f>
        <v/>
      </c>
      <c r="U67" s="109">
        <f>IF(OR(L67="",P67="Mut+ext"),0,IF(VLOOKUP(L67,Paramétrage!$C$6:$E$29,2,0)=0,0,IF(O67="","saisir capacité",IF(OR(G67=Paramétrage!$I$7,G67=Paramétrage!$I$8,G67=Paramétrage!$I$9,G67=Paramétrage!$I$10),0,M67*T67*VLOOKUP(L67,Paramétrage!$C$6:$E$29,2,0)))))</f>
        <v>0</v>
      </c>
      <c r="V67" s="71"/>
      <c r="W67" s="107">
        <f t="shared" ref="W67:W78" si="27">IF(ISERROR(U67+V67)=TRUE,U67,U67+V67)</f>
        <v>0</v>
      </c>
      <c r="X67" s="108">
        <f>IF(L67="",0,IF(ISERROR(V67+U67*VLOOKUP(L67,Paramétrage!$C$6:$E$29,3,0))=TRUE,W67,V67+U67*VLOOKUP(L67,Paramétrage!$C$6:$E$29,3,0)))</f>
        <v>0</v>
      </c>
      <c r="Y67" s="366"/>
      <c r="Z67" s="361"/>
      <c r="AA67" s="367"/>
      <c r="AB67" s="73" t="s">
        <v>81</v>
      </c>
      <c r="AC67" s="44" t="s">
        <v>82</v>
      </c>
      <c r="AD67" s="74">
        <f>IF(F67="",0,IF(J67="",0,IF(SUMIF($F$67:$F$78,F67,$N$67:$N$78)=0,0,IF(OR(K67="",J67="obligatoire"),AE67/SUMIF($F$67:$F$78,F67,$N$67:$N$78),AE67/(SUMIF($F$67:$F$78,F67,$N$67:$N$78)/K67)))))</f>
        <v>4.615384615384615</v>
      </c>
      <c r="AE67" s="16">
        <f t="shared" ref="AE67:AE78" si="28">M67*N67</f>
        <v>300</v>
      </c>
    </row>
    <row r="68" spans="1:31" x14ac:dyDescent="0.25">
      <c r="A68" s="349"/>
      <c r="B68" s="351"/>
      <c r="C68" s="354"/>
      <c r="D68" s="355"/>
      <c r="E68" s="358"/>
      <c r="F68" s="164" t="s">
        <v>116</v>
      </c>
      <c r="G68" s="39" t="s">
        <v>70</v>
      </c>
      <c r="H68" s="65" t="s">
        <v>119</v>
      </c>
      <c r="I68" s="59">
        <v>21</v>
      </c>
      <c r="J68" s="58" t="s">
        <v>80</v>
      </c>
      <c r="K68" s="40">
        <v>2</v>
      </c>
      <c r="L68" s="41" t="s">
        <v>72</v>
      </c>
      <c r="M68" s="52">
        <v>21</v>
      </c>
      <c r="N68" s="49">
        <v>10</v>
      </c>
      <c r="O68" s="57">
        <v>20</v>
      </c>
      <c r="P68" s="42" t="s">
        <v>105</v>
      </c>
      <c r="Q68" s="360" t="s">
        <v>214</v>
      </c>
      <c r="R68" s="361"/>
      <c r="S68" s="362"/>
      <c r="T68" s="105" t="str">
        <f>IF(OR(O68="",L68=Paramétrage!$C$10,L68=Paramétrage!$C$13,L68=Paramétrage!$C$17,L68=Paramétrage!$C$20,L68=Paramétrage!$C$24,L68=Paramétrage!$C$27,AND(L68&lt;&gt;Paramétrage!$C$9,P68="Mut+ext")),"",ROUNDUP(N68/O68,0))</f>
        <v/>
      </c>
      <c r="U68" s="109">
        <f>IF(OR(L68="",P68="Mut+ext"),0,IF(VLOOKUP(L68,Paramétrage!$C$6:$E$29,2,0)=0,0,IF(O68="","saisir capacité",IF(OR(G68=Paramétrage!$I$7,G68=Paramétrage!$I$8,G68=Paramétrage!$I$9,G68=Paramétrage!$I$10),0,M68*T68*VLOOKUP(L68,Paramétrage!$C$6:$E$29,2,0)))))</f>
        <v>0</v>
      </c>
      <c r="V68" s="43"/>
      <c r="W68" s="104">
        <f t="shared" si="27"/>
        <v>0</v>
      </c>
      <c r="X68" s="106">
        <f>IF(L68="",0,IF(ISERROR(V68+U68*VLOOKUP(L68,Paramétrage!$C$6:$E$29,3,0))=TRUE,W68,V68+U68*VLOOKUP(L68,Paramétrage!$C$6:$E$29,3,0)))</f>
        <v>0</v>
      </c>
      <c r="Y68" s="366"/>
      <c r="Z68" s="361"/>
      <c r="AA68" s="367"/>
      <c r="AB68" s="73" t="s">
        <v>75</v>
      </c>
      <c r="AC68" s="44" t="s">
        <v>66</v>
      </c>
      <c r="AD68" s="74">
        <f t="shared" ref="AD68:AD78" si="29">IF(F68="",0,IF(J68="",0,IF(SUMIF($F$67:$F$78,F68,$N$67:$N$78)=0,0,IF(OR(K68="",J68="obligatoire"),AE68/SUMIF($F$67:$F$78,F68,$N$67:$N$78),AE68/(SUMIF($F$67:$F$78,F68,$N$67:$N$78)/K68)))))</f>
        <v>3.2307692307692308</v>
      </c>
      <c r="AE68" s="16">
        <f t="shared" si="28"/>
        <v>210</v>
      </c>
    </row>
    <row r="69" spans="1:31" x14ac:dyDescent="0.25">
      <c r="A69" s="349"/>
      <c r="B69" s="351"/>
      <c r="C69" s="354"/>
      <c r="D69" s="355"/>
      <c r="E69" s="358"/>
      <c r="F69" s="164" t="s">
        <v>116</v>
      </c>
      <c r="G69" s="39" t="s">
        <v>70</v>
      </c>
      <c r="H69" s="65" t="s">
        <v>121</v>
      </c>
      <c r="I69" s="59">
        <v>21</v>
      </c>
      <c r="J69" s="58" t="s">
        <v>80</v>
      </c>
      <c r="K69" s="40">
        <v>2</v>
      </c>
      <c r="L69" s="41" t="s">
        <v>72</v>
      </c>
      <c r="M69" s="52">
        <v>24</v>
      </c>
      <c r="N69" s="50">
        <v>10</v>
      </c>
      <c r="O69" s="57">
        <v>20</v>
      </c>
      <c r="P69" s="42" t="s">
        <v>105</v>
      </c>
      <c r="Q69" s="360" t="s">
        <v>214</v>
      </c>
      <c r="R69" s="361"/>
      <c r="S69" s="362"/>
      <c r="T69" s="105" t="str">
        <f>IF(OR(O69="",L69=Paramétrage!$C$10,L69=Paramétrage!$C$13,L69=Paramétrage!$C$17,L69=Paramétrage!$C$20,L69=Paramétrage!$C$24,L69=Paramétrage!$C$27,AND(L69&lt;&gt;Paramétrage!$C$9,P69="Mut+ext")),"",ROUNDUP(N69/O69,0))</f>
        <v/>
      </c>
      <c r="U69" s="109">
        <f>IF(OR(L69="",P69="Mut+ext"),0,IF(VLOOKUP(L69,Paramétrage!$C$6:$E$29,2,0)=0,0,IF(O69="","saisir capacité",IF(OR(G69=Paramétrage!$I$7,G69=Paramétrage!$I$8,G69=Paramétrage!$I$9,G69=Paramétrage!$I$10),0,M69*T69*VLOOKUP(L69,Paramétrage!$C$6:$E$29,2,0)))))</f>
        <v>0</v>
      </c>
      <c r="V69" s="43"/>
      <c r="W69" s="104">
        <f t="shared" si="27"/>
        <v>0</v>
      </c>
      <c r="X69" s="106">
        <f>IF(L69="",0,IF(ISERROR(V69+U69*VLOOKUP(L69,Paramétrage!$C$6:$E$29,3,0))=TRUE,W69,V69+U69*VLOOKUP(L69,Paramétrage!$C$6:$E$29,3,0)))</f>
        <v>0</v>
      </c>
      <c r="Y69" s="366"/>
      <c r="Z69" s="361"/>
      <c r="AA69" s="367"/>
      <c r="AB69" s="73" t="s">
        <v>75</v>
      </c>
      <c r="AC69" s="44" t="s">
        <v>66</v>
      </c>
      <c r="AD69" s="74">
        <f t="shared" si="29"/>
        <v>3.6923076923076925</v>
      </c>
      <c r="AE69" s="16">
        <f t="shared" si="28"/>
        <v>240</v>
      </c>
    </row>
    <row r="70" spans="1:31" x14ac:dyDescent="0.25">
      <c r="A70" s="349"/>
      <c r="B70" s="351"/>
      <c r="C70" s="354"/>
      <c r="D70" s="355"/>
      <c r="E70" s="358"/>
      <c r="F70" s="164" t="s">
        <v>116</v>
      </c>
      <c r="G70" s="39" t="s">
        <v>70</v>
      </c>
      <c r="H70" s="165" t="s">
        <v>123</v>
      </c>
      <c r="I70" s="59">
        <v>21</v>
      </c>
      <c r="J70" s="58" t="s">
        <v>80</v>
      </c>
      <c r="K70" s="40">
        <v>2</v>
      </c>
      <c r="L70" s="41" t="s">
        <v>72</v>
      </c>
      <c r="M70" s="52">
        <v>20</v>
      </c>
      <c r="N70" s="51">
        <v>10</v>
      </c>
      <c r="O70" s="57">
        <v>20</v>
      </c>
      <c r="P70" s="42" t="s">
        <v>105</v>
      </c>
      <c r="Q70" s="360" t="s">
        <v>214</v>
      </c>
      <c r="R70" s="361"/>
      <c r="S70" s="362"/>
      <c r="T70" s="105" t="str">
        <f>IF(OR(O70="",L70=Paramétrage!$C$10,L70=Paramétrage!$C$13,L70=Paramétrage!$C$17,L70=Paramétrage!$C$20,L70=Paramétrage!$C$24,L70=Paramétrage!$C$27,AND(L70&lt;&gt;Paramétrage!$C$9,P70="Mut+ext")),"",ROUNDUP(N70/O70,0))</f>
        <v/>
      </c>
      <c r="U70" s="109">
        <f>IF(OR(L70="",P70="Mut+ext"),0,IF(VLOOKUP(L70,Paramétrage!$C$6:$E$29,2,0)=0,0,IF(O70="","saisir capacité",IF(OR(G70=Paramétrage!$I$7,G70=Paramétrage!$I$8,G70=Paramétrage!$I$9,G70=Paramétrage!$I$10),0,M70*T70*VLOOKUP(L70,Paramétrage!$C$6:$E$29,2,0)))))</f>
        <v>0</v>
      </c>
      <c r="V70" s="43"/>
      <c r="W70" s="104">
        <f t="shared" si="27"/>
        <v>0</v>
      </c>
      <c r="X70" s="106">
        <f>IF(L70="",0,IF(ISERROR(V70+U70*VLOOKUP(L70,Paramétrage!$C$6:$E$29,3,0))=TRUE,W70,V70+U70*VLOOKUP(L70,Paramétrage!$C$6:$E$29,3,0)))</f>
        <v>0</v>
      </c>
      <c r="Y70" s="366"/>
      <c r="Z70" s="361"/>
      <c r="AA70" s="367"/>
      <c r="AB70" s="73" t="s">
        <v>75</v>
      </c>
      <c r="AC70" s="44" t="s">
        <v>66</v>
      </c>
      <c r="AD70" s="74">
        <f t="shared" si="29"/>
        <v>3.0769230769230771</v>
      </c>
      <c r="AE70" s="16">
        <f t="shared" si="28"/>
        <v>200</v>
      </c>
    </row>
    <row r="71" spans="1:31" x14ac:dyDescent="0.25">
      <c r="A71" s="349"/>
      <c r="B71" s="351"/>
      <c r="C71" s="354"/>
      <c r="D71" s="355"/>
      <c r="E71" s="358"/>
      <c r="F71" s="164" t="s">
        <v>116</v>
      </c>
      <c r="G71" s="64" t="s">
        <v>70</v>
      </c>
      <c r="H71" s="165" t="s">
        <v>124</v>
      </c>
      <c r="I71" s="59">
        <v>21</v>
      </c>
      <c r="J71" s="58" t="s">
        <v>80</v>
      </c>
      <c r="K71" s="40">
        <v>2</v>
      </c>
      <c r="L71" s="41" t="s">
        <v>72</v>
      </c>
      <c r="M71" s="52">
        <v>20</v>
      </c>
      <c r="N71" s="50">
        <v>10</v>
      </c>
      <c r="O71" s="57">
        <v>20</v>
      </c>
      <c r="P71" s="42" t="s">
        <v>105</v>
      </c>
      <c r="Q71" s="360" t="s">
        <v>214</v>
      </c>
      <c r="R71" s="361"/>
      <c r="S71" s="362"/>
      <c r="T71" s="105" t="str">
        <f>IF(OR(O71="",L71=Paramétrage!$C$10,L71=Paramétrage!$C$13,L71=Paramétrage!$C$17,L71=Paramétrage!$C$20,L71=Paramétrage!$C$24,L71=Paramétrage!$C$27,AND(L71&lt;&gt;Paramétrage!$C$9,P71="Mut+ext")),"",ROUNDUP(N71/O71,0))</f>
        <v/>
      </c>
      <c r="U71" s="109">
        <f>IF(OR(L71="",P71="Mut+ext"),0,IF(VLOOKUP(L71,Paramétrage!$C$6:$E$29,2,0)=0,0,IF(O71="","saisir capacité",IF(OR(G71=Paramétrage!$I$7,G71=Paramétrage!$I$8,G71=Paramétrage!$I$9,G71=Paramétrage!$I$10),0,M71*T71*VLOOKUP(L71,Paramétrage!$C$6:$E$29,2,0)))))</f>
        <v>0</v>
      </c>
      <c r="V71" s="43"/>
      <c r="W71" s="104">
        <f t="shared" si="27"/>
        <v>0</v>
      </c>
      <c r="X71" s="106">
        <f>IF(L71="",0,IF(ISERROR(V71+U71*VLOOKUP(L71,Paramétrage!$C$6:$E$29,3,0))=TRUE,W71,V71+U71*VLOOKUP(L71,Paramétrage!$C$6:$E$29,3,0)))</f>
        <v>0</v>
      </c>
      <c r="Y71" s="366"/>
      <c r="Z71" s="361"/>
      <c r="AA71" s="367"/>
      <c r="AB71" s="73" t="s">
        <v>75</v>
      </c>
      <c r="AC71" s="44" t="s">
        <v>66</v>
      </c>
      <c r="AD71" s="74">
        <f t="shared" si="29"/>
        <v>3.0769230769230771</v>
      </c>
      <c r="AE71" s="16">
        <f t="shared" si="28"/>
        <v>200</v>
      </c>
    </row>
    <row r="72" spans="1:31" x14ac:dyDescent="0.25">
      <c r="A72" s="349"/>
      <c r="B72" s="351"/>
      <c r="C72" s="354"/>
      <c r="D72" s="355"/>
      <c r="E72" s="358"/>
      <c r="F72" s="164" t="s">
        <v>116</v>
      </c>
      <c r="G72" s="64" t="s">
        <v>70</v>
      </c>
      <c r="H72" s="165" t="s">
        <v>125</v>
      </c>
      <c r="I72" s="59">
        <v>21</v>
      </c>
      <c r="J72" s="58" t="s">
        <v>80</v>
      </c>
      <c r="K72" s="40">
        <v>2</v>
      </c>
      <c r="L72" s="41" t="s">
        <v>72</v>
      </c>
      <c r="M72" s="52">
        <v>21</v>
      </c>
      <c r="N72" s="50">
        <v>10</v>
      </c>
      <c r="O72" s="57">
        <v>20</v>
      </c>
      <c r="P72" s="42" t="s">
        <v>105</v>
      </c>
      <c r="Q72" s="360" t="s">
        <v>214</v>
      </c>
      <c r="R72" s="361"/>
      <c r="S72" s="362"/>
      <c r="T72" s="105" t="str">
        <f>IF(OR(O72="",L72=Paramétrage!$C$10,L72=Paramétrage!$C$13,L72=Paramétrage!$C$17,L72=Paramétrage!$C$20,L72=Paramétrage!$C$24,L72=Paramétrage!$C$27,AND(L72&lt;&gt;Paramétrage!$C$9,P72="Mut+ext")),"",ROUNDUP(N72/O72,0))</f>
        <v/>
      </c>
      <c r="U72" s="109">
        <f>IF(OR(L72="",P72="Mut+ext"),0,IF(VLOOKUP(L72,Paramétrage!$C$6:$E$29,2,0)=0,0,IF(O72="","saisir capacité",IF(OR(G72=Paramétrage!$I$7,G72=Paramétrage!$I$8,G72=Paramétrage!$I$9,G72=Paramétrage!$I$10),0,M72*T72*VLOOKUP(L72,Paramétrage!$C$6:$E$29,2,0)))))</f>
        <v>0</v>
      </c>
      <c r="V72" s="43"/>
      <c r="W72" s="104">
        <f t="shared" si="27"/>
        <v>0</v>
      </c>
      <c r="X72" s="106">
        <f>IF(L72="",0,IF(ISERROR(V72+U72*VLOOKUP(L72,Paramétrage!$C$6:$E$29,3,0))=TRUE,W72,V72+U72*VLOOKUP(L72,Paramétrage!$C$6:$E$29,3,0)))</f>
        <v>0</v>
      </c>
      <c r="Y72" s="366"/>
      <c r="Z72" s="361"/>
      <c r="AA72" s="367"/>
      <c r="AB72" s="73" t="s">
        <v>75</v>
      </c>
      <c r="AC72" s="44" t="s">
        <v>66</v>
      </c>
      <c r="AD72" s="74">
        <f t="shared" si="29"/>
        <v>3.2307692307692308</v>
      </c>
      <c r="AE72" s="16">
        <f t="shared" si="28"/>
        <v>210</v>
      </c>
    </row>
    <row r="73" spans="1:31" x14ac:dyDescent="0.25">
      <c r="A73" s="349"/>
      <c r="B73" s="351"/>
      <c r="C73" s="354"/>
      <c r="D73" s="355"/>
      <c r="E73" s="358"/>
      <c r="F73" s="164" t="s">
        <v>116</v>
      </c>
      <c r="G73" s="64" t="s">
        <v>70</v>
      </c>
      <c r="H73" s="165" t="s">
        <v>126</v>
      </c>
      <c r="I73" s="59">
        <v>21</v>
      </c>
      <c r="J73" s="58" t="s">
        <v>80</v>
      </c>
      <c r="K73" s="40">
        <v>2</v>
      </c>
      <c r="L73" s="41" t="s">
        <v>72</v>
      </c>
      <c r="M73" s="52">
        <v>21</v>
      </c>
      <c r="N73" s="50">
        <v>10</v>
      </c>
      <c r="O73" s="57">
        <v>20</v>
      </c>
      <c r="P73" s="42" t="s">
        <v>105</v>
      </c>
      <c r="Q73" s="360" t="s">
        <v>214</v>
      </c>
      <c r="R73" s="361"/>
      <c r="S73" s="362"/>
      <c r="T73" s="105" t="str">
        <f>IF(OR(O73="",L73=Paramétrage!$C$10,L73=Paramétrage!$C$13,L73=Paramétrage!$C$17,L73=Paramétrage!$C$20,L73=Paramétrage!$C$24,L73=Paramétrage!$C$27,AND(L73&lt;&gt;Paramétrage!$C$9,P73="Mut+ext")),"",ROUNDUP(N73/O73,0))</f>
        <v/>
      </c>
      <c r="U73" s="109">
        <f>IF(OR(L73="",P73="Mut+ext"),0,IF(VLOOKUP(L73,Paramétrage!$C$6:$E$29,2,0)=0,0,IF(O73="","saisir capacité",IF(OR(G73=Paramétrage!$I$7,G73=Paramétrage!$I$8,G73=Paramétrage!$I$9,G73=Paramétrage!$I$10),0,M73*T73*VLOOKUP(L73,Paramétrage!$C$6:$E$29,2,0)))))</f>
        <v>0</v>
      </c>
      <c r="V73" s="43"/>
      <c r="W73" s="104">
        <f t="shared" si="27"/>
        <v>0</v>
      </c>
      <c r="X73" s="106">
        <f>IF(L73="",0,IF(ISERROR(V73+U73*VLOOKUP(L73,Paramétrage!$C$6:$E$29,3,0))=TRUE,W73,V73+U73*VLOOKUP(L73,Paramétrage!$C$6:$E$29,3,0)))</f>
        <v>0</v>
      </c>
      <c r="Y73" s="366"/>
      <c r="Z73" s="361"/>
      <c r="AA73" s="367"/>
      <c r="AB73" s="73" t="s">
        <v>75</v>
      </c>
      <c r="AC73" s="44" t="s">
        <v>66</v>
      </c>
      <c r="AD73" s="74">
        <f t="shared" si="29"/>
        <v>3.2307692307692308</v>
      </c>
      <c r="AE73" s="16">
        <f t="shared" si="28"/>
        <v>210</v>
      </c>
    </row>
    <row r="74" spans="1:31" x14ac:dyDescent="0.25">
      <c r="A74" s="349"/>
      <c r="B74" s="351"/>
      <c r="C74" s="354"/>
      <c r="D74" s="355"/>
      <c r="E74" s="358"/>
      <c r="F74" s="164" t="s">
        <v>116</v>
      </c>
      <c r="G74" s="64" t="s">
        <v>70</v>
      </c>
      <c r="H74" s="165" t="s">
        <v>127</v>
      </c>
      <c r="I74" s="59">
        <v>21</v>
      </c>
      <c r="J74" s="58" t="s">
        <v>80</v>
      </c>
      <c r="K74" s="40">
        <v>2</v>
      </c>
      <c r="L74" s="41" t="s">
        <v>72</v>
      </c>
      <c r="M74" s="52">
        <v>20</v>
      </c>
      <c r="N74" s="50">
        <v>10</v>
      </c>
      <c r="O74" s="57">
        <v>20</v>
      </c>
      <c r="P74" s="42" t="s">
        <v>105</v>
      </c>
      <c r="Q74" s="360" t="s">
        <v>128</v>
      </c>
      <c r="R74" s="361"/>
      <c r="S74" s="362"/>
      <c r="T74" s="105" t="str">
        <f>IF(OR(O74="",L74=Paramétrage!$C$10,L74=Paramétrage!$C$13,L74=Paramétrage!$C$17,L74=Paramétrage!$C$20,L74=Paramétrage!$C$24,L74=Paramétrage!$C$27,AND(L74&lt;&gt;Paramétrage!$C$9,P74="Mut+ext")),"",ROUNDUP(N74/O74,0))</f>
        <v/>
      </c>
      <c r="U74" s="109">
        <f>IF(OR(L74="",P74="Mut+ext"),0,IF(VLOOKUP(L74,Paramétrage!$C$6:$E$29,2,0)=0,0,IF(O74="","saisir capacité",IF(OR(G74=Paramétrage!$I$7,G74=Paramétrage!$I$8,G74=Paramétrage!$I$9,G74=Paramétrage!$I$10),0,M74*T74*VLOOKUP(L74,Paramétrage!$C$6:$E$29,2,0)))))</f>
        <v>0</v>
      </c>
      <c r="V74" s="43"/>
      <c r="W74" s="104">
        <f t="shared" ref="W74:W77" si="30">IF(ISERROR(U74+V74)=TRUE,U74,U74+V74)</f>
        <v>0</v>
      </c>
      <c r="X74" s="106">
        <f>IF(L74="",0,IF(ISERROR(V74+U74*VLOOKUP(L74,Paramétrage!$C$6:$E$29,3,0))=TRUE,W74,V74+U74*VLOOKUP(L74,Paramétrage!$C$6:$E$29,3,0)))</f>
        <v>0</v>
      </c>
      <c r="Y74" s="366"/>
      <c r="Z74" s="361"/>
      <c r="AA74" s="367"/>
      <c r="AB74" s="73" t="s">
        <v>75</v>
      </c>
      <c r="AC74" s="44" t="s">
        <v>66</v>
      </c>
      <c r="AD74" s="74">
        <f t="shared" si="29"/>
        <v>3.0769230769230771</v>
      </c>
      <c r="AE74" s="16">
        <f t="shared" si="28"/>
        <v>200</v>
      </c>
    </row>
    <row r="75" spans="1:31" x14ac:dyDescent="0.25">
      <c r="A75" s="349"/>
      <c r="B75" s="351"/>
      <c r="C75" s="354"/>
      <c r="D75" s="355"/>
      <c r="E75" s="358"/>
      <c r="F75" s="164" t="s">
        <v>116</v>
      </c>
      <c r="G75" s="64" t="s">
        <v>70</v>
      </c>
      <c r="H75" s="165" t="s">
        <v>129</v>
      </c>
      <c r="I75" s="59">
        <v>21</v>
      </c>
      <c r="J75" s="58" t="s">
        <v>80</v>
      </c>
      <c r="K75" s="40">
        <v>2</v>
      </c>
      <c r="L75" s="41" t="s">
        <v>72</v>
      </c>
      <c r="M75" s="52">
        <v>21</v>
      </c>
      <c r="N75" s="50">
        <v>10</v>
      </c>
      <c r="O75" s="57">
        <v>20</v>
      </c>
      <c r="P75" s="42" t="s">
        <v>105</v>
      </c>
      <c r="Q75" s="360" t="s">
        <v>128</v>
      </c>
      <c r="R75" s="361"/>
      <c r="S75" s="362"/>
      <c r="T75" s="105" t="str">
        <f>IF(OR(O75="",L75=Paramétrage!$C$10,L75=Paramétrage!$C$13,L75=Paramétrage!$C$17,L75=Paramétrage!$C$20,L75=Paramétrage!$C$24,L75=Paramétrage!$C$27,AND(L75&lt;&gt;Paramétrage!$C$9,P75="Mut+ext")),"",ROUNDUP(N75/O75,0))</f>
        <v/>
      </c>
      <c r="U75" s="109">
        <f>IF(OR(L75="",P75="Mut+ext"),0,IF(VLOOKUP(L75,Paramétrage!$C$6:$E$29,2,0)=0,0,IF(O75="","saisir capacité",IF(OR(G75=Paramétrage!$I$7,G75=Paramétrage!$I$8,G75=Paramétrage!$I$9,G75=Paramétrage!$I$10),0,M75*T75*VLOOKUP(L75,Paramétrage!$C$6:$E$29,2,0)))))</f>
        <v>0</v>
      </c>
      <c r="V75" s="43"/>
      <c r="W75" s="104">
        <f t="shared" ref="W75:W76" si="31">IF(ISERROR(U75+V75)=TRUE,U75,U75+V75)</f>
        <v>0</v>
      </c>
      <c r="X75" s="106">
        <f>IF(L75="",0,IF(ISERROR(V75+U75*VLOOKUP(L75,Paramétrage!$C$6:$E$29,3,0))=TRUE,W75,V75+U75*VLOOKUP(L75,Paramétrage!$C$6:$E$29,3,0)))</f>
        <v>0</v>
      </c>
      <c r="Y75" s="366"/>
      <c r="Z75" s="361"/>
      <c r="AA75" s="367"/>
      <c r="AB75" s="73" t="s">
        <v>75</v>
      </c>
      <c r="AC75" s="44" t="s">
        <v>66</v>
      </c>
      <c r="AD75" s="74">
        <f t="shared" si="29"/>
        <v>3.2307692307692308</v>
      </c>
      <c r="AE75" s="16">
        <f t="shared" si="28"/>
        <v>210</v>
      </c>
    </row>
    <row r="76" spans="1:31" x14ac:dyDescent="0.25">
      <c r="A76" s="349"/>
      <c r="B76" s="351"/>
      <c r="C76" s="354"/>
      <c r="D76" s="355"/>
      <c r="E76" s="358"/>
      <c r="F76" s="164" t="s">
        <v>116</v>
      </c>
      <c r="G76" s="64" t="s">
        <v>70</v>
      </c>
      <c r="H76" s="165" t="s">
        <v>130</v>
      </c>
      <c r="I76" s="59">
        <v>21</v>
      </c>
      <c r="J76" s="58" t="s">
        <v>80</v>
      </c>
      <c r="K76" s="40">
        <v>2</v>
      </c>
      <c r="L76" s="41" t="s">
        <v>72</v>
      </c>
      <c r="M76" s="52">
        <v>20</v>
      </c>
      <c r="N76" s="50">
        <v>10</v>
      </c>
      <c r="O76" s="57">
        <v>20</v>
      </c>
      <c r="P76" s="42" t="s">
        <v>105</v>
      </c>
      <c r="Q76" s="360" t="s">
        <v>219</v>
      </c>
      <c r="R76" s="361"/>
      <c r="S76" s="362"/>
      <c r="T76" s="105" t="str">
        <f>IF(OR(O76="",L76=Paramétrage!$C$10,L76=Paramétrage!$C$13,L76=Paramétrage!$C$17,L76=Paramétrage!$C$20,L76=Paramétrage!$C$24,L76=Paramétrage!$C$27,AND(L76&lt;&gt;Paramétrage!$C$9,P76="Mut+ext")),"",ROUNDUP(N76/O76,0))</f>
        <v/>
      </c>
      <c r="U76" s="109">
        <f>IF(OR(L76="",P76="Mut+ext"),0,IF(VLOOKUP(L76,Paramétrage!$C$6:$E$29,2,0)=0,0,IF(O76="","saisir capacité",IF(OR(G76=Paramétrage!$I$7,G76=Paramétrage!$I$8,G76=Paramétrage!$I$9,G76=Paramétrage!$I$10),0,M76*T76*VLOOKUP(L76,Paramétrage!$C$6:$E$29,2,0)))))</f>
        <v>0</v>
      </c>
      <c r="V76" s="43"/>
      <c r="W76" s="104">
        <f t="shared" si="31"/>
        <v>0</v>
      </c>
      <c r="X76" s="106">
        <f>IF(L76="",0,IF(ISERROR(V76+U76*VLOOKUP(L76,Paramétrage!$C$6:$E$29,3,0))=TRUE,W76,V76+U76*VLOOKUP(L76,Paramétrage!$C$6:$E$29,3,0)))</f>
        <v>0</v>
      </c>
      <c r="Y76" s="366"/>
      <c r="Z76" s="361"/>
      <c r="AA76" s="367"/>
      <c r="AB76" s="73" t="s">
        <v>75</v>
      </c>
      <c r="AC76" s="44" t="s">
        <v>66</v>
      </c>
      <c r="AD76" s="74">
        <f t="shared" si="29"/>
        <v>3.0769230769230771</v>
      </c>
      <c r="AE76" s="16">
        <f t="shared" si="28"/>
        <v>200</v>
      </c>
    </row>
    <row r="77" spans="1:31" x14ac:dyDescent="0.25">
      <c r="A77" s="349"/>
      <c r="B77" s="351"/>
      <c r="C77" s="354"/>
      <c r="D77" s="355"/>
      <c r="E77" s="358"/>
      <c r="F77" s="164" t="s">
        <v>116</v>
      </c>
      <c r="G77" s="64" t="s">
        <v>70</v>
      </c>
      <c r="H77" s="165" t="s">
        <v>131</v>
      </c>
      <c r="I77" s="59">
        <v>21</v>
      </c>
      <c r="J77" s="58" t="s">
        <v>80</v>
      </c>
      <c r="K77" s="40">
        <v>2</v>
      </c>
      <c r="L77" s="41" t="s">
        <v>72</v>
      </c>
      <c r="M77" s="52">
        <v>20</v>
      </c>
      <c r="N77" s="50">
        <v>10</v>
      </c>
      <c r="O77" s="57">
        <v>20</v>
      </c>
      <c r="P77" s="42" t="s">
        <v>105</v>
      </c>
      <c r="Q77" s="360"/>
      <c r="R77" s="361"/>
      <c r="S77" s="362"/>
      <c r="T77" s="105" t="str">
        <f>IF(OR(O77="",L77=Paramétrage!$C$10,L77=Paramétrage!$C$13,L77=Paramétrage!$C$17,L77=Paramétrage!$C$20,L77=Paramétrage!$C$24,L77=Paramétrage!$C$27,AND(L77&lt;&gt;Paramétrage!$C$9,P77="Mut+ext")),"",ROUNDUP(N77/O77,0))</f>
        <v/>
      </c>
      <c r="U77" s="109">
        <f>IF(OR(L77="",P77="Mut+ext"),0,IF(VLOOKUP(L77,Paramétrage!$C$6:$E$29,2,0)=0,0,IF(O77="","saisir capacité",IF(OR(G77=Paramétrage!$I$7,G77=Paramétrage!$I$8,G77=Paramétrage!$I$9,G77=Paramétrage!$I$10),0,M77*T77*VLOOKUP(L77,Paramétrage!$C$6:$E$29,2,0)))))</f>
        <v>0</v>
      </c>
      <c r="V77" s="43"/>
      <c r="W77" s="104">
        <f t="shared" si="30"/>
        <v>0</v>
      </c>
      <c r="X77" s="106">
        <f>IF(L77="",0,IF(ISERROR(V77+U77*VLOOKUP(L77,Paramétrage!$C$6:$E$29,3,0))=TRUE,W77,V77+U77*VLOOKUP(L77,Paramétrage!$C$6:$E$29,3,0)))</f>
        <v>0</v>
      </c>
      <c r="Y77" s="366" t="s">
        <v>132</v>
      </c>
      <c r="Z77" s="361"/>
      <c r="AA77" s="367"/>
      <c r="AB77" s="73" t="s">
        <v>81</v>
      </c>
      <c r="AC77" s="44" t="s">
        <v>82</v>
      </c>
      <c r="AD77" s="74">
        <f t="shared" si="29"/>
        <v>3.0769230769230771</v>
      </c>
      <c r="AE77" s="16">
        <f t="shared" si="28"/>
        <v>200</v>
      </c>
    </row>
    <row r="78" spans="1:31" x14ac:dyDescent="0.25">
      <c r="A78" s="349"/>
      <c r="B78" s="351"/>
      <c r="C78" s="356"/>
      <c r="D78" s="357"/>
      <c r="E78" s="359"/>
      <c r="F78" s="164" t="s">
        <v>116</v>
      </c>
      <c r="G78" s="64" t="s">
        <v>70</v>
      </c>
      <c r="H78" s="165" t="s">
        <v>133</v>
      </c>
      <c r="I78" s="59">
        <v>21</v>
      </c>
      <c r="J78" s="58" t="s">
        <v>80</v>
      </c>
      <c r="K78" s="40">
        <v>2</v>
      </c>
      <c r="L78" s="41" t="s">
        <v>72</v>
      </c>
      <c r="M78" s="52">
        <v>20</v>
      </c>
      <c r="N78" s="50">
        <v>10</v>
      </c>
      <c r="O78" s="57">
        <v>20</v>
      </c>
      <c r="P78" s="42" t="s">
        <v>105</v>
      </c>
      <c r="Q78" s="360"/>
      <c r="R78" s="361"/>
      <c r="S78" s="362"/>
      <c r="T78" s="105" t="str">
        <f>IF(OR(O78="",L78=Paramétrage!$C$10,L78=Paramétrage!$C$13,L78=Paramétrage!$C$17,L78=Paramétrage!$C$20,L78=Paramétrage!$C$24,L78=Paramétrage!$C$27,AND(L78&lt;&gt;Paramétrage!$C$9,P78="Mut+ext")),"",ROUNDUP(N78/O78,0))</f>
        <v/>
      </c>
      <c r="U78" s="109">
        <f>IF(OR(L78="",P78="Mut+ext"),0,IF(VLOOKUP(L78,Paramétrage!$C$6:$E$29,2,0)=0,0,IF(O78="","saisir capacité",IF(OR(G78=Paramétrage!$I$7,G78=Paramétrage!$I$8,G78=Paramétrage!$I$9,G78=Paramétrage!$I$10),0,M78*T78*VLOOKUP(L78,Paramétrage!$C$6:$E$29,2,0)))))</f>
        <v>0</v>
      </c>
      <c r="V78" s="43"/>
      <c r="W78" s="104">
        <f t="shared" si="27"/>
        <v>0</v>
      </c>
      <c r="X78" s="106">
        <f>IF(L78="",0,IF(ISERROR(V78+U78*VLOOKUP(L78,Paramétrage!$C$6:$E$29,3,0))=TRUE,W78,V78+U78*VLOOKUP(L78,Paramétrage!$C$6:$E$29,3,0)))</f>
        <v>0</v>
      </c>
      <c r="Y78" s="366" t="s">
        <v>135</v>
      </c>
      <c r="Z78" s="361"/>
      <c r="AA78" s="367"/>
      <c r="AB78" s="73" t="s">
        <v>81</v>
      </c>
      <c r="AC78" s="44" t="s">
        <v>82</v>
      </c>
      <c r="AD78" s="74">
        <f t="shared" si="29"/>
        <v>3.0769230769230771</v>
      </c>
      <c r="AE78" s="16">
        <f t="shared" si="28"/>
        <v>200</v>
      </c>
    </row>
    <row r="79" spans="1:31" ht="16" thickBot="1" x14ac:dyDescent="0.3">
      <c r="A79" s="349"/>
      <c r="B79" s="351"/>
      <c r="C79" s="175"/>
      <c r="D79" s="176"/>
      <c r="E79" s="76"/>
      <c r="F79" s="76"/>
      <c r="G79" s="168"/>
      <c r="H79" s="166"/>
      <c r="I79" s="132"/>
      <c r="J79" s="77"/>
      <c r="K79" s="78"/>
      <c r="L79" s="85"/>
      <c r="M79" s="79">
        <f>AD79</f>
        <v>39.692307692307701</v>
      </c>
      <c r="N79" s="80"/>
      <c r="O79" s="80"/>
      <c r="P79" s="83"/>
      <c r="Q79" s="81"/>
      <c r="R79" s="81"/>
      <c r="S79" s="82"/>
      <c r="T79" s="133"/>
      <c r="U79" s="84">
        <f>SUM(U67:U78)</f>
        <v>0</v>
      </c>
      <c r="V79" s="85">
        <f>SUM(V67:V78)</f>
        <v>0</v>
      </c>
      <c r="W79" s="86">
        <f t="shared" ref="W79" si="32">U79+V79</f>
        <v>0</v>
      </c>
      <c r="X79" s="87">
        <f>SUM(X67:X78)</f>
        <v>0</v>
      </c>
      <c r="Y79" s="134"/>
      <c r="Z79" s="135"/>
      <c r="AA79" s="136"/>
      <c r="AB79" s="137"/>
      <c r="AC79" s="138"/>
      <c r="AD79" s="139">
        <f>SUM(AD67:AD78)</f>
        <v>39.692307692307701</v>
      </c>
      <c r="AE79" s="140">
        <f>SUM(AE67:AE78)</f>
        <v>2580</v>
      </c>
    </row>
    <row r="80" spans="1:31" ht="15.65" hidden="1" customHeight="1" x14ac:dyDescent="0.25">
      <c r="A80" s="349"/>
      <c r="B80" s="351" t="s">
        <v>220</v>
      </c>
      <c r="C80" s="352" t="s">
        <v>137</v>
      </c>
      <c r="D80" s="353"/>
      <c r="E80" s="358"/>
      <c r="F80" s="164"/>
      <c r="G80" s="64"/>
      <c r="H80" s="165"/>
      <c r="I80" s="59"/>
      <c r="J80" s="58"/>
      <c r="K80" s="40"/>
      <c r="L80" s="41"/>
      <c r="M80" s="52"/>
      <c r="N80" s="50"/>
      <c r="O80" s="57"/>
      <c r="P80" s="42"/>
      <c r="Q80" s="360"/>
      <c r="R80" s="361"/>
      <c r="S80" s="362"/>
      <c r="T80" s="105" t="str">
        <f>IF(OR(O80="",L80=Paramétrage!$C$10,L80=Paramétrage!$C$13,L80=Paramétrage!$C$17,L80=Paramétrage!$C$20,L80=Paramétrage!$C$24,L80=Paramétrage!$C$27,AND(L80&lt;&gt;Paramétrage!$C$9,P80="Mut+ext")),"",ROUNDUP(N80/O80,0))</f>
        <v/>
      </c>
      <c r="U80" s="109">
        <f>IF(OR(L80="",P80="Mut+ext"),0,IF(VLOOKUP(L80,Paramétrage!$C$6:$E$29,2,0)=0,0,IF(O80="","saisir capacité",IF(OR(G80=Paramétrage!$I$7,G80=Paramétrage!$I$8,G80=Paramétrage!$I$9,G80=Paramétrage!$I$10),0,M80*T80*VLOOKUP(L80,Paramétrage!$C$6:$E$29,2,0)))))</f>
        <v>0</v>
      </c>
      <c r="V80" s="71"/>
      <c r="W80" s="107">
        <f t="shared" ref="W80:W87" si="33">IF(ISERROR(U80+V80)=TRUE,U80,U80+V80)</f>
        <v>0</v>
      </c>
      <c r="X80" s="108">
        <f>IF(L80="",0,IF(ISERROR(V80+U80*VLOOKUP(L80,Paramétrage!$C$6:$E$29,3,0))=TRUE,W80,V80+U80*VLOOKUP(L80,Paramétrage!$C$6:$E$29,3,0)))</f>
        <v>0</v>
      </c>
      <c r="Y80" s="366"/>
      <c r="Z80" s="361"/>
      <c r="AA80" s="367"/>
      <c r="AB80" s="73"/>
      <c r="AC80" s="44"/>
      <c r="AD80" s="74">
        <f>IF(F80="",0,IF(J80="",0,IF(SUMIF(F80:F87,F80,N80:N87)=0,0,IF(OR(K80="",J80="obligatoire"),AE80/SUMIF(F80:F87,F80,N80:N87),AE80/(SUMIF(F80:F87,F80,N80:N87)/K80)))))</f>
        <v>0</v>
      </c>
      <c r="AE80" s="16">
        <f t="shared" ref="AE80:AE87" si="34">M80*N80</f>
        <v>0</v>
      </c>
    </row>
    <row r="81" spans="1:31" hidden="1" x14ac:dyDescent="0.25">
      <c r="A81" s="349"/>
      <c r="B81" s="351"/>
      <c r="C81" s="354"/>
      <c r="D81" s="355"/>
      <c r="E81" s="358"/>
      <c r="F81" s="164"/>
      <c r="G81" s="64"/>
      <c r="H81" s="165"/>
      <c r="I81" s="59"/>
      <c r="J81" s="58"/>
      <c r="K81" s="40"/>
      <c r="L81" s="41"/>
      <c r="M81" s="52"/>
      <c r="N81" s="50"/>
      <c r="O81" s="57"/>
      <c r="P81" s="42"/>
      <c r="Q81" s="360"/>
      <c r="R81" s="361"/>
      <c r="S81" s="362"/>
      <c r="T81" s="105" t="str">
        <f>IF(OR(O81="",L81=Paramétrage!$C$10,L81=Paramétrage!$C$13,L81=Paramétrage!$C$17,L81=Paramétrage!$C$20,L81=Paramétrage!$C$24,L81=Paramétrage!$C$27,AND(L81&lt;&gt;Paramétrage!$C$9,P81="Mut+ext")),"",ROUNDUP(N81/O81,0))</f>
        <v/>
      </c>
      <c r="U81" s="109">
        <f>IF(OR(L81="",P81="Mut+ext"),0,IF(VLOOKUP(L81,Paramétrage!$C$6:$E$29,2,0)=0,0,IF(O81="","saisir capacité",IF(OR(G81=Paramétrage!$I$7,G81=Paramétrage!$I$8,G81=Paramétrage!$I$9,G81=Paramétrage!$I$10),0,M81*T81*VLOOKUP(L81,Paramétrage!$C$6:$E$29,2,0)))))</f>
        <v>0</v>
      </c>
      <c r="V81" s="43"/>
      <c r="W81" s="104">
        <f t="shared" si="33"/>
        <v>0</v>
      </c>
      <c r="X81" s="106">
        <f>IF(L81="",0,IF(ISERROR(V81+U81*VLOOKUP(L81,Paramétrage!$C$6:$E$29,3,0))=TRUE,W81,V81+U81*VLOOKUP(L81,Paramétrage!$C$6:$E$29,3,0)))</f>
        <v>0</v>
      </c>
      <c r="Y81" s="366"/>
      <c r="Z81" s="361"/>
      <c r="AA81" s="367"/>
      <c r="AB81" s="73"/>
      <c r="AC81" s="44"/>
      <c r="AD81" s="74">
        <f>IF(F81="",0,IF(J81="",0,IF(SUMIF(F80:F87,F81,N80:N87)=0,0,IF(OR(K81="",J81="obligatoire"),AE81/SUMIF(F80:F87,F81,N80:N87),AE81/(SUMIF(F80:F87,F81,N80:N87)/K81)))))</f>
        <v>0</v>
      </c>
      <c r="AE81" s="17">
        <f t="shared" si="34"/>
        <v>0</v>
      </c>
    </row>
    <row r="82" spans="1:31" hidden="1" x14ac:dyDescent="0.25">
      <c r="A82" s="349"/>
      <c r="B82" s="351"/>
      <c r="C82" s="354"/>
      <c r="D82" s="355"/>
      <c r="E82" s="358"/>
      <c r="F82" s="164"/>
      <c r="G82" s="64"/>
      <c r="H82" s="165"/>
      <c r="I82" s="59"/>
      <c r="J82" s="58"/>
      <c r="K82" s="40"/>
      <c r="L82" s="41"/>
      <c r="M82" s="52"/>
      <c r="N82" s="50"/>
      <c r="O82" s="57"/>
      <c r="P82" s="42"/>
      <c r="Q82" s="360"/>
      <c r="R82" s="361"/>
      <c r="S82" s="362"/>
      <c r="T82" s="105" t="str">
        <f>IF(OR(O82="",L82=Paramétrage!$C$10,L82=Paramétrage!$C$13,L82=Paramétrage!$C$17,L82=Paramétrage!$C$20,L82=Paramétrage!$C$24,L82=Paramétrage!$C$27,AND(L82&lt;&gt;Paramétrage!$C$9,P82="Mut+ext")),"",ROUNDUP(N82/O82,0))</f>
        <v/>
      </c>
      <c r="U82" s="109">
        <f>IF(OR(L82="",P82="Mut+ext"),0,IF(VLOOKUP(L82,Paramétrage!$C$6:$E$29,2,0)=0,0,IF(O82="","saisir capacité",IF(OR(G82=Paramétrage!$I$7,G82=Paramétrage!$I$8,G82=Paramétrage!$I$9,G82=Paramétrage!$I$10),0,M82*T82*VLOOKUP(L82,Paramétrage!$C$6:$E$29,2,0)))))</f>
        <v>0</v>
      </c>
      <c r="V82" s="43"/>
      <c r="W82" s="104">
        <f t="shared" si="33"/>
        <v>0</v>
      </c>
      <c r="X82" s="106">
        <f>IF(L82="",0,IF(ISERROR(V82+U82*VLOOKUP(L82,Paramétrage!$C$6:$E$29,3,0))=TRUE,W82,V82+U82*VLOOKUP(L82,Paramétrage!$C$6:$E$29,3,0)))</f>
        <v>0</v>
      </c>
      <c r="Y82" s="366"/>
      <c r="Z82" s="361"/>
      <c r="AA82" s="367"/>
      <c r="AB82" s="73"/>
      <c r="AC82" s="44"/>
      <c r="AD82" s="74">
        <f>IF(F82="",0,IF(J82="",0,IF(SUMIF(F80:F87,F82,N80:N87)=0,0,IF(OR(K82="",J82="obligatoire"),AE82/SUMIF(F80:F87,F82,N80:N87),AE82/(SUMIF(F80:F87,F82,N80:N87)/K82)))))</f>
        <v>0</v>
      </c>
      <c r="AE82" s="17">
        <f t="shared" si="34"/>
        <v>0</v>
      </c>
    </row>
    <row r="83" spans="1:31" hidden="1" x14ac:dyDescent="0.25">
      <c r="A83" s="349"/>
      <c r="B83" s="351"/>
      <c r="C83" s="354"/>
      <c r="D83" s="355"/>
      <c r="E83" s="358"/>
      <c r="F83" s="164"/>
      <c r="G83" s="64"/>
      <c r="H83" s="165"/>
      <c r="I83" s="59"/>
      <c r="J83" s="58"/>
      <c r="K83" s="40"/>
      <c r="L83" s="41"/>
      <c r="M83" s="52"/>
      <c r="N83" s="50"/>
      <c r="O83" s="57"/>
      <c r="P83" s="42"/>
      <c r="Q83" s="360"/>
      <c r="R83" s="361"/>
      <c r="S83" s="362"/>
      <c r="T83" s="105" t="str">
        <f>IF(OR(O83="",L83=Paramétrage!$C$10,L83=Paramétrage!$C$13,L83=Paramétrage!$C$17,L83=Paramétrage!$C$20,L83=Paramétrage!$C$24,L83=Paramétrage!$C$27,AND(L83&lt;&gt;Paramétrage!$C$9,P83="Mut+ext")),"",ROUNDUP(N83/O83,0))</f>
        <v/>
      </c>
      <c r="U83" s="109">
        <f>IF(OR(L83="",P83="Mut+ext"),0,IF(VLOOKUP(L83,Paramétrage!$C$6:$E$29,2,0)=0,0,IF(O83="","saisir capacité",IF(OR(G83=Paramétrage!$I$7,G83=Paramétrage!$I$8,G83=Paramétrage!$I$9,G83=Paramétrage!$I$10),0,M83*T83*VLOOKUP(L83,Paramétrage!$C$6:$E$29,2,0)))))</f>
        <v>0</v>
      </c>
      <c r="V83" s="43"/>
      <c r="W83" s="104">
        <f t="shared" si="33"/>
        <v>0</v>
      </c>
      <c r="X83" s="106">
        <f>IF(L83="",0,IF(ISERROR(V83+U83*VLOOKUP(L83,Paramétrage!$C$6:$E$29,3,0))=TRUE,W83,V83+U83*VLOOKUP(L83,Paramétrage!$C$6:$E$29,3,0)))</f>
        <v>0</v>
      </c>
      <c r="Y83" s="366"/>
      <c r="Z83" s="361"/>
      <c r="AA83" s="367"/>
      <c r="AB83" s="73"/>
      <c r="AC83" s="44"/>
      <c r="AD83" s="74">
        <f>IF(F83="",0,IF(J83="",0,IF(SUMIF(F80:F87,F83,N80:N87)=0,0,IF(OR(K83="",J83="obligatoire"),AE83/SUMIF(F80:F87,F83,N80:N87),AE83/(SUMIF(F80:F87,F83,N80:N87)/K83)))))</f>
        <v>0</v>
      </c>
      <c r="AE83" s="17">
        <f t="shared" si="34"/>
        <v>0</v>
      </c>
    </row>
    <row r="84" spans="1:31" hidden="1" x14ac:dyDescent="0.25">
      <c r="A84" s="349"/>
      <c r="B84" s="351"/>
      <c r="C84" s="354"/>
      <c r="D84" s="355"/>
      <c r="E84" s="358"/>
      <c r="F84" s="164"/>
      <c r="G84" s="64"/>
      <c r="H84" s="165"/>
      <c r="I84" s="59"/>
      <c r="J84" s="58"/>
      <c r="K84" s="40"/>
      <c r="L84" s="41"/>
      <c r="M84" s="52"/>
      <c r="N84" s="51"/>
      <c r="O84" s="57"/>
      <c r="P84" s="42"/>
      <c r="Q84" s="360"/>
      <c r="R84" s="361"/>
      <c r="S84" s="362"/>
      <c r="T84" s="105" t="str">
        <f>IF(OR(O84="",L84=Paramétrage!$C$10,L84=Paramétrage!$C$13,L84=Paramétrage!$C$17,L84=Paramétrage!$C$20,L84=Paramétrage!$C$24,L84=Paramétrage!$C$27,AND(L84&lt;&gt;Paramétrage!$C$9,P84="Mut+ext")),"",ROUNDUP(N84/O84,0))</f>
        <v/>
      </c>
      <c r="U84" s="109">
        <f>IF(OR(L84="",P84="Mut+ext"),0,IF(VLOOKUP(L84,Paramétrage!$C$6:$E$29,2,0)=0,0,IF(O84="","saisir capacité",IF(OR(G84=Paramétrage!$I$7,G84=Paramétrage!$I$8,G84=Paramétrage!$I$9,G84=Paramétrage!$I$10),0,M84*T84*VLOOKUP(L84,Paramétrage!$C$6:$E$29,2,0)))))</f>
        <v>0</v>
      </c>
      <c r="V84" s="43"/>
      <c r="W84" s="104">
        <f t="shared" si="33"/>
        <v>0</v>
      </c>
      <c r="X84" s="106">
        <f>IF(L84="",0,IF(ISERROR(V84+U84*VLOOKUP(L84,Paramétrage!$C$6:$E$29,3,0))=TRUE,W84,V84+U84*VLOOKUP(L84,Paramétrage!$C$6:$E$29,3,0)))</f>
        <v>0</v>
      </c>
      <c r="Y84" s="366"/>
      <c r="Z84" s="361"/>
      <c r="AA84" s="367"/>
      <c r="AB84" s="214"/>
      <c r="AC84" s="44"/>
      <c r="AD84" s="74">
        <f>IF(F84="",0,IF(J84="",0,IF(SUMIF(F80:F87,F84,N80:N87)=0,0,IF(OR(K84="",J84="obligatoire"),AE84/SUMIF(F80:F87,F84,N80:N87),AE84/(SUMIF(F80:F87,F84,N80:N87)/K84)))))</f>
        <v>0</v>
      </c>
      <c r="AE84" s="17">
        <f t="shared" si="34"/>
        <v>0</v>
      </c>
    </row>
    <row r="85" spans="1:31" hidden="1" x14ac:dyDescent="0.25">
      <c r="A85" s="349"/>
      <c r="B85" s="351"/>
      <c r="C85" s="354"/>
      <c r="D85" s="355"/>
      <c r="E85" s="358"/>
      <c r="F85" s="164"/>
      <c r="G85" s="64"/>
      <c r="H85" s="165"/>
      <c r="I85" s="59"/>
      <c r="J85" s="58"/>
      <c r="K85" s="40"/>
      <c r="L85" s="41"/>
      <c r="M85" s="52"/>
      <c r="N85" s="50"/>
      <c r="O85" s="57"/>
      <c r="P85" s="42"/>
      <c r="Q85" s="360"/>
      <c r="R85" s="361"/>
      <c r="S85" s="362"/>
      <c r="T85" s="105" t="str">
        <f>IF(OR(O85="",L85=Paramétrage!$C$10,L85=Paramétrage!$C$13,L85=Paramétrage!$C$17,L85=Paramétrage!$C$20,L85=Paramétrage!$C$24,L85=Paramétrage!$C$27,AND(L85&lt;&gt;Paramétrage!$C$9,P85="Mut+ext")),"",ROUNDUP(N85/O85,0))</f>
        <v/>
      </c>
      <c r="U85" s="109">
        <f>IF(OR(L85="",P85="Mut+ext"),0,IF(VLOOKUP(L85,Paramétrage!$C$6:$E$29,2,0)=0,0,IF(O85="","saisir capacité",IF(OR(G85=Paramétrage!$I$7,G85=Paramétrage!$I$8,G85=Paramétrage!$I$9,G85=Paramétrage!$I$10),0,M85*T85*VLOOKUP(L85,Paramétrage!$C$6:$E$29,2,0)))))</f>
        <v>0</v>
      </c>
      <c r="V85" s="43"/>
      <c r="W85" s="104">
        <f t="shared" si="33"/>
        <v>0</v>
      </c>
      <c r="X85" s="106">
        <f>IF(L85="",0,IF(ISERROR(V85+U85*VLOOKUP(L85,Paramétrage!$C$6:$E$29,3,0))=TRUE,W85,V85+U85*VLOOKUP(L85,Paramétrage!$C$6:$E$29,3,0)))</f>
        <v>0</v>
      </c>
      <c r="Y85" s="366"/>
      <c r="Z85" s="361"/>
      <c r="AA85" s="367"/>
      <c r="AB85" s="214"/>
      <c r="AC85" s="44"/>
      <c r="AD85" s="74">
        <f>IF(F85="",0,IF(J85="",0,IF(SUMIF(F80:F87,F85,N80:N87)=0,0,IF(OR(K85="",J85="obligatoire"),AE85/SUMIF(F80:F87,F85,N80:N87),AE85/(SUMIF(F80:F87,F85,N80:N87)/K85)))))</f>
        <v>0</v>
      </c>
      <c r="AE85" s="17">
        <f t="shared" si="34"/>
        <v>0</v>
      </c>
    </row>
    <row r="86" spans="1:31" hidden="1" x14ac:dyDescent="0.25">
      <c r="A86" s="349"/>
      <c r="B86" s="351"/>
      <c r="C86" s="354"/>
      <c r="D86" s="355"/>
      <c r="E86" s="358"/>
      <c r="F86" s="164"/>
      <c r="G86" s="64"/>
      <c r="H86" s="165"/>
      <c r="I86" s="59"/>
      <c r="J86" s="58"/>
      <c r="K86" s="40"/>
      <c r="L86" s="41"/>
      <c r="M86" s="52"/>
      <c r="N86" s="49"/>
      <c r="O86" s="57"/>
      <c r="P86" s="42"/>
      <c r="Q86" s="360"/>
      <c r="R86" s="361"/>
      <c r="S86" s="362"/>
      <c r="T86" s="105" t="str">
        <f>IF(OR(O86="",L86=Paramétrage!$C$10,L86=Paramétrage!$C$13,L86=Paramétrage!$C$17,L86=Paramétrage!$C$20,L86=Paramétrage!$C$24,L86=Paramétrage!$C$27,AND(L86&lt;&gt;Paramétrage!$C$9,P86="Mut+ext")),"",ROUNDUP(N86/O86,0))</f>
        <v/>
      </c>
      <c r="U86" s="109">
        <f>IF(OR(L86="",P86="Mut+ext"),0,IF(VLOOKUP(L86,Paramétrage!$C$6:$E$29,2,0)=0,0,IF(O86="","saisir capacité",IF(OR(G86=Paramétrage!$I$7,G86=Paramétrage!$I$8,G86=Paramétrage!$I$9,G86=Paramétrage!$I$10),0,M86*T86*VLOOKUP(L86,Paramétrage!$C$6:$E$29,2,0)))))</f>
        <v>0</v>
      </c>
      <c r="V86" s="43"/>
      <c r="W86" s="104">
        <f t="shared" si="33"/>
        <v>0</v>
      </c>
      <c r="X86" s="106">
        <f>IF(L86="",0,IF(ISERROR(V86+U86*VLOOKUP(L86,Paramétrage!$C$6:$E$29,3,0))=TRUE,W86,V86+U86*VLOOKUP(L86,Paramétrage!$C$6:$E$29,3,0)))</f>
        <v>0</v>
      </c>
      <c r="Y86" s="366"/>
      <c r="Z86" s="361"/>
      <c r="AA86" s="367"/>
      <c r="AB86" s="214"/>
      <c r="AC86" s="44"/>
      <c r="AD86" s="74">
        <f>IF(F86="",0,IF(J86="",0,IF(SUMIF(F80:F87,F86,N80:N87)=0,0,IF(OR(K86="",J86="obligatoire"),AE86/SUMIF(F80:F87,F86,N80:N87),AE86/(SUMIF(F80:F87,F86,N80:N87)/K86)))))</f>
        <v>0</v>
      </c>
      <c r="AE86" s="17">
        <f t="shared" si="34"/>
        <v>0</v>
      </c>
    </row>
    <row r="87" spans="1:31" hidden="1" x14ac:dyDescent="0.25">
      <c r="A87" s="349"/>
      <c r="B87" s="351"/>
      <c r="C87" s="356"/>
      <c r="D87" s="357"/>
      <c r="E87" s="359"/>
      <c r="F87" s="164"/>
      <c r="G87" s="64"/>
      <c r="H87" s="165"/>
      <c r="I87" s="59"/>
      <c r="J87" s="58"/>
      <c r="K87" s="40"/>
      <c r="L87" s="41"/>
      <c r="M87" s="52"/>
      <c r="N87" s="49"/>
      <c r="O87" s="57"/>
      <c r="P87" s="42"/>
      <c r="Q87" s="360"/>
      <c r="R87" s="361"/>
      <c r="S87" s="362"/>
      <c r="T87" s="105" t="str">
        <f>IF(OR(O87="",L87=Paramétrage!$C$10,L87=Paramétrage!$C$13,L87=Paramétrage!$C$17,L87=Paramétrage!$C$20,L87=Paramétrage!$C$24,L87=Paramétrage!$C$27,AND(L87&lt;&gt;Paramétrage!$C$9,P87="Mut+ext")),"",ROUNDUP(N87/O87,0))</f>
        <v/>
      </c>
      <c r="U87" s="109">
        <f>IF(OR(L87="",P87="Mut+ext"),0,IF(VLOOKUP(L87,Paramétrage!$C$6:$E$29,2,0)=0,0,IF(O87="","saisir capacité",IF(OR(G87=Paramétrage!$I$7,G87=Paramétrage!$I$8,G87=Paramétrage!$I$9,G87=Paramétrage!$I$10),0,M87*T87*VLOOKUP(L87,Paramétrage!$C$6:$E$29,2,0)))))</f>
        <v>0</v>
      </c>
      <c r="V87" s="43"/>
      <c r="W87" s="104">
        <f t="shared" si="33"/>
        <v>0</v>
      </c>
      <c r="X87" s="106">
        <f>IF(L87="",0,IF(ISERROR(V87+U87*VLOOKUP(L87,Paramétrage!$C$6:$E$29,3,0))=TRUE,W87,V87+U87*VLOOKUP(L87,Paramétrage!$C$6:$E$29,3,0)))</f>
        <v>0</v>
      </c>
      <c r="Y87" s="366"/>
      <c r="Z87" s="361"/>
      <c r="AA87" s="367"/>
      <c r="AB87" s="214"/>
      <c r="AC87" s="44"/>
      <c r="AD87" s="74">
        <f>IF(F87="",0,IF(J87="",0,IF(SUMIF(F80:F87,F87,N80:N87)=0,0,IF(OR(K87="",J87="obligatoire"),AE87/SUMIF(F80:F87,F87,N80:N87),AE87/(SUMIF(F80:F87,F87,N80:N87)/K87)))))</f>
        <v>0</v>
      </c>
      <c r="AE87" s="17">
        <f t="shared" si="34"/>
        <v>0</v>
      </c>
    </row>
    <row r="88" spans="1:31" ht="16" hidden="1" thickBot="1" x14ac:dyDescent="0.3">
      <c r="A88" s="349"/>
      <c r="B88" s="351"/>
      <c r="C88" s="175"/>
      <c r="D88" s="176"/>
      <c r="E88" s="76"/>
      <c r="F88" s="76"/>
      <c r="G88" s="168"/>
      <c r="H88" s="166"/>
      <c r="I88" s="132"/>
      <c r="J88" s="77"/>
      <c r="K88" s="78"/>
      <c r="L88" s="85"/>
      <c r="M88" s="79">
        <f>AD88</f>
        <v>0</v>
      </c>
      <c r="N88" s="80"/>
      <c r="O88" s="80"/>
      <c r="P88" s="83"/>
      <c r="Q88" s="81"/>
      <c r="R88" s="81"/>
      <c r="S88" s="82"/>
      <c r="T88" s="133"/>
      <c r="U88" s="84">
        <f>SUM(U80:U87)</f>
        <v>0</v>
      </c>
      <c r="V88" s="85">
        <f>SUM(V80:V87)</f>
        <v>0</v>
      </c>
      <c r="W88" s="86">
        <f t="shared" ref="W88" si="35">U88+V88</f>
        <v>0</v>
      </c>
      <c r="X88" s="87">
        <f>SUM(X80:X87)</f>
        <v>0</v>
      </c>
      <c r="Y88" s="134"/>
      <c r="Z88" s="135"/>
      <c r="AA88" s="136"/>
      <c r="AB88" s="137"/>
      <c r="AC88" s="138"/>
      <c r="AD88" s="139">
        <f>SUM(AD80:AD87)</f>
        <v>0</v>
      </c>
      <c r="AE88" s="140">
        <f>SUM(AE80:AE87)</f>
        <v>0</v>
      </c>
    </row>
    <row r="89" spans="1:31" ht="15.65" hidden="1" customHeight="1" x14ac:dyDescent="0.25">
      <c r="A89" s="349"/>
      <c r="B89" s="351" t="s">
        <v>138</v>
      </c>
      <c r="C89" s="352"/>
      <c r="D89" s="353"/>
      <c r="E89" s="358"/>
      <c r="F89" s="164"/>
      <c r="G89" s="47"/>
      <c r="H89" s="65"/>
      <c r="I89" s="59"/>
      <c r="J89" s="72"/>
      <c r="K89" s="40"/>
      <c r="L89" s="41"/>
      <c r="M89" s="53"/>
      <c r="N89" s="50"/>
      <c r="O89" s="57"/>
      <c r="P89" s="46"/>
      <c r="Q89" s="360"/>
      <c r="R89" s="361"/>
      <c r="S89" s="362"/>
      <c r="T89" s="105" t="str">
        <f>IF(OR(O89="",L89=Paramétrage!$C$10,L89=Paramétrage!$C$13,L89=Paramétrage!$C$17,L89=Paramétrage!$C$20,L89=Paramétrage!$C$24,L89=Paramétrage!$C$27,AND(L89&lt;&gt;Paramétrage!$C$9,P89="Mut+ext")),"",ROUNDUP(N89/O89,0))</f>
        <v/>
      </c>
      <c r="U89" s="109">
        <f>IF(OR(L89="",P89="Mut+ext"),0,IF(VLOOKUP(L89,Paramétrage!$C$6:$E$29,2,0)=0,0,IF(O89="","saisir capacité",IF(OR(G89=Paramétrage!$I$7,G89=Paramétrage!$I$8,G89=Paramétrage!$I$9,G89=Paramétrage!$I$10),0,M89*T89*VLOOKUP(L89,Paramétrage!$C$6:$E$29,2,0)))))</f>
        <v>0</v>
      </c>
      <c r="V89" s="71"/>
      <c r="W89" s="107">
        <f t="shared" ref="W89:W96" si="36">IF(ISERROR(U89+V89)=TRUE,U89,U89+V89)</f>
        <v>0</v>
      </c>
      <c r="X89" s="108">
        <f>IF(L89="",0,IF(ISERROR(V89+U89*VLOOKUP(L89,Paramétrage!$C$6:$E$29,3,0))=TRUE,W89,V89+U89*VLOOKUP(L89,Paramétrage!$C$6:$E$29,3,0)))</f>
        <v>0</v>
      </c>
      <c r="Y89" s="366"/>
      <c r="Z89" s="361"/>
      <c r="AA89" s="367"/>
      <c r="AB89" s="73"/>
      <c r="AC89" s="44"/>
      <c r="AD89" s="74">
        <f>IF(F89="",0,IF(J89="",0,IF(SUMIF(F89:F96,F89,N89:N96)=0,0,IF(OR(K89="",J89="obligatoire"),AE89/SUMIF(F89:F96,F89,N89:N96),AE89/(SUMIF(F89:F96,F89,N89:N96)/K89)))))</f>
        <v>0</v>
      </c>
      <c r="AE89" s="16">
        <f t="shared" ref="AE89:AE96" si="37">M89*N89</f>
        <v>0</v>
      </c>
    </row>
    <row r="90" spans="1:31" hidden="1" x14ac:dyDescent="0.25">
      <c r="A90" s="349"/>
      <c r="B90" s="351"/>
      <c r="C90" s="354"/>
      <c r="D90" s="355"/>
      <c r="E90" s="358"/>
      <c r="F90" s="164"/>
      <c r="G90" s="39"/>
      <c r="H90" s="65"/>
      <c r="I90" s="59"/>
      <c r="J90" s="58"/>
      <c r="K90" s="40"/>
      <c r="L90" s="41"/>
      <c r="M90" s="52"/>
      <c r="N90" s="49"/>
      <c r="O90" s="57"/>
      <c r="P90" s="42"/>
      <c r="Q90" s="360"/>
      <c r="R90" s="361"/>
      <c r="S90" s="362"/>
      <c r="T90" s="105" t="str">
        <f>IF(OR(O90="",L90=Paramétrage!$C$10,L90=Paramétrage!$C$13,L90=Paramétrage!$C$17,L90=Paramétrage!$C$20,L90=Paramétrage!$C$24,L90=Paramétrage!$C$27,AND(L90&lt;&gt;Paramétrage!$C$9,P90="Mut+ext")),"",ROUNDUP(N90/O90,0))</f>
        <v/>
      </c>
      <c r="U90" s="109">
        <f>IF(OR(L90="",P90="Mut+ext"),0,IF(VLOOKUP(L90,Paramétrage!$C$6:$E$29,2,0)=0,0,IF(O90="","saisir capacité",IF(OR(G90=Paramétrage!$I$7,G90=Paramétrage!$I$8,G90=Paramétrage!$I$9,G90=Paramétrage!$I$10),0,M90*T90*VLOOKUP(L90,Paramétrage!$C$6:$E$29,2,0)))))</f>
        <v>0</v>
      </c>
      <c r="V90" s="43"/>
      <c r="W90" s="104">
        <f t="shared" si="36"/>
        <v>0</v>
      </c>
      <c r="X90" s="106">
        <f>IF(L90="",0,IF(ISERROR(V90+U90*VLOOKUP(L90,Paramétrage!$C$6:$E$29,3,0))=TRUE,W90,V90+U90*VLOOKUP(L90,Paramétrage!$C$6:$E$29,3,0)))</f>
        <v>0</v>
      </c>
      <c r="Y90" s="366"/>
      <c r="Z90" s="361"/>
      <c r="AA90" s="367"/>
      <c r="AB90" s="214"/>
      <c r="AC90" s="44"/>
      <c r="AD90" s="74">
        <f>IF(F90="",0,IF(J90="",0,IF(SUMIF(F89:F96,F90,N89:N96)=0,0,IF(OR(K90="",J90="obligatoire"),AE90/SUMIF(F89:F96,F90,N89:N96),AE90/(SUMIF(F89:F96,F90,N89:N96)/K90)))))</f>
        <v>0</v>
      </c>
      <c r="AE90" s="17">
        <f t="shared" si="37"/>
        <v>0</v>
      </c>
    </row>
    <row r="91" spans="1:31" hidden="1" x14ac:dyDescent="0.25">
      <c r="A91" s="349"/>
      <c r="B91" s="351"/>
      <c r="C91" s="354"/>
      <c r="D91" s="355"/>
      <c r="E91" s="358"/>
      <c r="F91" s="164"/>
      <c r="G91" s="39"/>
      <c r="H91" s="165"/>
      <c r="I91" s="59"/>
      <c r="J91" s="58"/>
      <c r="K91" s="40"/>
      <c r="L91" s="41"/>
      <c r="M91" s="52"/>
      <c r="N91" s="50"/>
      <c r="O91" s="57"/>
      <c r="P91" s="42"/>
      <c r="Q91" s="360"/>
      <c r="R91" s="361"/>
      <c r="S91" s="362"/>
      <c r="T91" s="105" t="str">
        <f>IF(OR(O91="",L91=Paramétrage!$C$10,L91=Paramétrage!$C$13,L91=Paramétrage!$C$17,L91=Paramétrage!$C$20,L91=Paramétrage!$C$24,L91=Paramétrage!$C$27,AND(L91&lt;&gt;Paramétrage!$C$9,P91="Mut+ext")),"",ROUNDUP(N91/O91,0))</f>
        <v/>
      </c>
      <c r="U91" s="109">
        <f>IF(OR(L91="",P91="Mut+ext"),0,IF(VLOOKUP(L91,Paramétrage!$C$6:$E$29,2,0)=0,0,IF(O91="","saisir capacité",IF(OR(G91=Paramétrage!$I$7,G91=Paramétrage!$I$8,G91=Paramétrage!$I$9,G91=Paramétrage!$I$10),0,M91*T91*VLOOKUP(L91,Paramétrage!$C$6:$E$29,2,0)))))</f>
        <v>0</v>
      </c>
      <c r="V91" s="43"/>
      <c r="W91" s="104">
        <f t="shared" si="36"/>
        <v>0</v>
      </c>
      <c r="X91" s="106">
        <f>IF(L91="",0,IF(ISERROR(V91+U91*VLOOKUP(L91,Paramétrage!$C$6:$E$29,3,0))=TRUE,W91,V91+U91*VLOOKUP(L91,Paramétrage!$C$6:$E$29,3,0)))</f>
        <v>0</v>
      </c>
      <c r="Y91" s="366"/>
      <c r="Z91" s="361"/>
      <c r="AA91" s="367"/>
      <c r="AB91" s="214"/>
      <c r="AC91" s="44"/>
      <c r="AD91" s="74">
        <f>IF(F91="",0,IF(J91="",0,IF(SUMIF(F89:F96,F91,N89:N96)=0,0,IF(OR(K91="",J91="obligatoire"),AE91/SUMIF(F89:F96,F91,N89:N96),AE91/(SUMIF(F89:F96,F91,N89:N96)/K91)))))</f>
        <v>0</v>
      </c>
      <c r="AE91" s="17">
        <f t="shared" si="37"/>
        <v>0</v>
      </c>
    </row>
    <row r="92" spans="1:31" hidden="1" x14ac:dyDescent="0.25">
      <c r="A92" s="349"/>
      <c r="B92" s="351"/>
      <c r="C92" s="354"/>
      <c r="D92" s="355"/>
      <c r="E92" s="358"/>
      <c r="F92" s="213"/>
      <c r="G92" s="39"/>
      <c r="H92" s="165"/>
      <c r="I92" s="59"/>
      <c r="J92" s="58"/>
      <c r="K92" s="40"/>
      <c r="L92" s="41"/>
      <c r="M92" s="52"/>
      <c r="N92" s="51"/>
      <c r="O92" s="57"/>
      <c r="P92" s="42"/>
      <c r="Q92" s="360"/>
      <c r="R92" s="361"/>
      <c r="S92" s="362"/>
      <c r="T92" s="105" t="str">
        <f>IF(OR(O92="",L92=Paramétrage!$C$10,L92=Paramétrage!$C$13,L92=Paramétrage!$C$17,L92=Paramétrage!$C$20,L92=Paramétrage!$C$24,L92=Paramétrage!$C$27,AND(L92&lt;&gt;Paramétrage!$C$9,P92="Mut+ext")),"",ROUNDUP(N92/O92,0))</f>
        <v/>
      </c>
      <c r="U92" s="109">
        <f>IF(OR(L92="",P92="Mut+ext"),0,IF(VLOOKUP(L92,Paramétrage!$C$6:$E$29,2,0)=0,0,IF(O92="","saisir capacité",IF(OR(G92=Paramétrage!$I$7,G92=Paramétrage!$I$8,G92=Paramétrage!$I$9,G92=Paramétrage!$I$10),0,M92*T92*VLOOKUP(L92,Paramétrage!$C$6:$E$29,2,0)))))</f>
        <v>0</v>
      </c>
      <c r="V92" s="43"/>
      <c r="W92" s="104">
        <f t="shared" si="36"/>
        <v>0</v>
      </c>
      <c r="X92" s="106">
        <f>IF(L92="",0,IF(ISERROR(V92+U92*VLOOKUP(L92,Paramétrage!$C$6:$E$29,3,0))=TRUE,W92,V92+U92*VLOOKUP(L92,Paramétrage!$C$6:$E$29,3,0)))</f>
        <v>0</v>
      </c>
      <c r="Y92" s="366"/>
      <c r="Z92" s="361"/>
      <c r="AA92" s="367"/>
      <c r="AB92" s="60"/>
      <c r="AC92" s="44"/>
      <c r="AD92" s="74">
        <f>IF(F92="",0,IF(J92="",0,IF(SUMIF(F89:F96,F92,N89:N96)=0,0,IF(OR(K92="",J92="obligatoire"),AE92/SUMIF(F89:F96,F92,N89:N96),AE92/(SUMIF(F89:F96,F92,N89:N96)/K92)))))</f>
        <v>0</v>
      </c>
      <c r="AE92" s="17">
        <f t="shared" si="37"/>
        <v>0</v>
      </c>
    </row>
    <row r="93" spans="1:31" hidden="1" x14ac:dyDescent="0.25">
      <c r="A93" s="349"/>
      <c r="B93" s="351"/>
      <c r="C93" s="354"/>
      <c r="D93" s="355"/>
      <c r="E93" s="358"/>
      <c r="F93" s="164"/>
      <c r="G93" s="64"/>
      <c r="H93" s="165"/>
      <c r="I93" s="59"/>
      <c r="J93" s="58"/>
      <c r="K93" s="40"/>
      <c r="L93" s="41"/>
      <c r="M93" s="52"/>
      <c r="N93" s="50"/>
      <c r="O93" s="57"/>
      <c r="P93" s="42"/>
      <c r="Q93" s="360"/>
      <c r="R93" s="361"/>
      <c r="S93" s="362"/>
      <c r="T93" s="105" t="str">
        <f>IF(OR(O93="",L93=Paramétrage!$C$10,L93=Paramétrage!$C$13,L93=Paramétrage!$C$17,L93=Paramétrage!$C$20,L93=Paramétrage!$C$24,L93=Paramétrage!$C$27,AND(L93&lt;&gt;Paramétrage!$C$9,P93="Mut+ext")),"",ROUNDUP(N93/O93,0))</f>
        <v/>
      </c>
      <c r="U93" s="109">
        <f>IF(OR(L93="",P93="Mut+ext"),0,IF(VLOOKUP(L93,Paramétrage!$C$6:$E$29,2,0)=0,0,IF(O93="","saisir capacité",IF(OR(G93=Paramétrage!$I$7,G93=Paramétrage!$I$8,G93=Paramétrage!$I$9,G93=Paramétrage!$I$10),0,M93*T93*VLOOKUP(L93,Paramétrage!$C$6:$E$29,2,0)))))</f>
        <v>0</v>
      </c>
      <c r="V93" s="43"/>
      <c r="W93" s="104">
        <f t="shared" si="36"/>
        <v>0</v>
      </c>
      <c r="X93" s="106">
        <f>IF(L93="",0,IF(ISERROR(V93+U93*VLOOKUP(L93,Paramétrage!$C$6:$E$29,3,0))=TRUE,W93,V93+U93*VLOOKUP(L93,Paramétrage!$C$6:$E$29,3,0)))</f>
        <v>0</v>
      </c>
      <c r="Y93" s="366"/>
      <c r="Z93" s="361"/>
      <c r="AA93" s="367"/>
      <c r="AB93" s="214"/>
      <c r="AC93" s="44"/>
      <c r="AD93" s="74">
        <f>IF(F93="",0,IF(J93="",0,IF(SUMIF(F89:F96,F93,N89:N96)=0,0,IF(OR(K93="",J93="obligatoire"),AE93/SUMIF(F89:F96,F93,N89:N96),AE93/(SUMIF(F89:F96,F93,N89:N96)/K93)))))</f>
        <v>0</v>
      </c>
      <c r="AE93" s="17">
        <f t="shared" si="37"/>
        <v>0</v>
      </c>
    </row>
    <row r="94" spans="1:31" hidden="1" x14ac:dyDescent="0.25">
      <c r="A94" s="349"/>
      <c r="B94" s="351"/>
      <c r="C94" s="354"/>
      <c r="D94" s="355"/>
      <c r="E94" s="358"/>
      <c r="F94" s="164"/>
      <c r="G94" s="64"/>
      <c r="H94" s="165"/>
      <c r="I94" s="59"/>
      <c r="J94" s="58"/>
      <c r="K94" s="40"/>
      <c r="L94" s="41"/>
      <c r="M94" s="52"/>
      <c r="N94" s="51"/>
      <c r="O94" s="57"/>
      <c r="P94" s="42"/>
      <c r="Q94" s="360"/>
      <c r="R94" s="361"/>
      <c r="S94" s="362"/>
      <c r="T94" s="105" t="str">
        <f>IF(OR(O94="",L94=Paramétrage!$C$10,L94=Paramétrage!$C$13,L94=Paramétrage!$C$17,L94=Paramétrage!$C$20,L94=Paramétrage!$C$24,L94=Paramétrage!$C$27,AND(L94&lt;&gt;Paramétrage!$C$9,P94="Mut+ext")),"",ROUNDUP(N94/O94,0))</f>
        <v/>
      </c>
      <c r="U94" s="109">
        <f>IF(OR(L94="",P94="Mut+ext"),0,IF(VLOOKUP(L94,Paramétrage!$C$6:$E$29,2,0)=0,0,IF(O94="","saisir capacité",IF(OR(G94=Paramétrage!$I$7,G94=Paramétrage!$I$8,G94=Paramétrage!$I$9,G94=Paramétrage!$I$10),0,M94*T94*VLOOKUP(L94,Paramétrage!$C$6:$E$29,2,0)))))</f>
        <v>0</v>
      </c>
      <c r="V94" s="43"/>
      <c r="W94" s="104">
        <f t="shared" si="36"/>
        <v>0</v>
      </c>
      <c r="X94" s="106">
        <f>IF(L94="",0,IF(ISERROR(V94+U94*VLOOKUP(L94,Paramétrage!$C$6:$E$29,3,0))=TRUE,W94,V94+U94*VLOOKUP(L94,Paramétrage!$C$6:$E$29,3,0)))</f>
        <v>0</v>
      </c>
      <c r="Y94" s="366"/>
      <c r="Z94" s="361"/>
      <c r="AA94" s="367"/>
      <c r="AB94" s="214"/>
      <c r="AC94" s="44"/>
      <c r="AD94" s="74">
        <f>IF(F94="",0,IF(J94="",0,IF(SUMIF(F89:F96,F94,N89:N96)=0,0,IF(OR(K94="",J94="obligatoire"),AE94/SUMIF(F89:F96,F94,N89:N96),AE94/(SUMIF(F89:F96,F94,N89:N96)/K94)))))</f>
        <v>0</v>
      </c>
      <c r="AE94" s="17">
        <f t="shared" si="37"/>
        <v>0</v>
      </c>
    </row>
    <row r="95" spans="1:31" hidden="1" x14ac:dyDescent="0.25">
      <c r="A95" s="349"/>
      <c r="B95" s="351"/>
      <c r="C95" s="354"/>
      <c r="D95" s="355"/>
      <c r="E95" s="358"/>
      <c r="F95" s="164"/>
      <c r="G95" s="64"/>
      <c r="H95" s="165"/>
      <c r="I95" s="59"/>
      <c r="J95" s="58"/>
      <c r="K95" s="40"/>
      <c r="L95" s="41"/>
      <c r="M95" s="52"/>
      <c r="N95" s="50"/>
      <c r="O95" s="57"/>
      <c r="P95" s="42"/>
      <c r="Q95" s="360"/>
      <c r="R95" s="361"/>
      <c r="S95" s="362"/>
      <c r="T95" s="105" t="str">
        <f>IF(OR(O95="",L95=Paramétrage!$C$10,L95=Paramétrage!$C$13,L95=Paramétrage!$C$17,L95=Paramétrage!$C$20,L95=Paramétrage!$C$24,L95=Paramétrage!$C$27,AND(L95&lt;&gt;Paramétrage!$C$9,P95="Mut+ext")),"",ROUNDUP(N95/O95,0))</f>
        <v/>
      </c>
      <c r="U95" s="109">
        <f>IF(OR(L95="",P95="Mut+ext"),0,IF(VLOOKUP(L95,Paramétrage!$C$6:$E$29,2,0)=0,0,IF(O95="","saisir capacité",IF(OR(G95=Paramétrage!$I$7,G95=Paramétrage!$I$8,G95=Paramétrage!$I$9,G95=Paramétrage!$I$10),0,M95*T95*VLOOKUP(L95,Paramétrage!$C$6:$E$29,2,0)))))</f>
        <v>0</v>
      </c>
      <c r="V95" s="43"/>
      <c r="W95" s="104">
        <f t="shared" si="36"/>
        <v>0</v>
      </c>
      <c r="X95" s="106">
        <f>IF(L95="",0,IF(ISERROR(V95+U95*VLOOKUP(L95,Paramétrage!$C$6:$E$29,3,0))=TRUE,W95,V95+U95*VLOOKUP(L95,Paramétrage!$C$6:$E$29,3,0)))</f>
        <v>0</v>
      </c>
      <c r="Y95" s="366"/>
      <c r="Z95" s="361"/>
      <c r="AA95" s="367"/>
      <c r="AB95" s="214"/>
      <c r="AC95" s="44"/>
      <c r="AD95" s="74">
        <f>IF(F95="",0,IF(J95="",0,IF(SUMIF(F89:F96,F95,N89:N96)=0,0,IF(OR(K95="",J95="obligatoire"),AE95/SUMIF(F89:F96,F95,N89:N96),AE95/(SUMIF(F89:F96,F95,N89:N96)/K95)))))</f>
        <v>0</v>
      </c>
      <c r="AE95" s="17">
        <f t="shared" si="37"/>
        <v>0</v>
      </c>
    </row>
    <row r="96" spans="1:31" hidden="1" x14ac:dyDescent="0.25">
      <c r="A96" s="349"/>
      <c r="B96" s="351"/>
      <c r="C96" s="356"/>
      <c r="D96" s="357"/>
      <c r="E96" s="359"/>
      <c r="F96" s="164"/>
      <c r="G96" s="64"/>
      <c r="H96" s="165"/>
      <c r="I96" s="59"/>
      <c r="J96" s="58"/>
      <c r="K96" s="40"/>
      <c r="L96" s="41"/>
      <c r="M96" s="52"/>
      <c r="N96" s="49"/>
      <c r="O96" s="57"/>
      <c r="P96" s="42"/>
      <c r="Q96" s="360"/>
      <c r="R96" s="361"/>
      <c r="S96" s="362"/>
      <c r="T96" s="105" t="str">
        <f>IF(OR(O96="",L96=Paramétrage!$C$10,L96=Paramétrage!$C$13,L96=Paramétrage!$C$17,L96=Paramétrage!$C$20,L96=Paramétrage!$C$24,L96=Paramétrage!$C$27,AND(L96&lt;&gt;Paramétrage!$C$9,P96="Mut+ext")),"",ROUNDUP(N96/O96,0))</f>
        <v/>
      </c>
      <c r="U96" s="109">
        <f>IF(OR(L96="",P96="Mut+ext"),0,IF(VLOOKUP(L96,Paramétrage!$C$6:$E$29,2,0)=0,0,IF(O96="","saisir capacité",IF(OR(G96=Paramétrage!$I$7,G96=Paramétrage!$I$8,G96=Paramétrage!$I$9,G96=Paramétrage!$I$10),0,M96*T96*VLOOKUP(L96,Paramétrage!$C$6:$E$29,2,0)))))</f>
        <v>0</v>
      </c>
      <c r="V96" s="43"/>
      <c r="W96" s="104">
        <f t="shared" si="36"/>
        <v>0</v>
      </c>
      <c r="X96" s="106">
        <f>IF(L96="",0,IF(ISERROR(V96+U96*VLOOKUP(L96,Paramétrage!$C$6:$E$29,3,0))=TRUE,W96,V96+U96*VLOOKUP(L96,Paramétrage!$C$6:$E$29,3,0)))</f>
        <v>0</v>
      </c>
      <c r="Y96" s="366"/>
      <c r="Z96" s="361"/>
      <c r="AA96" s="367"/>
      <c r="AB96" s="214"/>
      <c r="AC96" s="44"/>
      <c r="AD96" s="74">
        <f>IF(F96="",0,IF(J96="",0,IF(SUMIF(F89:F96,F96,N89:N96)=0,0,IF(OR(K96="",J96="obligatoire"),AE96/SUMIF(F89:F96,F96,N89:N96),AE96/(SUMIF(F89:F96,F96,N89:N96)/K96)))))</f>
        <v>0</v>
      </c>
      <c r="AE96" s="17">
        <f t="shared" si="37"/>
        <v>0</v>
      </c>
    </row>
    <row r="97" spans="1:31" hidden="1" x14ac:dyDescent="0.25">
      <c r="A97" s="349"/>
      <c r="B97" s="351"/>
      <c r="C97" s="175"/>
      <c r="D97" s="176"/>
      <c r="E97" s="76"/>
      <c r="F97" s="76"/>
      <c r="G97" s="168"/>
      <c r="H97" s="166"/>
      <c r="I97" s="132"/>
      <c r="J97" s="77"/>
      <c r="K97" s="78"/>
      <c r="L97" s="85"/>
      <c r="M97" s="79">
        <f>AD97</f>
        <v>0</v>
      </c>
      <c r="N97" s="80"/>
      <c r="O97" s="80"/>
      <c r="P97" s="83"/>
      <c r="Q97" s="81"/>
      <c r="R97" s="81"/>
      <c r="S97" s="82"/>
      <c r="T97" s="133"/>
      <c r="U97" s="84">
        <f>SUM(U89:U96)</f>
        <v>0</v>
      </c>
      <c r="V97" s="85">
        <f>SUM(V89:V96)</f>
        <v>0</v>
      </c>
      <c r="W97" s="86">
        <f t="shared" ref="W97" si="38">U97+V97</f>
        <v>0</v>
      </c>
      <c r="X97" s="87">
        <f>SUM(X89:X96)</f>
        <v>0</v>
      </c>
      <c r="Y97" s="134"/>
      <c r="Z97" s="135"/>
      <c r="AA97" s="136"/>
      <c r="AB97" s="137"/>
      <c r="AC97" s="138"/>
      <c r="AD97" s="139">
        <f>SUM(AD89:AD96)</f>
        <v>0</v>
      </c>
      <c r="AE97" s="140">
        <f>SUM(AE89:AE96)</f>
        <v>0</v>
      </c>
    </row>
    <row r="98" spans="1:31" ht="15.65" hidden="1" customHeight="1" x14ac:dyDescent="0.25">
      <c r="A98" s="349"/>
      <c r="B98" s="351" t="s">
        <v>139</v>
      </c>
      <c r="C98" s="352"/>
      <c r="D98" s="353"/>
      <c r="E98" s="358"/>
      <c r="F98" s="164"/>
      <c r="G98" s="47"/>
      <c r="H98" s="65"/>
      <c r="I98" s="59"/>
      <c r="J98" s="72"/>
      <c r="K98" s="40"/>
      <c r="L98" s="41"/>
      <c r="M98" s="53"/>
      <c r="N98" s="50"/>
      <c r="O98" s="57"/>
      <c r="P98" s="46"/>
      <c r="Q98" s="360"/>
      <c r="R98" s="361"/>
      <c r="S98" s="362"/>
      <c r="T98" s="105" t="str">
        <f>IF(OR(O98="",L98=Paramétrage!$C$10,L98=Paramétrage!$C$13,L98=Paramétrage!$C$17,L98=Paramétrage!$C$20,L98=Paramétrage!$C$24,L98=Paramétrage!$C$27,AND(L98&lt;&gt;Paramétrage!$C$9,P98="Mut+ext")),"",ROUNDUP(N98/O98,0))</f>
        <v/>
      </c>
      <c r="U98" s="109">
        <f>IF(OR(L98="",P98="Mut+ext"),0,IF(VLOOKUP(L98,Paramétrage!$C$6:$E$29,2,0)=0,0,IF(O98="","saisir capacité",IF(OR(G98=Paramétrage!$I$7,G98=Paramétrage!$I$8,G98=Paramétrage!$I$9,G98=Paramétrage!$I$10),0,M98*T98*VLOOKUP(L98,Paramétrage!$C$6:$E$29,2,0)))))</f>
        <v>0</v>
      </c>
      <c r="V98" s="71"/>
      <c r="W98" s="107">
        <f t="shared" ref="W98:W105" si="39">IF(ISERROR(U98+V98)=TRUE,U98,U98+V98)</f>
        <v>0</v>
      </c>
      <c r="X98" s="108">
        <f>IF(L98="",0,IF(ISERROR(V98+U98*VLOOKUP(L98,Paramétrage!$C$6:$E$29,3,0))=TRUE,W98,V98+U98*VLOOKUP(L98,Paramétrage!$C$6:$E$29,3,0)))</f>
        <v>0</v>
      </c>
      <c r="Y98" s="366"/>
      <c r="Z98" s="361"/>
      <c r="AA98" s="367"/>
      <c r="AB98" s="73"/>
      <c r="AC98" s="44"/>
      <c r="AD98" s="74">
        <f>IF(F98="",0,IF(J98="",0,IF(SUMIF(F98:F105,F98,N98:N105)=0,0,IF(OR(K98="",J98="obligatoire"),AE98/SUMIF(F98:F105,F98,N98:N105),AE98/(SUMIF(F98:F105,F98,N98:N105)/K98)))))</f>
        <v>0</v>
      </c>
      <c r="AE98" s="16">
        <f>M98*N98</f>
        <v>0</v>
      </c>
    </row>
    <row r="99" spans="1:31" hidden="1" x14ac:dyDescent="0.25">
      <c r="A99" s="349"/>
      <c r="B99" s="351"/>
      <c r="C99" s="354"/>
      <c r="D99" s="355"/>
      <c r="E99" s="358"/>
      <c r="F99" s="164"/>
      <c r="G99" s="39"/>
      <c r="H99" s="65"/>
      <c r="I99" s="59"/>
      <c r="J99" s="58"/>
      <c r="K99" s="40"/>
      <c r="L99" s="41"/>
      <c r="M99" s="52"/>
      <c r="N99" s="49"/>
      <c r="O99" s="57"/>
      <c r="P99" s="42"/>
      <c r="Q99" s="360"/>
      <c r="R99" s="361"/>
      <c r="S99" s="362"/>
      <c r="T99" s="105" t="str">
        <f>IF(OR(O99="",L99=Paramétrage!$C$10,L99=Paramétrage!$C$13,L99=Paramétrage!$C$17,L99=Paramétrage!$C$20,L99=Paramétrage!$C$24,L99=Paramétrage!$C$27,AND(L99&lt;&gt;Paramétrage!$C$9,P99="Mut+ext")),"",ROUNDUP(N99/O99,0))</f>
        <v/>
      </c>
      <c r="U99" s="109">
        <f>IF(OR(L99="",P99="Mut+ext"),0,IF(VLOOKUP(L99,Paramétrage!$C$6:$E$29,2,0)=0,0,IF(O99="","saisir capacité",IF(OR(G99=Paramétrage!$I$7,G99=Paramétrage!$I$8,G99=Paramétrage!$I$9,G99=Paramétrage!$I$10),0,M99*T99*VLOOKUP(L99,Paramétrage!$C$6:$E$29,2,0)))))</f>
        <v>0</v>
      </c>
      <c r="V99" s="43"/>
      <c r="W99" s="104">
        <f t="shared" si="39"/>
        <v>0</v>
      </c>
      <c r="X99" s="106">
        <f>IF(L99="",0,IF(ISERROR(V99+U99*VLOOKUP(L99,Paramétrage!$C$6:$E$29,3,0))=TRUE,W99,V99+U99*VLOOKUP(L99,Paramétrage!$C$6:$E$29,3,0)))</f>
        <v>0</v>
      </c>
      <c r="Y99" s="366"/>
      <c r="Z99" s="361"/>
      <c r="AA99" s="367"/>
      <c r="AB99" s="214"/>
      <c r="AC99" s="44"/>
      <c r="AD99" s="74">
        <f>IF(F99="",0,IF(J99="",0,IF(SUMIF(F98:F105,F99,N98:N105)=0,0,IF(OR(K99="",J99="obligatoire"),AE99/SUMIF(F98:F105,F99,N98:N105),AE99/(SUMIF(F98:F105,F99,N98:N105)/K99)))))</f>
        <v>0</v>
      </c>
      <c r="AE99" s="17">
        <f>M99*N99</f>
        <v>0</v>
      </c>
    </row>
    <row r="100" spans="1:31" hidden="1" x14ac:dyDescent="0.25">
      <c r="A100" s="349"/>
      <c r="B100" s="351"/>
      <c r="C100" s="354"/>
      <c r="D100" s="355"/>
      <c r="E100" s="358"/>
      <c r="F100" s="164"/>
      <c r="G100" s="39"/>
      <c r="H100" s="165"/>
      <c r="I100" s="59"/>
      <c r="J100" s="58"/>
      <c r="K100" s="40"/>
      <c r="L100" s="41"/>
      <c r="M100" s="52"/>
      <c r="N100" s="50"/>
      <c r="O100" s="57"/>
      <c r="P100" s="42"/>
      <c r="Q100" s="360"/>
      <c r="R100" s="361"/>
      <c r="S100" s="362"/>
      <c r="T100" s="105" t="str">
        <f>IF(OR(O100="",L100=Paramétrage!$C$10,L100=Paramétrage!$C$13,L100=Paramétrage!$C$17,L100=Paramétrage!$C$20,L100=Paramétrage!$C$24,L100=Paramétrage!$C$27,AND(L100&lt;&gt;Paramétrage!$C$9,P100="Mut+ext")),"",ROUNDUP(N100/O100,0))</f>
        <v/>
      </c>
      <c r="U100" s="109">
        <f>IF(OR(L100="",P100="Mut+ext"),0,IF(VLOOKUP(L100,Paramétrage!$C$6:$E$29,2,0)=0,0,IF(O100="","saisir capacité",IF(OR(G100=Paramétrage!$I$7,G100=Paramétrage!$I$8,G100=Paramétrage!$I$9,G100=Paramétrage!$I$10),0,M100*T100*VLOOKUP(L100,Paramétrage!$C$6:$E$29,2,0)))))</f>
        <v>0</v>
      </c>
      <c r="V100" s="43"/>
      <c r="W100" s="104">
        <f t="shared" si="39"/>
        <v>0</v>
      </c>
      <c r="X100" s="106">
        <f>IF(L100="",0,IF(ISERROR(V100+U100*VLOOKUP(L100,Paramétrage!$C$6:$E$29,3,0))=TRUE,W100,V100+U100*VLOOKUP(L100,Paramétrage!$C$6:$E$29,3,0)))</f>
        <v>0</v>
      </c>
      <c r="Y100" s="366"/>
      <c r="Z100" s="361"/>
      <c r="AA100" s="367"/>
      <c r="AB100" s="214"/>
      <c r="AC100" s="44"/>
      <c r="AD100" s="74">
        <f>IF(F100="",0,IF(J100="",0,IF(SUMIF(F98:F105,F100,N98:N105)=0,0,IF(OR(K100="",J100="obligatoire"),AE100/SUMIF(F98:F105,F100,N98:N105),AE100/(SUMIF(F98:F105,F100,N98:N105)/K100)))))</f>
        <v>0</v>
      </c>
      <c r="AE100" s="17">
        <f t="shared" ref="AE100:AE105" si="40">M100*N100</f>
        <v>0</v>
      </c>
    </row>
    <row r="101" spans="1:31" hidden="1" x14ac:dyDescent="0.25">
      <c r="A101" s="349"/>
      <c r="B101" s="351"/>
      <c r="C101" s="354"/>
      <c r="D101" s="355"/>
      <c r="E101" s="358"/>
      <c r="F101" s="213"/>
      <c r="G101" s="39"/>
      <c r="H101" s="165"/>
      <c r="I101" s="59"/>
      <c r="J101" s="58"/>
      <c r="K101" s="40"/>
      <c r="L101" s="41"/>
      <c r="M101" s="52"/>
      <c r="N101" s="51"/>
      <c r="O101" s="57"/>
      <c r="P101" s="42"/>
      <c r="Q101" s="360"/>
      <c r="R101" s="361"/>
      <c r="S101" s="362"/>
      <c r="T101" s="105" t="str">
        <f>IF(OR(O101="",L101=Paramétrage!$C$10,L101=Paramétrage!$C$13,L101=Paramétrage!$C$17,L101=Paramétrage!$C$20,L101=Paramétrage!$C$24,L101=Paramétrage!$C$27,AND(L101&lt;&gt;Paramétrage!$C$9,P101="Mut+ext")),"",ROUNDUP(N101/O101,0))</f>
        <v/>
      </c>
      <c r="U101" s="109">
        <f>IF(OR(L101="",P101="Mut+ext"),0,IF(VLOOKUP(L101,Paramétrage!$C$6:$E$29,2,0)=0,0,IF(O101="","saisir capacité",IF(OR(G101=Paramétrage!$I$7,G101=Paramétrage!$I$8,G101=Paramétrage!$I$9,G101=Paramétrage!$I$10),0,M101*T101*VLOOKUP(L101,Paramétrage!$C$6:$E$29,2,0)))))</f>
        <v>0</v>
      </c>
      <c r="V101" s="43"/>
      <c r="W101" s="104">
        <f t="shared" si="39"/>
        <v>0</v>
      </c>
      <c r="X101" s="106">
        <f>IF(L101="",0,IF(ISERROR(V101+U101*VLOOKUP(L101,Paramétrage!$C$6:$E$29,3,0))=TRUE,W101,V101+U101*VLOOKUP(L101,Paramétrage!$C$6:$E$29,3,0)))</f>
        <v>0</v>
      </c>
      <c r="Y101" s="366"/>
      <c r="Z101" s="361"/>
      <c r="AA101" s="367"/>
      <c r="AB101" s="60"/>
      <c r="AC101" s="44"/>
      <c r="AD101" s="74">
        <f>IF(F101="",0,IF(J101="",0,IF(SUMIF(F98:F105,F101,N98:N105)=0,0,IF(OR(K101="",J101="obligatoire"),AE101/SUMIF(F98:F105,F101,N98:N105),AE101/(SUMIF(F98:F105,F101,N98:N105)/K101)))))</f>
        <v>0</v>
      </c>
      <c r="AE101" s="17">
        <f t="shared" si="40"/>
        <v>0</v>
      </c>
    </row>
    <row r="102" spans="1:31" hidden="1" x14ac:dyDescent="0.25">
      <c r="A102" s="349"/>
      <c r="B102" s="351"/>
      <c r="C102" s="354"/>
      <c r="D102" s="355"/>
      <c r="E102" s="358"/>
      <c r="F102" s="164"/>
      <c r="G102" s="64"/>
      <c r="H102" s="165"/>
      <c r="I102" s="59"/>
      <c r="J102" s="58"/>
      <c r="K102" s="40"/>
      <c r="L102" s="41"/>
      <c r="M102" s="52"/>
      <c r="N102" s="50"/>
      <c r="O102" s="57"/>
      <c r="P102" s="42"/>
      <c r="Q102" s="360"/>
      <c r="R102" s="361"/>
      <c r="S102" s="362"/>
      <c r="T102" s="105" t="str">
        <f>IF(OR(O102="",L102=Paramétrage!$C$10,L102=Paramétrage!$C$13,L102=Paramétrage!$C$17,L102=Paramétrage!$C$20,L102=Paramétrage!$C$24,L102=Paramétrage!$C$27,AND(L102&lt;&gt;Paramétrage!$C$9,P102="Mut+ext")),"",ROUNDUP(N102/O102,0))</f>
        <v/>
      </c>
      <c r="U102" s="109">
        <f>IF(OR(L102="",P102="Mut+ext"),0,IF(VLOOKUP(L102,Paramétrage!$C$6:$E$29,2,0)=0,0,IF(O102="","saisir capacité",IF(OR(G102=Paramétrage!$I$7,G102=Paramétrage!$I$8,G102=Paramétrage!$I$9,G102=Paramétrage!$I$10),0,M102*T102*VLOOKUP(L102,Paramétrage!$C$6:$E$29,2,0)))))</f>
        <v>0</v>
      </c>
      <c r="V102" s="43"/>
      <c r="W102" s="104">
        <f t="shared" si="39"/>
        <v>0</v>
      </c>
      <c r="X102" s="106">
        <f>IF(L102="",0,IF(ISERROR(V102+U102*VLOOKUP(L102,Paramétrage!$C$6:$E$29,3,0))=TRUE,W102,V102+U102*VLOOKUP(L102,Paramétrage!$C$6:$E$29,3,0)))</f>
        <v>0</v>
      </c>
      <c r="Y102" s="366"/>
      <c r="Z102" s="361"/>
      <c r="AA102" s="367"/>
      <c r="AB102" s="214"/>
      <c r="AC102" s="44"/>
      <c r="AD102" s="74">
        <f>IF(F102="",0,IF(J102="",0,IF(SUMIF(F98:F105,F102,N98:N105)=0,0,IF(OR(K102="",J102="obligatoire"),AE102/SUMIF(F98:F105,F102,N98:N105),AE102/(SUMIF(F98:F105,F102,N98:N105)/K102)))))</f>
        <v>0</v>
      </c>
      <c r="AE102" s="17">
        <f t="shared" si="40"/>
        <v>0</v>
      </c>
    </row>
    <row r="103" spans="1:31" hidden="1" x14ac:dyDescent="0.25">
      <c r="A103" s="349"/>
      <c r="B103" s="351"/>
      <c r="C103" s="354"/>
      <c r="D103" s="355"/>
      <c r="E103" s="358"/>
      <c r="F103" s="164"/>
      <c r="G103" s="64"/>
      <c r="H103" s="165"/>
      <c r="I103" s="59"/>
      <c r="J103" s="58"/>
      <c r="K103" s="40"/>
      <c r="L103" s="41"/>
      <c r="M103" s="52"/>
      <c r="N103" s="51"/>
      <c r="O103" s="57"/>
      <c r="P103" s="42"/>
      <c r="Q103" s="360"/>
      <c r="R103" s="361"/>
      <c r="S103" s="362"/>
      <c r="T103" s="105" t="str">
        <f>IF(OR(O103="",L103=Paramétrage!$C$10,L103=Paramétrage!$C$13,L103=Paramétrage!$C$17,L103=Paramétrage!$C$20,L103=Paramétrage!$C$24,L103=Paramétrage!$C$27,AND(L103&lt;&gt;Paramétrage!$C$9,P103="Mut+ext")),"",ROUNDUP(N103/O103,0))</f>
        <v/>
      </c>
      <c r="U103" s="109">
        <f>IF(OR(L103="",P103="Mut+ext"),0,IF(VLOOKUP(L103,Paramétrage!$C$6:$E$29,2,0)=0,0,IF(O103="","saisir capacité",IF(OR(G103=Paramétrage!$I$7,G103=Paramétrage!$I$8,G103=Paramétrage!$I$9,G103=Paramétrage!$I$10),0,M103*T103*VLOOKUP(L103,Paramétrage!$C$6:$E$29,2,0)))))</f>
        <v>0</v>
      </c>
      <c r="V103" s="43"/>
      <c r="W103" s="104">
        <f t="shared" si="39"/>
        <v>0</v>
      </c>
      <c r="X103" s="106">
        <f>IF(L103="",0,IF(ISERROR(V103+U103*VLOOKUP(L103,Paramétrage!$C$6:$E$29,3,0))=TRUE,W103,V103+U103*VLOOKUP(L103,Paramétrage!$C$6:$E$29,3,0)))</f>
        <v>0</v>
      </c>
      <c r="Y103" s="366"/>
      <c r="Z103" s="361"/>
      <c r="AA103" s="367"/>
      <c r="AB103" s="214"/>
      <c r="AC103" s="44"/>
      <c r="AD103" s="74">
        <f>IF(F103="",0,IF(J103="",0,IF(SUMIF(F98:F105,F103,N98:N105)=0,0,IF(OR(K103="",J103="obligatoire"),AE103/SUMIF(F98:F105,F103,N98:N105),AE103/(SUMIF(F98:F105,F103,N98:N105)/K103)))))</f>
        <v>0</v>
      </c>
      <c r="AE103" s="17">
        <f t="shared" si="40"/>
        <v>0</v>
      </c>
    </row>
    <row r="104" spans="1:31" hidden="1" x14ac:dyDescent="0.25">
      <c r="A104" s="349"/>
      <c r="B104" s="351"/>
      <c r="C104" s="354"/>
      <c r="D104" s="355"/>
      <c r="E104" s="358"/>
      <c r="F104" s="164"/>
      <c r="G104" s="64"/>
      <c r="H104" s="165"/>
      <c r="I104" s="59"/>
      <c r="J104" s="58"/>
      <c r="K104" s="40"/>
      <c r="L104" s="41"/>
      <c r="M104" s="52"/>
      <c r="N104" s="50"/>
      <c r="O104" s="57"/>
      <c r="P104" s="42"/>
      <c r="Q104" s="360"/>
      <c r="R104" s="361"/>
      <c r="S104" s="362"/>
      <c r="T104" s="105" t="str">
        <f>IF(OR(O104="",L104=Paramétrage!$C$10,L104=Paramétrage!$C$13,L104=Paramétrage!$C$17,L104=Paramétrage!$C$20,L104=Paramétrage!$C$24,L104=Paramétrage!$C$27,AND(L104&lt;&gt;Paramétrage!$C$9,P104="Mut+ext")),"",ROUNDUP(N104/O104,0))</f>
        <v/>
      </c>
      <c r="U104" s="109">
        <f>IF(OR(L104="",P104="Mut+ext"),0,IF(VLOOKUP(L104,Paramétrage!$C$6:$E$29,2,0)=0,0,IF(O104="","saisir capacité",IF(OR(G104=Paramétrage!$I$7,G104=Paramétrage!$I$8,G104=Paramétrage!$I$9,G104=Paramétrage!$I$10),0,M104*T104*VLOOKUP(L104,Paramétrage!$C$6:$E$29,2,0)))))</f>
        <v>0</v>
      </c>
      <c r="V104" s="43"/>
      <c r="W104" s="104">
        <f t="shared" si="39"/>
        <v>0</v>
      </c>
      <c r="X104" s="106">
        <f>IF(L104="",0,IF(ISERROR(V104+U104*VLOOKUP(L104,Paramétrage!$C$6:$E$29,3,0))=TRUE,W104,V104+U104*VLOOKUP(L104,Paramétrage!$C$6:$E$29,3,0)))</f>
        <v>0</v>
      </c>
      <c r="Y104" s="366"/>
      <c r="Z104" s="361"/>
      <c r="AA104" s="367"/>
      <c r="AB104" s="214"/>
      <c r="AC104" s="44"/>
      <c r="AD104" s="74">
        <f>IF(F104="",0,IF(J104="",0,IF(SUMIF(F98:F105,F104,N98:N105)=0,0,IF(OR(K104="",J104="obligatoire"),AE104/SUMIF(F98:F105,F104,N98:N105),AE104/(SUMIF(F98:F105,F104,N98:N105)/K104)))))</f>
        <v>0</v>
      </c>
      <c r="AE104" s="17">
        <f t="shared" si="40"/>
        <v>0</v>
      </c>
    </row>
    <row r="105" spans="1:31" hidden="1" x14ac:dyDescent="0.25">
      <c r="A105" s="349"/>
      <c r="B105" s="351"/>
      <c r="C105" s="356"/>
      <c r="D105" s="357"/>
      <c r="E105" s="359"/>
      <c r="F105" s="164"/>
      <c r="G105" s="64"/>
      <c r="H105" s="165"/>
      <c r="I105" s="59"/>
      <c r="J105" s="58"/>
      <c r="K105" s="40"/>
      <c r="L105" s="41"/>
      <c r="M105" s="52"/>
      <c r="N105" s="49"/>
      <c r="O105" s="57"/>
      <c r="P105" s="42"/>
      <c r="Q105" s="360"/>
      <c r="R105" s="361"/>
      <c r="S105" s="362"/>
      <c r="T105" s="105" t="str">
        <f>IF(OR(O105="",L105=Paramétrage!$C$10,L105=Paramétrage!$C$13,L105=Paramétrage!$C$17,L105=Paramétrage!$C$20,L105=Paramétrage!$C$24,L105=Paramétrage!$C$27,AND(L105&lt;&gt;Paramétrage!$C$9,P105="Mut+ext")),"",ROUNDUP(N105/O105,0))</f>
        <v/>
      </c>
      <c r="U105" s="109">
        <f>IF(OR(L105="",P105="Mut+ext"),0,IF(VLOOKUP(L105,Paramétrage!$C$6:$E$29,2,0)=0,0,IF(O105="","saisir capacité",IF(OR(G105=Paramétrage!$I$7,G105=Paramétrage!$I$8,G105=Paramétrage!$I$9,G105=Paramétrage!$I$10),0,M105*T105*VLOOKUP(L105,Paramétrage!$C$6:$E$29,2,0)))))</f>
        <v>0</v>
      </c>
      <c r="V105" s="43"/>
      <c r="W105" s="104">
        <f t="shared" si="39"/>
        <v>0</v>
      </c>
      <c r="X105" s="106">
        <f>IF(L105="",0,IF(ISERROR(V105+U105*VLOOKUP(L105,Paramétrage!$C$6:$E$29,3,0))=TRUE,W105,V105+U105*VLOOKUP(L105,Paramétrage!$C$6:$E$29,3,0)))</f>
        <v>0</v>
      </c>
      <c r="Y105" s="366"/>
      <c r="Z105" s="361"/>
      <c r="AA105" s="367"/>
      <c r="AB105" s="214"/>
      <c r="AC105" s="44"/>
      <c r="AD105" s="74">
        <f>IF(F105="",0,IF(J105="",0,IF(SUMIF(F98:F105,F105,N98:N105)=0,0,IF(OR(K105="",J105="obligatoire"),AE105/SUMIF(F98:F105,F105,N98:N105),AE105/(SUMIF(F98:F105,F105,N98:N105)/K105)))))</f>
        <v>0</v>
      </c>
      <c r="AE105" s="17">
        <f t="shared" si="40"/>
        <v>0</v>
      </c>
    </row>
    <row r="106" spans="1:31" ht="16" hidden="1" thickBot="1" x14ac:dyDescent="0.3">
      <c r="A106" s="349"/>
      <c r="B106" s="351"/>
      <c r="C106" s="175"/>
      <c r="D106" s="176"/>
      <c r="E106" s="76"/>
      <c r="F106" s="76"/>
      <c r="G106" s="168"/>
      <c r="H106" s="166"/>
      <c r="I106" s="132"/>
      <c r="J106" s="77"/>
      <c r="K106" s="78"/>
      <c r="L106" s="85"/>
      <c r="M106" s="79">
        <f>AD106</f>
        <v>0</v>
      </c>
      <c r="N106" s="80"/>
      <c r="O106" s="80"/>
      <c r="P106" s="83"/>
      <c r="Q106" s="81"/>
      <c r="R106" s="81"/>
      <c r="S106" s="82"/>
      <c r="T106" s="133"/>
      <c r="U106" s="84">
        <f>SUM(U98:U105)</f>
        <v>0</v>
      </c>
      <c r="V106" s="85">
        <f>SUM(V98:V105)</f>
        <v>0</v>
      </c>
      <c r="W106" s="86">
        <f t="shared" ref="W106" si="41">U106+V106</f>
        <v>0</v>
      </c>
      <c r="X106" s="87">
        <f>SUM(X98:X105)</f>
        <v>0</v>
      </c>
      <c r="Y106" s="134"/>
      <c r="Z106" s="135"/>
      <c r="AA106" s="136"/>
      <c r="AB106" s="137"/>
      <c r="AC106" s="138"/>
      <c r="AD106" s="139">
        <f>SUM(AD98:AD105)</f>
        <v>0</v>
      </c>
      <c r="AE106" s="140">
        <f>SUM(AE98:AE105)</f>
        <v>0</v>
      </c>
    </row>
    <row r="107" spans="1:31" ht="18" customHeight="1" thickBot="1" x14ac:dyDescent="0.3">
      <c r="A107" s="350"/>
      <c r="B107" s="112"/>
      <c r="C107" s="112"/>
      <c r="D107" s="112"/>
      <c r="E107" s="258">
        <f>E12+E21+E30+E40+E49+E58+E67+E80+E89+E98</f>
        <v>30</v>
      </c>
      <c r="F107" s="113"/>
      <c r="G107" s="143"/>
      <c r="H107" s="143"/>
      <c r="I107" s="118"/>
      <c r="J107" s="112"/>
      <c r="K107" s="112"/>
      <c r="L107" s="114"/>
      <c r="M107" s="115">
        <f>M66+M57+M48+M39+M29+M20+M106+M97+M88+M79</f>
        <v>171.69230769230771</v>
      </c>
      <c r="N107" s="116"/>
      <c r="O107" s="112"/>
      <c r="P107" s="141"/>
      <c r="Q107" s="116"/>
      <c r="R107" s="116"/>
      <c r="S107" s="117"/>
      <c r="T107" s="118"/>
      <c r="U107" s="256">
        <f t="shared" ref="U107:V107" si="42">U66+U57+U48+U39+U29+U20+U106+U97+U88+U79</f>
        <v>85</v>
      </c>
      <c r="V107" s="256">
        <f t="shared" si="42"/>
        <v>0</v>
      </c>
      <c r="W107" s="256">
        <f>W66+W57+W48+W39+W29+W20+W106+W97+W88+W79</f>
        <v>85</v>
      </c>
      <c r="X107" s="255">
        <f>X66+X57+X48+X39+X29+X20+X106+X97+X88+X79</f>
        <v>117</v>
      </c>
      <c r="Y107" s="142"/>
      <c r="Z107" s="143"/>
      <c r="AA107" s="121"/>
      <c r="AB107" s="143"/>
      <c r="AC107" s="144"/>
      <c r="AD107" s="145">
        <f>SUM(AD12:AD66)/2</f>
        <v>132</v>
      </c>
      <c r="AE107" s="146">
        <f>SUM(AE12:AE57)</f>
        <v>6880</v>
      </c>
    </row>
    <row r="108" spans="1:31" ht="14.4" customHeight="1" x14ac:dyDescent="0.25">
      <c r="A108" s="378" t="s">
        <v>140</v>
      </c>
      <c r="B108" s="351" t="s">
        <v>141</v>
      </c>
      <c r="C108" s="352" t="s">
        <v>142</v>
      </c>
      <c r="D108" s="353"/>
      <c r="E108" s="358">
        <v>1</v>
      </c>
      <c r="F108" s="164" t="s">
        <v>143</v>
      </c>
      <c r="G108" s="47" t="s">
        <v>70</v>
      </c>
      <c r="H108" s="65" t="s">
        <v>144</v>
      </c>
      <c r="I108" s="59">
        <v>21</v>
      </c>
      <c r="J108" s="72" t="s">
        <v>71</v>
      </c>
      <c r="K108" s="40"/>
      <c r="L108" s="41" t="s">
        <v>145</v>
      </c>
      <c r="M108" s="53">
        <v>6</v>
      </c>
      <c r="N108" s="50">
        <v>50</v>
      </c>
      <c r="O108" s="57">
        <v>30</v>
      </c>
      <c r="P108" s="46" t="s">
        <v>73</v>
      </c>
      <c r="Q108" s="360" t="s">
        <v>146</v>
      </c>
      <c r="R108" s="361"/>
      <c r="S108" s="362"/>
      <c r="T108" s="110" t="str">
        <f>IF(OR(O108="",L108=Paramétrage!$C$10,L108=Paramétrage!$C$13,L108=Paramétrage!$C$17,L108=Paramétrage!$C$20,L108=Paramétrage!$C$24,L108=Paramétrage!$C$27,AND(L108&lt;&gt;Paramétrage!$C$9,P108="Mut+ext")),"",ROUNDUP(N108/O108,0))</f>
        <v/>
      </c>
      <c r="U108" s="102">
        <f>IF(OR(L108="",P108="Mut+ext"),0,IF(VLOOKUP(L108,Paramétrage!$C$6:$E$29,2,0)=0,0,IF(O108="","saisir capacité",IF(OR(G108=Paramétrage!$I$7,G108=Paramétrage!$I$8,G108=Paramétrage!$I$9,G108=Paramétrage!$I$10),0,M108*T108*VLOOKUP(L108,Paramétrage!$C$6:$E$29,2,0)))))</f>
        <v>0</v>
      </c>
      <c r="V108" s="43"/>
      <c r="W108" s="103">
        <f t="shared" ref="W108:W115" si="43">IF(ISERROR(U108+V108)=TRUE,U108,U108+V108)</f>
        <v>0</v>
      </c>
      <c r="X108" s="111">
        <f>IF(L108="",0,IF(ISERROR(V108+U108*VLOOKUP(L108,Paramétrage!$C$6:$E$29,3,0))=TRUE,W108,V108+U108*VLOOKUP(L108,Paramétrage!$C$6:$E$29,3,0)))</f>
        <v>0</v>
      </c>
      <c r="Y108" s="366"/>
      <c r="Z108" s="361"/>
      <c r="AA108" s="367"/>
      <c r="AB108" s="73" t="s">
        <v>62</v>
      </c>
      <c r="AC108" s="44" t="s">
        <v>63</v>
      </c>
      <c r="AD108" s="74">
        <f>IF(F108="",0,IF(J108="",0,IF(SUMIF(F108:F115,F108,N108:N115)=0,0,IF(OR(K108="",J108="obligatoire"),AE108/SUMIF(F108:F115,F108,N108:N115),AE108/(SUMIF(F108:F115,F108,N108:N115)/K108)))))</f>
        <v>6</v>
      </c>
      <c r="AE108" s="16">
        <f t="shared" ref="AE108:AE115" si="44">M108*N108</f>
        <v>300</v>
      </c>
    </row>
    <row r="109" spans="1:31" x14ac:dyDescent="0.25">
      <c r="A109" s="379"/>
      <c r="B109" s="351"/>
      <c r="C109" s="354"/>
      <c r="D109" s="355"/>
      <c r="E109" s="358"/>
      <c r="F109" s="164" t="s">
        <v>147</v>
      </c>
      <c r="G109" s="47" t="s">
        <v>70</v>
      </c>
      <c r="H109" s="65" t="s">
        <v>148</v>
      </c>
      <c r="I109" s="59">
        <v>21</v>
      </c>
      <c r="J109" s="72" t="s">
        <v>71</v>
      </c>
      <c r="K109" s="40"/>
      <c r="L109" s="41" t="s">
        <v>145</v>
      </c>
      <c r="M109" s="52">
        <v>6</v>
      </c>
      <c r="N109" s="50">
        <v>50</v>
      </c>
      <c r="O109" s="57">
        <v>30</v>
      </c>
      <c r="P109" s="42" t="s">
        <v>105</v>
      </c>
      <c r="Q109" s="360" t="s">
        <v>149</v>
      </c>
      <c r="R109" s="361"/>
      <c r="S109" s="362"/>
      <c r="T109" s="110" t="str">
        <f>IF(OR(O109="",L109=Paramétrage!$C$10,L109=Paramétrage!$C$13,L109=Paramétrage!$C$17,L109=Paramétrage!$C$20,L109=Paramétrage!$C$24,L109=Paramétrage!$C$27,AND(L109&lt;&gt;Paramétrage!$C$9,P109="Mut+ext")),"",ROUNDUP(N109/O109,0))</f>
        <v/>
      </c>
      <c r="U109" s="102">
        <f>IF(OR(L109="",P109="Mut+ext"),0,IF(VLOOKUP(L109,Paramétrage!$C$6:$E$29,2,0)=0,0,IF(O109="","saisir capacité",IF(OR(G109=Paramétrage!$I$7,G109=Paramétrage!$I$8,G109=Paramétrage!$I$9,G109=Paramétrage!$I$10),0,M109*T109*VLOOKUP(L109,Paramétrage!$C$6:$E$29,2,0)))))</f>
        <v>0</v>
      </c>
      <c r="V109" s="71">
        <v>4</v>
      </c>
      <c r="W109" s="103">
        <f t="shared" si="43"/>
        <v>4</v>
      </c>
      <c r="X109" s="111">
        <f>IF(L109="",0,IF(ISERROR(V109+U109*VLOOKUP(L109,Paramétrage!$C$6:$E$29,3,0))=TRUE,W109,V109+U109*VLOOKUP(L109,Paramétrage!$C$6:$E$29,3,0)))</f>
        <v>4</v>
      </c>
      <c r="Y109" s="366"/>
      <c r="Z109" s="361"/>
      <c r="AA109" s="367"/>
      <c r="AB109" s="214" t="s">
        <v>64</v>
      </c>
      <c r="AC109" s="44" t="s">
        <v>63</v>
      </c>
      <c r="AD109" s="74">
        <f>IF(F109="",0,IF(J109="",0,IF(SUMIF(F108:F115,F109,N108:N115)=0,0,IF(OR(K109="",J109="obligatoire"),AE109/SUMIF(F108:F115,F109,N108:N115),AE109/(SUMIF(F108:F115,F109,N108:N115)/K109)))))</f>
        <v>6</v>
      </c>
      <c r="AE109" s="17">
        <f t="shared" si="44"/>
        <v>300</v>
      </c>
    </row>
    <row r="110" spans="1:31" x14ac:dyDescent="0.25">
      <c r="A110" s="379"/>
      <c r="B110" s="351"/>
      <c r="C110" s="354"/>
      <c r="D110" s="355"/>
      <c r="E110" s="358"/>
      <c r="F110" s="164" t="s">
        <v>150</v>
      </c>
      <c r="G110" s="47" t="s">
        <v>70</v>
      </c>
      <c r="H110" s="65" t="s">
        <v>151</v>
      </c>
      <c r="I110" s="59">
        <v>21</v>
      </c>
      <c r="J110" s="72" t="s">
        <v>71</v>
      </c>
      <c r="K110" s="40"/>
      <c r="L110" s="41" t="s">
        <v>145</v>
      </c>
      <c r="M110" s="53">
        <v>6</v>
      </c>
      <c r="N110" s="50">
        <v>50</v>
      </c>
      <c r="O110" s="57">
        <v>30</v>
      </c>
      <c r="P110" s="46" t="s">
        <v>73</v>
      </c>
      <c r="Q110" s="360" t="s">
        <v>146</v>
      </c>
      <c r="R110" s="361"/>
      <c r="S110" s="362"/>
      <c r="T110" s="110" t="str">
        <f>IF(OR(O110="",L110=Paramétrage!$C$10,L110=Paramétrage!$C$13,L110=Paramétrage!$C$17,L110=Paramétrage!$C$20,L110=Paramétrage!$C$24,L110=Paramétrage!$C$27,AND(L110&lt;&gt;Paramétrage!$C$9,P110="Mut+ext")),"",ROUNDUP(N110/O110,0))</f>
        <v/>
      </c>
      <c r="U110" s="102">
        <f>IF(OR(L110="",P110="Mut+ext"),0,IF(VLOOKUP(L110,Paramétrage!$C$6:$E$29,2,0)=0,0,IF(O110="","saisir capacité",IF(OR(G110=Paramétrage!$I$7,G110=Paramétrage!$I$8,G110=Paramétrage!$I$9,G110=Paramétrage!$I$10),0,M110*T110*VLOOKUP(L110,Paramétrage!$C$6:$E$29,2,0)))))</f>
        <v>0</v>
      </c>
      <c r="V110" s="218">
        <v>4</v>
      </c>
      <c r="W110" s="103">
        <f t="shared" si="43"/>
        <v>4</v>
      </c>
      <c r="X110" s="111">
        <f>IF(L110="",0,IF(ISERROR(V110+U110*VLOOKUP(L110,Paramétrage!$C$6:$E$29,3,0))=TRUE,W110,V110+U110*VLOOKUP(L110,Paramétrage!$C$6:$E$29,3,0)))</f>
        <v>4</v>
      </c>
      <c r="Y110" s="366"/>
      <c r="Z110" s="361"/>
      <c r="AA110" s="367"/>
      <c r="AB110" s="73" t="s">
        <v>62</v>
      </c>
      <c r="AC110" s="44" t="s">
        <v>63</v>
      </c>
      <c r="AD110" s="74">
        <f>IF(F110="",0,IF(J110="",0,IF(SUMIF(F108:F115,F110,N108:N115)=0,0,IF(OR(K110="",J110="obligatoire"),AE110/SUMIF(F108:F115,F110,N108:N115),AE110/(SUMIF(F108:F115,F110,N108:N115)/K110)))))</f>
        <v>6</v>
      </c>
      <c r="AE110" s="17">
        <f t="shared" si="44"/>
        <v>300</v>
      </c>
    </row>
    <row r="111" spans="1:31" x14ac:dyDescent="0.25">
      <c r="A111" s="379"/>
      <c r="B111" s="351"/>
      <c r="C111" s="354"/>
      <c r="D111" s="355"/>
      <c r="E111" s="358"/>
      <c r="F111" s="164" t="s">
        <v>152</v>
      </c>
      <c r="G111" s="47" t="s">
        <v>70</v>
      </c>
      <c r="H111" s="65" t="s">
        <v>153</v>
      </c>
      <c r="I111" s="59">
        <v>21</v>
      </c>
      <c r="J111" s="72" t="s">
        <v>71</v>
      </c>
      <c r="K111" s="40"/>
      <c r="L111" s="41" t="s">
        <v>145</v>
      </c>
      <c r="M111" s="52">
        <v>6</v>
      </c>
      <c r="N111" s="50">
        <v>50</v>
      </c>
      <c r="O111" s="57">
        <v>30</v>
      </c>
      <c r="P111" s="42" t="s">
        <v>105</v>
      </c>
      <c r="Q111" s="360" t="s">
        <v>146</v>
      </c>
      <c r="R111" s="361"/>
      <c r="S111" s="362"/>
      <c r="T111" s="110" t="str">
        <f>IF(OR(O111="",L111=Paramétrage!$C$10,L111=Paramétrage!$C$13,L111=Paramétrage!$C$17,L111=Paramétrage!$C$20,L111=Paramétrage!$C$24,L111=Paramétrage!$C$27,AND(L111&lt;&gt;Paramétrage!$C$9,P111="Mut+ext")),"",ROUNDUP(N111/O111,0))</f>
        <v/>
      </c>
      <c r="U111" s="102">
        <f>IF(OR(L111="",P111="Mut+ext"),0,IF(VLOOKUP(L111,Paramétrage!$C$6:$E$29,2,0)=0,0,IF(O111="","saisir capacité",IF(OR(G111=Paramétrage!$I$7,G111=Paramétrage!$I$8,G111=Paramétrage!$I$9,G111=Paramétrage!$I$10),0,M111*T111*VLOOKUP(L111,Paramétrage!$C$6:$E$29,2,0)))))</f>
        <v>0</v>
      </c>
      <c r="V111" s="43">
        <v>4</v>
      </c>
      <c r="W111" s="103">
        <f t="shared" si="43"/>
        <v>4</v>
      </c>
      <c r="X111" s="111">
        <f>IF(L111="",0,IF(ISERROR(V111+U111*VLOOKUP(L111,Paramétrage!$C$6:$E$29,3,0))=TRUE,W111,V111+U111*VLOOKUP(L111,Paramétrage!$C$6:$E$29,3,0)))</f>
        <v>4</v>
      </c>
      <c r="Y111" s="366"/>
      <c r="Z111" s="361"/>
      <c r="AA111" s="367"/>
      <c r="AB111" s="73" t="s">
        <v>62</v>
      </c>
      <c r="AC111" s="44" t="s">
        <v>63</v>
      </c>
      <c r="AD111" s="74">
        <f>IF(F111="",0,IF(J111="",0,IF(SUMIF(F108:F115,F111,N108:N115)=0,0,IF(OR(K111="",J111="obligatoire"),AE111/SUMIF(F108:F115,F111,N108:N115),AE111/(SUMIF(F108:F115,F111,N108:N115)/K111)))))</f>
        <v>6</v>
      </c>
      <c r="AE111" s="17">
        <f t="shared" si="44"/>
        <v>300</v>
      </c>
    </row>
    <row r="112" spans="1:31" x14ac:dyDescent="0.25">
      <c r="A112" s="379"/>
      <c r="B112" s="351"/>
      <c r="C112" s="354"/>
      <c r="D112" s="355"/>
      <c r="E112" s="358"/>
      <c r="F112" s="164" t="s">
        <v>154</v>
      </c>
      <c r="G112" s="47" t="s">
        <v>70</v>
      </c>
      <c r="H112" s="65" t="s">
        <v>155</v>
      </c>
      <c r="I112" s="59">
        <v>21</v>
      </c>
      <c r="J112" s="72" t="s">
        <v>71</v>
      </c>
      <c r="K112" s="40"/>
      <c r="L112" s="41" t="s">
        <v>145</v>
      </c>
      <c r="M112" s="52">
        <v>6</v>
      </c>
      <c r="N112" s="50">
        <v>50</v>
      </c>
      <c r="O112" s="57">
        <v>30</v>
      </c>
      <c r="P112" s="42" t="s">
        <v>73</v>
      </c>
      <c r="Q112" s="360" t="s">
        <v>156</v>
      </c>
      <c r="R112" s="361"/>
      <c r="S112" s="362"/>
      <c r="T112" s="110" t="str">
        <f>IF(OR(O112="",L112=Paramétrage!$C$10,L112=Paramétrage!$C$13,L112=Paramétrage!$C$17,L112=Paramétrage!$C$20,L112=Paramétrage!$C$24,L112=Paramétrage!$C$27,AND(L112&lt;&gt;Paramétrage!$C$9,P112="Mut+ext")),"",ROUNDUP(N112/O112,0))</f>
        <v/>
      </c>
      <c r="U112" s="102">
        <f>IF(OR(L112="",P112="Mut+ext"),0,IF(VLOOKUP(L112,Paramétrage!$C$6:$E$29,2,0)=0,0,IF(O112="","saisir capacité",IF(OR(G112=Paramétrage!$I$7,G112=Paramétrage!$I$8,G112=Paramétrage!$I$9,G112=Paramétrage!$I$10),0,M112*T112*VLOOKUP(L112,Paramétrage!$C$6:$E$29,2,0)))))</f>
        <v>0</v>
      </c>
      <c r="V112" s="43">
        <v>4</v>
      </c>
      <c r="W112" s="103">
        <f t="shared" si="43"/>
        <v>4</v>
      </c>
      <c r="X112" s="111">
        <f>IF(L112="",0,IF(ISERROR(V112+U112*VLOOKUP(L112,Paramétrage!$C$6:$E$29,3,0))=TRUE,W112,V112+U112*VLOOKUP(L112,Paramétrage!$C$6:$E$29,3,0)))</f>
        <v>4</v>
      </c>
      <c r="Y112" s="366"/>
      <c r="Z112" s="361"/>
      <c r="AA112" s="367"/>
      <c r="AB112" s="73" t="s">
        <v>62</v>
      </c>
      <c r="AC112" s="44" t="s">
        <v>63</v>
      </c>
      <c r="AD112" s="74">
        <f>IF(F112="",0,IF(J112="",0,IF(SUMIF(F108:F115,F112,N108:N115)=0,0,IF(OR(K112="",J112="obligatoire"),AE112/SUMIF(F108:F115,F112,N108:N115),AE112/(SUMIF(F108:F115,F112,N108:N115)/K112)))))</f>
        <v>6</v>
      </c>
      <c r="AE112" s="17">
        <f t="shared" si="44"/>
        <v>300</v>
      </c>
    </row>
    <row r="113" spans="1:31" x14ac:dyDescent="0.25">
      <c r="A113" s="379"/>
      <c r="B113" s="351"/>
      <c r="C113" s="354"/>
      <c r="D113" s="355"/>
      <c r="E113" s="358"/>
      <c r="F113" s="164" t="s">
        <v>157</v>
      </c>
      <c r="G113" s="47" t="s">
        <v>70</v>
      </c>
      <c r="H113" s="65" t="s">
        <v>158</v>
      </c>
      <c r="I113" s="59">
        <v>20</v>
      </c>
      <c r="J113" s="72" t="s">
        <v>71</v>
      </c>
      <c r="K113" s="40"/>
      <c r="L113" s="41" t="s">
        <v>145</v>
      </c>
      <c r="M113" s="52">
        <v>6</v>
      </c>
      <c r="N113" s="50">
        <v>50</v>
      </c>
      <c r="O113" s="57">
        <v>30</v>
      </c>
      <c r="P113" s="42" t="s">
        <v>73</v>
      </c>
      <c r="Q113" s="360" t="s">
        <v>156</v>
      </c>
      <c r="R113" s="361"/>
      <c r="S113" s="362"/>
      <c r="T113" s="110" t="str">
        <f>IF(OR(O113="",L113=Paramétrage!$C$10,L113=Paramétrage!$C$13,L113=Paramétrage!$C$17,L113=Paramétrage!$C$20,L113=Paramétrage!$C$24,L113=Paramétrage!$C$27,AND(L113&lt;&gt;Paramétrage!$C$9,P113="Mut+ext")),"",ROUNDUP(N113/O113,0))</f>
        <v/>
      </c>
      <c r="U113" s="102">
        <f>IF(OR(L113="",P113="Mut+ext"),0,IF(VLOOKUP(L113,Paramétrage!$C$6:$E$29,2,0)=0,0,IF(O113="","saisir capacité",IF(OR(G113=Paramétrage!$I$7,G113=Paramétrage!$I$8,G113=Paramétrage!$I$9,G113=Paramétrage!$I$10),0,M113*T113*VLOOKUP(L113,Paramétrage!$C$6:$E$29,2,0)))))</f>
        <v>0</v>
      </c>
      <c r="V113" s="43">
        <v>4</v>
      </c>
      <c r="W113" s="103">
        <f t="shared" si="43"/>
        <v>4</v>
      </c>
      <c r="X113" s="111">
        <f>IF(L113="",0,IF(ISERROR(V113+U113*VLOOKUP(L113,Paramétrage!$C$6:$E$29,3,0))=TRUE,W113,V113+U113*VLOOKUP(L113,Paramétrage!$C$6:$E$29,3,0)))</f>
        <v>4</v>
      </c>
      <c r="Y113" s="366"/>
      <c r="Z113" s="361"/>
      <c r="AA113" s="367"/>
      <c r="AB113" s="214" t="s">
        <v>65</v>
      </c>
      <c r="AC113" s="44" t="s">
        <v>66</v>
      </c>
      <c r="AD113" s="74">
        <f>IF(F113="",0,IF(J113="",0,IF(SUMIF(F108:F115,F113,N108:N115)=0,0,IF(OR(K113="",J113="obligatoire"),AE113/SUMIF(F108:F115,F113,N108:N115),AE113/(SUMIF(F108:F115,F113,N108:N115)/K113)))))</f>
        <v>6</v>
      </c>
      <c r="AE113" s="17">
        <f t="shared" si="44"/>
        <v>300</v>
      </c>
    </row>
    <row r="114" spans="1:31" x14ac:dyDescent="0.25">
      <c r="A114" s="379"/>
      <c r="B114" s="351"/>
      <c r="C114" s="354"/>
      <c r="D114" s="355"/>
      <c r="E114" s="358"/>
      <c r="F114" s="164"/>
      <c r="G114" s="64"/>
      <c r="H114" s="165"/>
      <c r="I114" s="59"/>
      <c r="J114" s="58"/>
      <c r="K114" s="40"/>
      <c r="L114" s="41"/>
      <c r="M114" s="52"/>
      <c r="N114" s="50"/>
      <c r="O114" s="57"/>
      <c r="P114" s="42"/>
      <c r="Q114" s="360"/>
      <c r="R114" s="361"/>
      <c r="S114" s="362"/>
      <c r="T114" s="110" t="str">
        <f>IF(OR(O114="",L114=Paramétrage!$C$10,L114=Paramétrage!$C$13,L114=Paramétrage!$C$17,L114=Paramétrage!$C$20,L114=Paramétrage!$C$24,L114=Paramétrage!$C$27,AND(L114&lt;&gt;Paramétrage!$C$9,P114="Mut+ext")),"",ROUNDUP(N114/O114,0))</f>
        <v/>
      </c>
      <c r="U114" s="102">
        <f>IF(OR(L114="",P114="Mut+ext"),0,IF(VLOOKUP(L114,Paramétrage!$C$6:$E$29,2,0)=0,0,IF(O114="","saisir capacité",IF(OR(G114=Paramétrage!$I$7,G114=Paramétrage!$I$8,G114=Paramétrage!$I$9,G114=Paramétrage!$I$10),0,M114*T114*VLOOKUP(L114,Paramétrage!$C$6:$E$29,2,0)))))</f>
        <v>0</v>
      </c>
      <c r="V114" s="43">
        <v>4</v>
      </c>
      <c r="W114" s="103">
        <f t="shared" si="43"/>
        <v>4</v>
      </c>
      <c r="X114" s="111">
        <f>IF(L114="",0,IF(ISERROR(V114+U114*VLOOKUP(L114,Paramétrage!$C$6:$E$29,3,0))=TRUE,W114,V114+U114*VLOOKUP(L114,Paramétrage!$C$6:$E$29,3,0)))</f>
        <v>0</v>
      </c>
      <c r="Y114" s="366"/>
      <c r="Z114" s="361"/>
      <c r="AA114" s="367"/>
      <c r="AB114" s="214"/>
      <c r="AC114" s="44"/>
      <c r="AD114" s="74">
        <f>IF(F114="",0,IF(J114="",0,IF(SUMIF(F108:F115,F114,N108:N115)=0,0,IF(OR(K114="",J114="obligatoire"),AE114/SUMIF(F108:F115,F114,N108:N115),AE114/(SUMIF(F108:F115,F114,N108:N115)/K114)))))</f>
        <v>0</v>
      </c>
      <c r="AE114" s="17">
        <f t="shared" si="44"/>
        <v>0</v>
      </c>
    </row>
    <row r="115" spans="1:31" x14ac:dyDescent="0.25">
      <c r="A115" s="379"/>
      <c r="B115" s="351"/>
      <c r="C115" s="356"/>
      <c r="D115" s="357"/>
      <c r="E115" s="359"/>
      <c r="F115" s="164"/>
      <c r="G115" s="64"/>
      <c r="H115" s="165"/>
      <c r="I115" s="59"/>
      <c r="J115" s="58"/>
      <c r="K115" s="40"/>
      <c r="L115" s="41"/>
      <c r="M115" s="52"/>
      <c r="N115" s="49"/>
      <c r="O115" s="57"/>
      <c r="P115" s="42"/>
      <c r="Q115" s="360"/>
      <c r="R115" s="361"/>
      <c r="S115" s="362"/>
      <c r="T115" s="110" t="str">
        <f>IF(OR(O115="",L115=Paramétrage!$C$10,L115=Paramétrage!$C$13,L115=Paramétrage!$C$17,L115=Paramétrage!$C$20,L115=Paramétrage!$C$24,L115=Paramétrage!$C$27,AND(L115&lt;&gt;Paramétrage!$C$9,P115="Mut+ext")),"",ROUNDUP(N115/O115,0))</f>
        <v/>
      </c>
      <c r="U115" s="102">
        <f>IF(OR(L115="",P115="Mut+ext"),0,IF(VLOOKUP(L115,Paramétrage!$C$6:$E$29,2,0)=0,0,IF(O115="","saisir capacité",IF(OR(G115=Paramétrage!$I$7,G115=Paramétrage!$I$8,G115=Paramétrage!$I$9,G115=Paramétrage!$I$10),0,M115*T115*VLOOKUP(L115,Paramétrage!$C$6:$E$29,2,0)))))</f>
        <v>0</v>
      </c>
      <c r="V115" s="43"/>
      <c r="W115" s="103">
        <f t="shared" si="43"/>
        <v>0</v>
      </c>
      <c r="X115" s="111">
        <f>IF(L115="",0,IF(ISERROR(V115+U115*VLOOKUP(L115,Paramétrage!$C$6:$E$29,3,0))=TRUE,W115,V115+U115*VLOOKUP(L115,Paramétrage!$C$6:$E$29,3,0)))</f>
        <v>0</v>
      </c>
      <c r="Y115" s="366"/>
      <c r="Z115" s="361"/>
      <c r="AA115" s="367"/>
      <c r="AB115" s="214"/>
      <c r="AC115" s="44"/>
      <c r="AD115" s="74">
        <f>IF(F115="",0,IF(J115="",0,IF(SUMIF(F108:F115,F115,N108:N115)=0,0,IF(OR(K115="",J115="obligatoire"),AE115/SUMIF(F108:F115,F115,N108:N115),AE115/(SUMIF(F108:F115,F115,N108:N115)/K115)))))</f>
        <v>0</v>
      </c>
      <c r="AE115" s="17">
        <f t="shared" si="44"/>
        <v>0</v>
      </c>
    </row>
    <row r="116" spans="1:31" x14ac:dyDescent="0.25">
      <c r="A116" s="379"/>
      <c r="B116" s="351"/>
      <c r="C116" s="178"/>
      <c r="D116" s="89"/>
      <c r="E116" s="88"/>
      <c r="F116" s="89"/>
      <c r="G116" s="169"/>
      <c r="H116" s="167"/>
      <c r="I116" s="91"/>
      <c r="J116" s="90"/>
      <c r="K116" s="92"/>
      <c r="L116" s="93"/>
      <c r="M116" s="94">
        <f>AD116</f>
        <v>36</v>
      </c>
      <c r="N116" s="95"/>
      <c r="O116" s="95"/>
      <c r="P116" s="98"/>
      <c r="Q116" s="96"/>
      <c r="R116" s="96"/>
      <c r="S116" s="97"/>
      <c r="T116" s="153"/>
      <c r="U116" s="99">
        <f>SUM(U108:U115)</f>
        <v>0</v>
      </c>
      <c r="V116" s="93">
        <f>SUM(V108:V115)</f>
        <v>24</v>
      </c>
      <c r="W116" s="100">
        <f t="shared" ref="W116:W125" si="45">U116+V116</f>
        <v>24</v>
      </c>
      <c r="X116" s="101">
        <f>SUM(X108:X115)</f>
        <v>20</v>
      </c>
      <c r="Y116" s="154"/>
      <c r="Z116" s="155"/>
      <c r="AA116" s="156"/>
      <c r="AB116" s="157"/>
      <c r="AC116" s="158"/>
      <c r="AD116" s="159">
        <f>SUM(AD108:AD115)</f>
        <v>36</v>
      </c>
      <c r="AE116" s="160">
        <f>SUM(AE108:AE115)</f>
        <v>1800</v>
      </c>
    </row>
    <row r="117" spans="1:31" ht="15.65" customHeight="1" x14ac:dyDescent="0.25">
      <c r="A117" s="379"/>
      <c r="B117" s="351" t="s">
        <v>159</v>
      </c>
      <c r="C117" s="352" t="s">
        <v>68</v>
      </c>
      <c r="D117" s="353"/>
      <c r="E117" s="358">
        <v>2</v>
      </c>
      <c r="F117" s="212" t="s">
        <v>160</v>
      </c>
      <c r="G117" s="47" t="s">
        <v>70</v>
      </c>
      <c r="H117" s="65" t="s">
        <v>68</v>
      </c>
      <c r="I117" s="59">
        <v>21</v>
      </c>
      <c r="J117" s="58" t="s">
        <v>71</v>
      </c>
      <c r="K117" s="40"/>
      <c r="L117" s="41" t="s">
        <v>72</v>
      </c>
      <c r="M117" s="52">
        <v>8</v>
      </c>
      <c r="N117" s="49">
        <v>35</v>
      </c>
      <c r="O117" s="57">
        <v>40</v>
      </c>
      <c r="P117" s="270" t="s">
        <v>105</v>
      </c>
      <c r="Q117" s="363" t="s">
        <v>210</v>
      </c>
      <c r="R117" s="364"/>
      <c r="S117" s="365"/>
      <c r="T117" s="262" t="str">
        <f>IF(OR(O117="",L117=Paramétrage!$C$10,L117=Paramétrage!$C$13,L117=Paramétrage!$C$17,L117=Paramétrage!$C$20,L117=Paramétrage!$C$24,L117=Paramétrage!$C$27,AND(L117&lt;&gt;Paramétrage!$C$9,P117="Mut+ext")),"",ROUNDUP(N117/O117,0))</f>
        <v/>
      </c>
      <c r="U117" s="268">
        <f>IF(OR(L117="",P117="Mut+ext"),0,IF(VLOOKUP(L117,Paramétrage!$C$6:$E$29,2,0)=0,0,IF(O117="","saisir capacité",IF(OR(G117=Paramétrage!$I$7,G117=Paramétrage!$I$8,G117=Paramétrage!$I$9,G117=Paramétrage!$I$10),0,M117*T117*VLOOKUP(L117,Paramétrage!$C$6:$E$29,2,0)))))</f>
        <v>0</v>
      </c>
      <c r="V117" s="43"/>
      <c r="W117" s="103">
        <f t="shared" ref="W117:W124" si="46">IF(ISERROR(U117+V117)=TRUE,U117,U117+V117)</f>
        <v>0</v>
      </c>
      <c r="X117" s="111">
        <f>IF(L117="",0,IF(ISERROR(V117+U117*VLOOKUP(L117,Paramétrage!$C$6:$E$29,3,0))=TRUE,W117,V117+U117*VLOOKUP(L117,Paramétrage!$C$6:$E$29,3,0)))</f>
        <v>0</v>
      </c>
      <c r="Y117" s="366"/>
      <c r="Z117" s="361"/>
      <c r="AA117" s="367"/>
      <c r="AB117" s="226" t="s">
        <v>75</v>
      </c>
      <c r="AC117" s="44" t="s">
        <v>66</v>
      </c>
      <c r="AD117" s="74">
        <f>IF(F117="",0,IF(J117="",0,IF(SUMIF(F117:F124,F117,N117:N124)=0,0,IF(OR(K117="",J117="obligatoire"),AE117/SUMIF(F117:F124,F117,N117:N124),AE117/(SUMIF(F117:F124,F117,N117:N124)/K117)))))</f>
        <v>8</v>
      </c>
      <c r="AE117" s="16">
        <f t="shared" ref="AE117:AE124" si="47">M117*N117</f>
        <v>280</v>
      </c>
    </row>
    <row r="118" spans="1:31" x14ac:dyDescent="0.25">
      <c r="A118" s="379"/>
      <c r="B118" s="351"/>
      <c r="C118" s="354"/>
      <c r="D118" s="355"/>
      <c r="E118" s="358"/>
      <c r="F118" s="164"/>
      <c r="G118" s="39"/>
      <c r="H118" s="65"/>
      <c r="I118" s="59"/>
      <c r="J118" s="58"/>
      <c r="K118" s="40"/>
      <c r="L118" s="41"/>
      <c r="M118" s="52"/>
      <c r="N118" s="49"/>
      <c r="O118" s="57"/>
      <c r="P118" s="42"/>
      <c r="Q118" s="360"/>
      <c r="R118" s="361"/>
      <c r="S118" s="362"/>
      <c r="T118" s="110" t="str">
        <f>IF(OR(O118="",L118=Paramétrage!$C$10,L118=Paramétrage!$C$13,L118=Paramétrage!$C$17,L118=Paramétrage!$C$20,L118=Paramétrage!$C$24,L118=Paramétrage!$C$27,AND(L118&lt;&gt;Paramétrage!$C$9,P118="Mut+ext")),"",ROUNDUP(N118/O118,0))</f>
        <v/>
      </c>
      <c r="U118" s="102">
        <f>IF(OR(L118="",P118="Mut+ext"),0,IF(VLOOKUP(L118,Paramétrage!$C$6:$E$29,2,0)=0,0,IF(O118="","saisir capacité",IF(OR(G118=Paramétrage!$I$7,G118=Paramétrage!$I$8,G118=Paramétrage!$I$9,G118=Paramétrage!$I$10),0,M118*T118*VLOOKUP(L118,Paramétrage!$C$6:$E$29,2,0)))))</f>
        <v>0</v>
      </c>
      <c r="V118" s="43"/>
      <c r="W118" s="103">
        <f t="shared" si="46"/>
        <v>0</v>
      </c>
      <c r="X118" s="111">
        <f>IF(L118="",0,IF(ISERROR(V118+U118*VLOOKUP(L118,Paramétrage!$C$6:$E$29,3,0))=TRUE,W118,V118+U118*VLOOKUP(L118,Paramétrage!$C$6:$E$29,3,0)))</f>
        <v>0</v>
      </c>
      <c r="Y118" s="366"/>
      <c r="Z118" s="361"/>
      <c r="AA118" s="367"/>
      <c r="AB118" s="214"/>
      <c r="AC118" s="44"/>
      <c r="AD118" s="74">
        <f>IF(F118="",0,IF(J118="",0,IF(SUMIF(F117:F124,F118,N117:N124)=0,0,IF(OR(K118="",J118="obligatoire"),AE118/SUMIF(F117:F124,F118,N117:N124),AE118/(SUMIF(F117:F124,F118,N117:N124)/K118)))))</f>
        <v>0</v>
      </c>
      <c r="AE118" s="17">
        <f t="shared" si="47"/>
        <v>0</v>
      </c>
    </row>
    <row r="119" spans="1:31" hidden="1" x14ac:dyDescent="0.25">
      <c r="A119" s="379"/>
      <c r="B119" s="351"/>
      <c r="C119" s="354"/>
      <c r="D119" s="355"/>
      <c r="E119" s="358"/>
      <c r="F119" s="164"/>
      <c r="G119" s="39"/>
      <c r="H119" s="65"/>
      <c r="I119" s="59"/>
      <c r="J119" s="58"/>
      <c r="K119" s="40"/>
      <c r="L119" s="41"/>
      <c r="M119" s="52"/>
      <c r="N119" s="49"/>
      <c r="O119" s="57"/>
      <c r="P119" s="42"/>
      <c r="Q119" s="360"/>
      <c r="R119" s="361"/>
      <c r="S119" s="362"/>
      <c r="T119" s="110" t="str">
        <f>IF(OR(O119="",L119=Paramétrage!$C$10,L119=Paramétrage!$C$13,L119=Paramétrage!$C$17,L119=Paramétrage!$C$20,L119=Paramétrage!$C$24,L119=Paramétrage!$C$27,AND(L119&lt;&gt;Paramétrage!$C$9,P119="Mut+ext")),"",ROUNDUP(N119/O119,0))</f>
        <v/>
      </c>
      <c r="U119" s="102">
        <f>IF(OR(L119="",P119="Mut+ext"),0,IF(VLOOKUP(L119,Paramétrage!$C$6:$E$29,2,0)=0,0,IF(O119="","saisir capacité",IF(OR(G119=Paramétrage!$I$7,G119=Paramétrage!$I$8,G119=Paramétrage!$I$9,G119=Paramétrage!$I$10),0,M119*T119*VLOOKUP(L119,Paramétrage!$C$6:$E$29,2,0)))))</f>
        <v>0</v>
      </c>
      <c r="V119" s="43"/>
      <c r="W119" s="103">
        <f t="shared" si="46"/>
        <v>0</v>
      </c>
      <c r="X119" s="111">
        <f>IF(L119="",0,IF(ISERROR(V119+U119*VLOOKUP(L119,Paramétrage!$C$6:$E$29,3,0))=TRUE,W119,V119+U119*VLOOKUP(L119,Paramétrage!$C$6:$E$29,3,0)))</f>
        <v>0</v>
      </c>
      <c r="Y119" s="366"/>
      <c r="Z119" s="361"/>
      <c r="AA119" s="367"/>
      <c r="AB119" s="214"/>
      <c r="AC119" s="44"/>
      <c r="AD119" s="74">
        <f>IF(F119="",0,IF(J119="",0,IF(SUMIF(F117:F124,F119,N117:N124)=0,0,IF(OR(K119="",J119="obligatoire"),AE119/SUMIF(F117:F124,F119,N117:N124),AE119/(SUMIF(F117:F124,F119,N117:N124)/K119)))))</f>
        <v>0</v>
      </c>
      <c r="AE119" s="17">
        <f t="shared" si="47"/>
        <v>0</v>
      </c>
    </row>
    <row r="120" spans="1:31" hidden="1" x14ac:dyDescent="0.25">
      <c r="A120" s="379"/>
      <c r="B120" s="351"/>
      <c r="C120" s="354"/>
      <c r="D120" s="355"/>
      <c r="E120" s="358"/>
      <c r="F120" s="213"/>
      <c r="G120" s="39"/>
      <c r="H120" s="65"/>
      <c r="I120" s="59"/>
      <c r="J120" s="58"/>
      <c r="K120" s="40"/>
      <c r="L120" s="41"/>
      <c r="M120" s="52"/>
      <c r="N120" s="49"/>
      <c r="O120" s="57"/>
      <c r="P120" s="42"/>
      <c r="Q120" s="360"/>
      <c r="R120" s="361"/>
      <c r="S120" s="362"/>
      <c r="T120" s="110" t="str">
        <f>IF(OR(O120="",L120=Paramétrage!$C$10,L120=Paramétrage!$C$13,L120=Paramétrage!$C$17,L120=Paramétrage!$C$20,L120=Paramétrage!$C$24,L120=Paramétrage!$C$27,AND(L120&lt;&gt;Paramétrage!$C$9,P120="Mut+ext")),"",ROUNDUP(N120/O120,0))</f>
        <v/>
      </c>
      <c r="U120" s="102">
        <f>IF(OR(L120="",P120="Mut+ext"),0,IF(VLOOKUP(L120,Paramétrage!$C$6:$E$29,2,0)=0,0,IF(O120="","saisir capacité",IF(OR(G120=Paramétrage!$I$7,G120=Paramétrage!$I$8,G120=Paramétrage!$I$9,G120=Paramétrage!$I$10),0,M120*T120*VLOOKUP(L120,Paramétrage!$C$6:$E$29,2,0)))))</f>
        <v>0</v>
      </c>
      <c r="V120" s="43"/>
      <c r="W120" s="103">
        <f t="shared" si="46"/>
        <v>0</v>
      </c>
      <c r="X120" s="111">
        <f>IF(L120="",0,IF(ISERROR(V120+U120*VLOOKUP(L120,Paramétrage!$C$6:$E$29,3,0))=TRUE,W120,V120+U120*VLOOKUP(L120,Paramétrage!$C$6:$E$29,3,0)))</f>
        <v>0</v>
      </c>
      <c r="Y120" s="366"/>
      <c r="Z120" s="361"/>
      <c r="AA120" s="367"/>
      <c r="AB120" s="214"/>
      <c r="AC120" s="44"/>
      <c r="AD120" s="74">
        <f>IF(F120="",0,IF(J120="",0,IF(SUMIF(F117:F124,F120,N117:N124)=0,0,IF(OR(K120="",J120="obligatoire"),AE120/SUMIF(F117:F124,F120,N117:N124),AE120/(SUMIF(F117:F124,F120,N117:N124)/K120)))))</f>
        <v>0</v>
      </c>
      <c r="AE120" s="17">
        <f t="shared" si="47"/>
        <v>0</v>
      </c>
    </row>
    <row r="121" spans="1:31" hidden="1" x14ac:dyDescent="0.25">
      <c r="A121" s="379"/>
      <c r="B121" s="351"/>
      <c r="C121" s="354"/>
      <c r="D121" s="355"/>
      <c r="E121" s="358"/>
      <c r="F121" s="164"/>
      <c r="G121" s="64"/>
      <c r="H121" s="65"/>
      <c r="I121" s="59"/>
      <c r="J121" s="58"/>
      <c r="K121" s="40"/>
      <c r="L121" s="41"/>
      <c r="M121" s="52"/>
      <c r="N121" s="49"/>
      <c r="O121" s="57"/>
      <c r="P121" s="42"/>
      <c r="Q121" s="360"/>
      <c r="R121" s="361"/>
      <c r="S121" s="362"/>
      <c r="T121" s="110" t="str">
        <f>IF(OR(O121="",L121=Paramétrage!$C$10,L121=Paramétrage!$C$13,L121=Paramétrage!$C$17,L121=Paramétrage!$C$20,L121=Paramétrage!$C$24,L121=Paramétrage!$C$27,AND(L121&lt;&gt;Paramétrage!$C$9,P121="Mut+ext")),"",ROUNDUP(N121/O121,0))</f>
        <v/>
      </c>
      <c r="U121" s="102">
        <f>IF(OR(L121="",P121="Mut+ext"),0,IF(VLOOKUP(L121,Paramétrage!$C$6:$E$29,2,0)=0,0,IF(O121="","saisir capacité",IF(OR(G121=Paramétrage!$I$7,G121=Paramétrage!$I$8,G121=Paramétrage!$I$9,G121=Paramétrage!$I$10),0,M121*T121*VLOOKUP(L121,Paramétrage!$C$6:$E$29,2,0)))))</f>
        <v>0</v>
      </c>
      <c r="V121" s="43"/>
      <c r="W121" s="103">
        <f t="shared" si="46"/>
        <v>0</v>
      </c>
      <c r="X121" s="111">
        <f>IF(L121="",0,IF(ISERROR(V121+U121*VLOOKUP(L121,Paramétrage!$C$6:$E$29,3,0))=TRUE,W121,V121+U121*VLOOKUP(L121,Paramétrage!$C$6:$E$29,3,0)))</f>
        <v>0</v>
      </c>
      <c r="Y121" s="366"/>
      <c r="Z121" s="361"/>
      <c r="AA121" s="367"/>
      <c r="AB121" s="214"/>
      <c r="AC121" s="44"/>
      <c r="AD121" s="74">
        <f>IF(F121="",0,IF(J121="",0,IF(SUMIF(F117:F124,F121,N117:N124)=0,0,IF(OR(K121="",J121="obligatoire"),AE121/SUMIF(F117:F124,F121,N117:N124),AE121/(SUMIF(F117:F124,F121,N117:N124)/K121)))))</f>
        <v>0</v>
      </c>
      <c r="AE121" s="17">
        <f t="shared" si="47"/>
        <v>0</v>
      </c>
    </row>
    <row r="122" spans="1:31" hidden="1" x14ac:dyDescent="0.25">
      <c r="A122" s="379"/>
      <c r="B122" s="351"/>
      <c r="C122" s="354"/>
      <c r="D122" s="355"/>
      <c r="E122" s="358"/>
      <c r="F122" s="164"/>
      <c r="G122" s="64"/>
      <c r="H122" s="65"/>
      <c r="I122" s="59"/>
      <c r="J122" s="58"/>
      <c r="K122" s="40"/>
      <c r="L122" s="41"/>
      <c r="M122" s="52"/>
      <c r="N122" s="49"/>
      <c r="O122" s="57"/>
      <c r="P122" s="42"/>
      <c r="Q122" s="360"/>
      <c r="R122" s="361"/>
      <c r="S122" s="362"/>
      <c r="T122" s="110" t="str">
        <f>IF(OR(O122="",L122=Paramétrage!$C$10,L122=Paramétrage!$C$13,L122=Paramétrage!$C$17,L122=Paramétrage!$C$20,L122=Paramétrage!$C$24,L122=Paramétrage!$C$27,AND(L122&lt;&gt;Paramétrage!$C$9,P122="Mut+ext")),"",ROUNDUP(N122/O122,0))</f>
        <v/>
      </c>
      <c r="U122" s="102">
        <f>IF(OR(L122="",P122="Mut+ext"),0,IF(VLOOKUP(L122,Paramétrage!$C$6:$E$29,2,0)=0,0,IF(O122="","saisir capacité",IF(OR(G122=Paramétrage!$I$7,G122=Paramétrage!$I$8,G122=Paramétrage!$I$9,G122=Paramétrage!$I$10),0,M122*T122*VLOOKUP(L122,Paramétrage!$C$6:$E$29,2,0)))))</f>
        <v>0</v>
      </c>
      <c r="V122" s="43"/>
      <c r="W122" s="103">
        <f t="shared" si="46"/>
        <v>0</v>
      </c>
      <c r="X122" s="111">
        <f>IF(L122="",0,IF(ISERROR(V122+U122*VLOOKUP(L122,Paramétrage!$C$6:$E$29,3,0))=TRUE,W122,V122+U122*VLOOKUP(L122,Paramétrage!$C$6:$E$29,3,0)))</f>
        <v>0</v>
      </c>
      <c r="Y122" s="366"/>
      <c r="Z122" s="361"/>
      <c r="AA122" s="367"/>
      <c r="AB122" s="214"/>
      <c r="AC122" s="44"/>
      <c r="AD122" s="74">
        <f>IF(F122="",0,IF(J122="",0,IF(SUMIF(F117:F124,F122,N117:N124)=0,0,IF(OR(K122="",J122="obligatoire"),AE122/SUMIF(F117:F124,F122,N117:N124),AE122/(SUMIF(F117:F124,F122,N117:N124)/K122)))))</f>
        <v>0</v>
      </c>
      <c r="AE122" s="17">
        <f t="shared" si="47"/>
        <v>0</v>
      </c>
    </row>
    <row r="123" spans="1:31" hidden="1" x14ac:dyDescent="0.25">
      <c r="A123" s="379"/>
      <c r="B123" s="351"/>
      <c r="C123" s="354"/>
      <c r="D123" s="355"/>
      <c r="E123" s="358"/>
      <c r="F123" s="164"/>
      <c r="G123" s="64"/>
      <c r="H123" s="65"/>
      <c r="I123" s="59"/>
      <c r="J123" s="58"/>
      <c r="K123" s="40"/>
      <c r="L123" s="41"/>
      <c r="M123" s="52"/>
      <c r="N123" s="49"/>
      <c r="O123" s="57"/>
      <c r="P123" s="42"/>
      <c r="Q123" s="360"/>
      <c r="R123" s="361"/>
      <c r="S123" s="362"/>
      <c r="T123" s="110" t="str">
        <f>IF(OR(O123="",L123=Paramétrage!$C$10,L123=Paramétrage!$C$13,L123=Paramétrage!$C$17,L123=Paramétrage!$C$20,L123=Paramétrage!$C$24,L123=Paramétrage!$C$27,AND(L123&lt;&gt;Paramétrage!$C$9,P123="Mut+ext")),"",ROUNDUP(N123/O123,0))</f>
        <v/>
      </c>
      <c r="U123" s="102">
        <f>IF(OR(L123="",P123="Mut+ext"),0,IF(VLOOKUP(L123,Paramétrage!$C$6:$E$29,2,0)=0,0,IF(O123="","saisir capacité",IF(OR(G123=Paramétrage!$I$7,G123=Paramétrage!$I$8,G123=Paramétrage!$I$9,G123=Paramétrage!$I$10),0,M123*T123*VLOOKUP(L123,Paramétrage!$C$6:$E$29,2,0)))))</f>
        <v>0</v>
      </c>
      <c r="V123" s="43"/>
      <c r="W123" s="103">
        <f t="shared" si="46"/>
        <v>0</v>
      </c>
      <c r="X123" s="111">
        <f>IF(L123="",0,IF(ISERROR(V123+U123*VLOOKUP(L123,Paramétrage!$C$6:$E$29,3,0))=TRUE,W123,V123+U123*VLOOKUP(L123,Paramétrage!$C$6:$E$29,3,0)))</f>
        <v>0</v>
      </c>
      <c r="Y123" s="366"/>
      <c r="Z123" s="361"/>
      <c r="AA123" s="367"/>
      <c r="AB123" s="214"/>
      <c r="AC123" s="44"/>
      <c r="AD123" s="74">
        <f>IF(F123="",0,IF(J123="",0,IF(SUMIF(F117:F124,F123,N117:N124)=0,0,IF(OR(K123="",J123="obligatoire"),AE123/SUMIF(F117:F124,F123,N117:N124),AE123/(SUMIF(F117:F124,F123,N117:N124)/K123)))))</f>
        <v>0</v>
      </c>
      <c r="AE123" s="17">
        <f t="shared" si="47"/>
        <v>0</v>
      </c>
    </row>
    <row r="124" spans="1:31" hidden="1" x14ac:dyDescent="0.25">
      <c r="A124" s="379"/>
      <c r="B124" s="351"/>
      <c r="C124" s="356"/>
      <c r="D124" s="357"/>
      <c r="E124" s="359"/>
      <c r="F124" s="164"/>
      <c r="G124" s="64"/>
      <c r="H124" s="65"/>
      <c r="I124" s="59"/>
      <c r="J124" s="58"/>
      <c r="K124" s="40"/>
      <c r="L124" s="41"/>
      <c r="M124" s="52"/>
      <c r="N124" s="49"/>
      <c r="O124" s="57"/>
      <c r="P124" s="42"/>
      <c r="Q124" s="360"/>
      <c r="R124" s="361"/>
      <c r="S124" s="362"/>
      <c r="T124" s="110" t="str">
        <f>IF(OR(O124="",L124=Paramétrage!$C$10,L124=Paramétrage!$C$13,L124=Paramétrage!$C$17,L124=Paramétrage!$C$20,L124=Paramétrage!$C$24,L124=Paramétrage!$C$27,AND(L124&lt;&gt;Paramétrage!$C$9,P124="Mut+ext")),"",ROUNDUP(N124/O124,0))</f>
        <v/>
      </c>
      <c r="U124" s="102">
        <f>IF(OR(L124="",P124="Mut+ext"),0,IF(VLOOKUP(L124,Paramétrage!$C$6:$E$29,2,0)=0,0,IF(O124="","saisir capacité",IF(OR(G124=Paramétrage!$I$7,G124=Paramétrage!$I$8,G124=Paramétrage!$I$9,G124=Paramétrage!$I$10),0,M124*T124*VLOOKUP(L124,Paramétrage!$C$6:$E$29,2,0)))))</f>
        <v>0</v>
      </c>
      <c r="V124" s="43"/>
      <c r="W124" s="103">
        <f t="shared" si="46"/>
        <v>0</v>
      </c>
      <c r="X124" s="111">
        <f>IF(L124="",0,IF(ISERROR(V124+U124*VLOOKUP(L124,Paramétrage!$C$6:$E$29,3,0))=TRUE,W124,V124+U124*VLOOKUP(L124,Paramétrage!$C$6:$E$29,3,0)))</f>
        <v>0</v>
      </c>
      <c r="Y124" s="366"/>
      <c r="Z124" s="361"/>
      <c r="AA124" s="367"/>
      <c r="AB124" s="214"/>
      <c r="AC124" s="44"/>
      <c r="AD124" s="74">
        <f>IF(F124="",0,IF(J124="",0,IF(SUMIF(F117:F124,F124,N117:N124)=0,0,IF(OR(K124="",J124="obligatoire"),AE124/SUMIF(F117:F124,F124,N117:N124),AE124/(SUMIF(F117:F124,F124,N117:N124)/K124)))))</f>
        <v>0</v>
      </c>
      <c r="AE124" s="17">
        <f t="shared" si="47"/>
        <v>0</v>
      </c>
    </row>
    <row r="125" spans="1:31" x14ac:dyDescent="0.25">
      <c r="A125" s="379"/>
      <c r="B125" s="351"/>
      <c r="C125" s="178"/>
      <c r="D125" s="89"/>
      <c r="E125" s="88"/>
      <c r="F125" s="89"/>
      <c r="G125" s="169"/>
      <c r="H125" s="167"/>
      <c r="I125" s="161"/>
      <c r="J125" s="90"/>
      <c r="K125" s="92"/>
      <c r="L125" s="93"/>
      <c r="M125" s="94">
        <f>AD125</f>
        <v>8</v>
      </c>
      <c r="N125" s="95"/>
      <c r="O125" s="95"/>
      <c r="P125" s="98"/>
      <c r="Q125" s="96"/>
      <c r="R125" s="96"/>
      <c r="S125" s="97"/>
      <c r="T125" s="153"/>
      <c r="U125" s="99">
        <f>SUM(U117:U124)</f>
        <v>0</v>
      </c>
      <c r="V125" s="93">
        <f>SUM(V117:V124)</f>
        <v>0</v>
      </c>
      <c r="W125" s="100">
        <f t="shared" si="45"/>
        <v>0</v>
      </c>
      <c r="X125" s="101">
        <f>SUM(X117:X124)</f>
        <v>0</v>
      </c>
      <c r="Y125" s="154"/>
      <c r="Z125" s="155"/>
      <c r="AA125" s="156"/>
      <c r="AB125" s="157"/>
      <c r="AC125" s="158"/>
      <c r="AD125" s="159">
        <f>SUM(AD117:AD124)</f>
        <v>8</v>
      </c>
      <c r="AE125" s="160">
        <f>SUM(AE117:AE124)</f>
        <v>280</v>
      </c>
    </row>
    <row r="126" spans="1:31" ht="15.65" customHeight="1" x14ac:dyDescent="0.25">
      <c r="A126" s="379"/>
      <c r="B126" s="351" t="s">
        <v>161</v>
      </c>
      <c r="C126" s="352" t="s">
        <v>162</v>
      </c>
      <c r="D126" s="353"/>
      <c r="E126" s="358">
        <v>5</v>
      </c>
      <c r="F126" s="164" t="s">
        <v>163</v>
      </c>
      <c r="G126" s="47" t="s">
        <v>70</v>
      </c>
      <c r="H126" s="65" t="s">
        <v>164</v>
      </c>
      <c r="I126" s="59">
        <v>21</v>
      </c>
      <c r="J126" s="72" t="s">
        <v>71</v>
      </c>
      <c r="K126" s="40"/>
      <c r="L126" s="41" t="s">
        <v>72</v>
      </c>
      <c r="M126" s="52">
        <v>24</v>
      </c>
      <c r="N126" s="50">
        <v>35</v>
      </c>
      <c r="O126" s="57">
        <v>40</v>
      </c>
      <c r="P126" s="46" t="s">
        <v>105</v>
      </c>
      <c r="Q126" s="360" t="s">
        <v>221</v>
      </c>
      <c r="R126" s="361"/>
      <c r="S126" s="362"/>
      <c r="T126" s="110" t="str">
        <f>IF(OR(O126="",L126=Paramétrage!$C$10,L126=Paramétrage!$C$13,L126=Paramétrage!$C$17,L126=Paramétrage!$C$20,L126=Paramétrage!$C$24,L126=Paramétrage!$C$27,AND(L126&lt;&gt;Paramétrage!$C$9,P126="Mut+ext")),"",ROUNDUP(N126/O126,0))</f>
        <v/>
      </c>
      <c r="U126" s="102">
        <f>IF(OR(L126="",P126="Mut+ext"),0,IF(VLOOKUP(L126,Paramétrage!$C$6:$E$29,2,0)=0,0,IF(O126="","saisir capacité",IF(OR(G126=Paramétrage!$I$7,G126=Paramétrage!$I$8,G126=Paramétrage!$I$9,G126=Paramétrage!$I$10),0,M126*T126*VLOOKUP(L126,Paramétrage!$C$6:$E$29,2,0)))))</f>
        <v>0</v>
      </c>
      <c r="V126" s="43"/>
      <c r="W126" s="103">
        <f t="shared" ref="W126:W133" si="48">IF(ISERROR(U126+V126)=TRUE,U126,U126+V126)</f>
        <v>0</v>
      </c>
      <c r="X126" s="111">
        <f>IF(L126="",0,IF(ISERROR(V126+U126*VLOOKUP(L126,Paramétrage!$C$6:$E$29,3,0))=TRUE,W126,V126+U126*VLOOKUP(L126,Paramétrage!$C$6:$E$29,3,0)))</f>
        <v>0</v>
      </c>
      <c r="Y126" s="366"/>
      <c r="Z126" s="361"/>
      <c r="AA126" s="367"/>
      <c r="AB126" s="214" t="s">
        <v>166</v>
      </c>
      <c r="AC126" s="44" t="s">
        <v>82</v>
      </c>
      <c r="AD126" s="74">
        <f>IF(F126="",0,IF(J126="",0,IF(SUMIF(F126:F133,F126,N126:N133)=0,0,IF(OR(K126="",J126="obligatoire"),AE126/SUMIF(F126:F133,F126,N126:N133),AE126/(SUMIF(F126:F133,F126,N126:N133)/K126)))))</f>
        <v>24</v>
      </c>
      <c r="AE126" s="16">
        <f t="shared" ref="AE126:AE133" si="49">M126*N126</f>
        <v>840</v>
      </c>
    </row>
    <row r="127" spans="1:31" x14ac:dyDescent="0.25">
      <c r="A127" s="379"/>
      <c r="B127" s="351"/>
      <c r="C127" s="354"/>
      <c r="D127" s="355"/>
      <c r="E127" s="358"/>
      <c r="F127" s="164" t="s">
        <v>167</v>
      </c>
      <c r="G127" s="47" t="s">
        <v>70</v>
      </c>
      <c r="H127" s="65" t="s">
        <v>168</v>
      </c>
      <c r="I127" s="59">
        <v>21</v>
      </c>
      <c r="J127" s="72" t="s">
        <v>71</v>
      </c>
      <c r="K127" s="40"/>
      <c r="L127" s="41" t="s">
        <v>72</v>
      </c>
      <c r="M127" s="52">
        <v>12</v>
      </c>
      <c r="N127" s="50">
        <v>35</v>
      </c>
      <c r="O127" s="57">
        <v>40</v>
      </c>
      <c r="P127" s="46" t="s">
        <v>105</v>
      </c>
      <c r="Q127" s="360" t="s">
        <v>210</v>
      </c>
      <c r="R127" s="361"/>
      <c r="S127" s="362"/>
      <c r="T127" s="110" t="str">
        <f>IF(OR(O127="",L127=Paramétrage!$C$10,L127=Paramétrage!$C$13,L127=Paramétrage!$C$17,L127=Paramétrage!$C$20,L127=Paramétrage!$C$24,L127=Paramétrage!$C$27,AND(L127&lt;&gt;Paramétrage!$C$9,P127="Mut+ext")),"",ROUNDUP(N127/O127,0))</f>
        <v/>
      </c>
      <c r="U127" s="102">
        <f>IF(OR(L127="",P127="Mut+ext"),0,IF(VLOOKUP(L127,Paramétrage!$C$6:$E$29,2,0)=0,0,IF(O127="","saisir capacité",IF(OR(G127=Paramétrage!$I$7,G127=Paramétrage!$I$8,G127=Paramétrage!$I$9,G127=Paramétrage!$I$10),0,M127*T127*VLOOKUP(L127,Paramétrage!$C$6:$E$29,2,0)))))</f>
        <v>0</v>
      </c>
      <c r="V127" s="43"/>
      <c r="W127" s="103">
        <f t="shared" si="48"/>
        <v>0</v>
      </c>
      <c r="X127" s="111">
        <f>IF(L127="",0,IF(ISERROR(V127+U127*VLOOKUP(L127,Paramétrage!$C$6:$E$29,3,0))=TRUE,W127,V127+U127*VLOOKUP(L127,Paramétrage!$C$6:$E$29,3,0)))</f>
        <v>0</v>
      </c>
      <c r="Y127" s="366"/>
      <c r="Z127" s="361"/>
      <c r="AA127" s="367"/>
      <c r="AB127" s="214" t="s">
        <v>166</v>
      </c>
      <c r="AC127" s="44" t="s">
        <v>82</v>
      </c>
      <c r="AD127" s="74">
        <f>IF(F127="",0,IF(J127="",0,IF(SUMIF(F126:F133,F127,N126:N133)=0,0,IF(OR(K127="",J127="obligatoire"),AE127/SUMIF(F126:F133,F127,N126:N133),AE127/(SUMIF(F126:F133,F127,N126:N133)/K127)))))</f>
        <v>12</v>
      </c>
      <c r="AE127" s="17">
        <f t="shared" si="49"/>
        <v>420</v>
      </c>
    </row>
    <row r="128" spans="1:31" x14ac:dyDescent="0.25">
      <c r="A128" s="379"/>
      <c r="B128" s="351"/>
      <c r="C128" s="354"/>
      <c r="D128" s="355"/>
      <c r="E128" s="358"/>
      <c r="F128" s="164" t="s">
        <v>169</v>
      </c>
      <c r="G128" s="39" t="s">
        <v>70</v>
      </c>
      <c r="H128" s="65" t="s">
        <v>170</v>
      </c>
      <c r="I128" s="59">
        <v>21</v>
      </c>
      <c r="J128" s="58" t="s">
        <v>71</v>
      </c>
      <c r="K128" s="40"/>
      <c r="L128" s="41" t="s">
        <v>72</v>
      </c>
      <c r="M128" s="52">
        <v>10</v>
      </c>
      <c r="N128" s="50">
        <v>35</v>
      </c>
      <c r="O128" s="57">
        <v>40</v>
      </c>
      <c r="P128" s="46" t="s">
        <v>105</v>
      </c>
      <c r="Q128" s="360" t="s">
        <v>221</v>
      </c>
      <c r="R128" s="361"/>
      <c r="S128" s="362"/>
      <c r="T128" s="110" t="str">
        <f>IF(OR(O128="",L128=Paramétrage!$C$10,L128=Paramétrage!$C$13,L128=Paramétrage!$C$17,L128=Paramétrage!$C$20,L128=Paramétrage!$C$24,L128=Paramétrage!$C$27,AND(L128&lt;&gt;Paramétrage!$C$9,P128="Mut+ext")),"",ROUNDUP(N128/O128,0))</f>
        <v/>
      </c>
      <c r="U128" s="102">
        <f>IF(OR(L128="",P128="Mut+ext"),0,IF(VLOOKUP(L128,Paramétrage!$C$6:$E$29,2,0)=0,0,IF(O128="","saisir capacité",IF(OR(G128=Paramétrage!$I$7,G128=Paramétrage!$I$8,G128=Paramétrage!$I$9,G128=Paramétrage!$I$10),0,M128*T128*VLOOKUP(L128,Paramétrage!$C$6:$E$29,2,0)))))</f>
        <v>0</v>
      </c>
      <c r="V128" s="43"/>
      <c r="W128" s="103">
        <f t="shared" si="48"/>
        <v>0</v>
      </c>
      <c r="X128" s="111">
        <f>IF(L128="",0,IF(ISERROR(V128+U128*VLOOKUP(L128,Paramétrage!$C$6:$E$29,3,0))=TRUE,W128,V128+U128*VLOOKUP(L128,Paramétrage!$C$6:$E$29,3,0)))</f>
        <v>0</v>
      </c>
      <c r="Y128" s="366"/>
      <c r="Z128" s="361"/>
      <c r="AA128" s="367"/>
      <c r="AB128" s="214" t="s">
        <v>166</v>
      </c>
      <c r="AC128" s="44" t="s">
        <v>82</v>
      </c>
      <c r="AD128" s="74">
        <f>IF(F128="",0,IF(J128="",0,IF(SUMIF(F126:F133,F128,N126:N133)=0,0,IF(OR(K128="",J128="obligatoire"),AE128/SUMIF(F126:F133,F128,N126:N133),AE128/(SUMIF(F126:F133,F128,N126:N133)/K128)))))</f>
        <v>10</v>
      </c>
      <c r="AE128" s="17">
        <f t="shared" si="49"/>
        <v>350</v>
      </c>
    </row>
    <row r="129" spans="1:31" x14ac:dyDescent="0.25">
      <c r="A129" s="379"/>
      <c r="B129" s="351"/>
      <c r="C129" s="354"/>
      <c r="D129" s="355"/>
      <c r="E129" s="358"/>
      <c r="F129" s="164" t="s">
        <v>171</v>
      </c>
      <c r="G129" s="39" t="s">
        <v>70</v>
      </c>
      <c r="H129" s="165" t="s">
        <v>172</v>
      </c>
      <c r="I129" s="59">
        <v>21</v>
      </c>
      <c r="J129" s="58" t="s">
        <v>71</v>
      </c>
      <c r="K129" s="40"/>
      <c r="L129" s="41" t="s">
        <v>72</v>
      </c>
      <c r="M129" s="52">
        <v>10</v>
      </c>
      <c r="N129" s="51">
        <v>35</v>
      </c>
      <c r="O129" s="57">
        <v>40</v>
      </c>
      <c r="P129" s="46" t="s">
        <v>105</v>
      </c>
      <c r="Q129" s="360" t="s">
        <v>222</v>
      </c>
      <c r="R129" s="361"/>
      <c r="S129" s="362"/>
      <c r="T129" s="110" t="str">
        <f>IF(OR(O129="",L129=Paramétrage!$C$10,L129=Paramétrage!$C$13,L129=Paramétrage!$C$17,L129=Paramétrage!$C$20,L129=Paramétrage!$C$24,L129=Paramétrage!$C$27,AND(L129&lt;&gt;Paramétrage!$C$9,P129="Mut+ext")),"",ROUNDUP(N129/O129,0))</f>
        <v/>
      </c>
      <c r="U129" s="102">
        <f>IF(OR(L129="",P129="Mut+ext"),0,IF(VLOOKUP(L129,Paramétrage!$C$6:$E$29,2,0)=0,0,IF(O129="","saisir capacité",IF(OR(G129=Paramétrage!$I$7,G129=Paramétrage!$I$8,G129=Paramétrage!$I$9,G129=Paramétrage!$I$10),0,M129*T129*VLOOKUP(L129,Paramétrage!$C$6:$E$29,2,0)))))</f>
        <v>0</v>
      </c>
      <c r="V129" s="43"/>
      <c r="W129" s="103">
        <f t="shared" si="48"/>
        <v>0</v>
      </c>
      <c r="X129" s="111">
        <f>IF(L129="",0,IF(ISERROR(V129+U129*VLOOKUP(L129,Paramétrage!$C$6:$E$29,3,0))=TRUE,W129,V129+U129*VLOOKUP(L129,Paramétrage!$C$6:$E$29,3,0)))</f>
        <v>0</v>
      </c>
      <c r="Y129" s="366"/>
      <c r="Z129" s="361"/>
      <c r="AA129" s="367"/>
      <c r="AB129" s="214" t="s">
        <v>174</v>
      </c>
      <c r="AC129" s="44" t="s">
        <v>63</v>
      </c>
      <c r="AD129" s="74">
        <f>IF(F129="",0,IF(J129="",0,IF(SUMIF(F126:F133,F129,N126:N133)=0,0,IF(OR(K129="",J129="obligatoire"),AE129/SUMIF(F126:F133,F129,N126:N133),AE129/(SUMIF(F126:F133,F129,N126:N133)/K129)))))</f>
        <v>10</v>
      </c>
      <c r="AE129" s="17">
        <f t="shared" si="49"/>
        <v>350</v>
      </c>
    </row>
    <row r="130" spans="1:31" x14ac:dyDescent="0.25">
      <c r="A130" s="379"/>
      <c r="B130" s="351"/>
      <c r="C130" s="354"/>
      <c r="D130" s="355"/>
      <c r="E130" s="358"/>
      <c r="F130" s="164" t="s">
        <v>175</v>
      </c>
      <c r="G130" s="64" t="s">
        <v>70</v>
      </c>
      <c r="H130" s="165" t="s">
        <v>176</v>
      </c>
      <c r="I130" s="59">
        <v>21</v>
      </c>
      <c r="J130" s="58" t="s">
        <v>71</v>
      </c>
      <c r="K130" s="40"/>
      <c r="L130" s="41" t="s">
        <v>145</v>
      </c>
      <c r="M130" s="52">
        <v>28</v>
      </c>
      <c r="N130" s="50">
        <v>35</v>
      </c>
      <c r="O130" s="57">
        <v>40</v>
      </c>
      <c r="P130" s="46" t="s">
        <v>105</v>
      </c>
      <c r="Q130" s="360" t="s">
        <v>210</v>
      </c>
      <c r="R130" s="361"/>
      <c r="S130" s="362"/>
      <c r="T130" s="110" t="str">
        <f>IF(OR(O130="",L130=Paramétrage!$C$10,L130=Paramétrage!$C$13,L130=Paramétrage!$C$17,L130=Paramétrage!$C$20,L130=Paramétrage!$C$24,L130=Paramétrage!$C$27,AND(L130&lt;&gt;Paramétrage!$C$9,P130="Mut+ext")),"",ROUNDUP(N130/O130,0))</f>
        <v/>
      </c>
      <c r="U130" s="102">
        <f>IF(OR(L130="",P130="Mut+ext"),0,IF(VLOOKUP(L130,Paramétrage!$C$6:$E$29,2,0)=0,0,IF(O130="","saisir capacité",IF(OR(G130=Paramétrage!$I$7,G130=Paramétrage!$I$8,G130=Paramétrage!$I$9,G130=Paramétrage!$I$10),0,M130*T130*VLOOKUP(L130,Paramétrage!$C$6:$E$29,2,0)))))</f>
        <v>0</v>
      </c>
      <c r="V130" s="43"/>
      <c r="W130" s="103">
        <f t="shared" si="48"/>
        <v>0</v>
      </c>
      <c r="X130" s="111">
        <f>IF(L130="",0,IF(ISERROR(V130+U130*VLOOKUP(L130,Paramétrage!$C$6:$E$29,3,0))=TRUE,W130,V130+U130*VLOOKUP(L130,Paramétrage!$C$6:$E$29,3,0)))</f>
        <v>0</v>
      </c>
      <c r="Y130" s="366"/>
      <c r="Z130" s="361"/>
      <c r="AA130" s="367"/>
      <c r="AB130" s="214" t="s">
        <v>174</v>
      </c>
      <c r="AC130" s="44" t="s">
        <v>63</v>
      </c>
      <c r="AD130" s="74">
        <f>IF(F130="",0,IF(J130="",0,IF(SUMIF(F126:F133,F130,N126:N133)=0,0,IF(OR(K130="",J130="obligatoire"),AE130/SUMIF(F126:F133,F130,N126:N133),AE130/(SUMIF(F126:F133,F130,N126:N133)/K130)))))</f>
        <v>28</v>
      </c>
      <c r="AE130" s="17">
        <f t="shared" si="49"/>
        <v>980</v>
      </c>
    </row>
    <row r="131" spans="1:31" x14ac:dyDescent="0.25">
      <c r="A131" s="379"/>
      <c r="B131" s="351"/>
      <c r="C131" s="354"/>
      <c r="D131" s="355"/>
      <c r="E131" s="358"/>
      <c r="F131" s="164" t="s">
        <v>177</v>
      </c>
      <c r="G131" s="64" t="s">
        <v>70</v>
      </c>
      <c r="H131" s="165" t="s">
        <v>178</v>
      </c>
      <c r="I131" s="59">
        <v>21</v>
      </c>
      <c r="J131" s="58" t="s">
        <v>71</v>
      </c>
      <c r="K131" s="40"/>
      <c r="L131" s="41" t="s">
        <v>72</v>
      </c>
      <c r="M131" s="52">
        <v>8</v>
      </c>
      <c r="N131" s="71">
        <v>35</v>
      </c>
      <c r="O131" s="57">
        <v>40</v>
      </c>
      <c r="P131" s="46" t="s">
        <v>105</v>
      </c>
      <c r="Q131" s="360" t="s">
        <v>210</v>
      </c>
      <c r="R131" s="361"/>
      <c r="S131" s="362"/>
      <c r="T131" s="110" t="str">
        <f>IF(OR(O131="",L131=Paramétrage!$C$10,L131=Paramétrage!$C$13,L131=Paramétrage!$C$17,L131=Paramétrage!$C$20,L131=Paramétrage!$C$24,L131=Paramétrage!$C$27,AND(L131&lt;&gt;Paramétrage!$C$9,P131="Mut+ext")),"",ROUNDUP(N131/O131,0))</f>
        <v/>
      </c>
      <c r="U131" s="102">
        <f>IF(OR(L131="",P131="Mut+ext"),0,IF(VLOOKUP(L131,Paramétrage!$C$6:$E$29,2,0)=0,0,IF(O131="","saisir capacité",IF(OR(G131=Paramétrage!$I$7,G131=Paramétrage!$I$8,G131=Paramétrage!$I$9,G131=Paramétrage!$I$10),0,M131*T131*VLOOKUP(L131,Paramétrage!$C$6:$E$29,2,0)))))</f>
        <v>0</v>
      </c>
      <c r="V131" s="43"/>
      <c r="W131" s="103">
        <f t="shared" si="48"/>
        <v>0</v>
      </c>
      <c r="X131" s="111">
        <f>IF(L131="",0,IF(ISERROR(V131+U131*VLOOKUP(L131,Paramétrage!$C$6:$E$29,3,0))=TRUE,W131,V131+U131*VLOOKUP(L131,Paramétrage!$C$6:$E$29,3,0)))</f>
        <v>0</v>
      </c>
      <c r="Y131" s="366"/>
      <c r="Z131" s="361"/>
      <c r="AA131" s="367"/>
      <c r="AB131" s="214" t="s">
        <v>179</v>
      </c>
      <c r="AC131" s="44" t="s">
        <v>180</v>
      </c>
      <c r="AD131" s="74">
        <f>IF(F131="",0,IF(J131="",0,IF(SUMIF(F126:F133,F131,N126:N133)=0,0,IF(OR(K131="",J131="obligatoire"),AE131/SUMIF(F126:F133,F131,N126:N133),AE131/(SUMIF(F126:F133,F131,N126:N133)/K131)))))</f>
        <v>8</v>
      </c>
      <c r="AE131" s="17">
        <f t="shared" si="49"/>
        <v>280</v>
      </c>
    </row>
    <row r="132" spans="1:31" hidden="1" x14ac:dyDescent="0.25">
      <c r="A132" s="379"/>
      <c r="B132" s="351"/>
      <c r="C132" s="354"/>
      <c r="D132" s="355"/>
      <c r="E132" s="358"/>
      <c r="F132" s="164"/>
      <c r="G132" s="64"/>
      <c r="H132" s="165"/>
      <c r="I132" s="59"/>
      <c r="J132" s="58"/>
      <c r="K132" s="40"/>
      <c r="L132" s="41"/>
      <c r="M132" s="52"/>
      <c r="N132" s="71"/>
      <c r="O132" s="57"/>
      <c r="P132" s="42"/>
      <c r="Q132" s="360"/>
      <c r="R132" s="361"/>
      <c r="S132" s="362"/>
      <c r="T132" s="110" t="str">
        <f>IF(OR(O132="",L132=Paramétrage!$C$10,L132=Paramétrage!$C$13,L132=Paramétrage!$C$17,L132=Paramétrage!$C$20,L132=Paramétrage!$C$24,L132=Paramétrage!$C$27,AND(L132&lt;&gt;Paramétrage!$C$9,P132="Mut+ext")),"",ROUNDUP(N132/O132,0))</f>
        <v/>
      </c>
      <c r="U132" s="102">
        <f>IF(OR(L132="",P132="Mut+ext"),0,IF(VLOOKUP(L132,Paramétrage!$C$6:$E$29,2,0)=0,0,IF(O132="","saisir capacité",IF(OR(G132=Paramétrage!$I$7,G132=Paramétrage!$I$8,G132=Paramétrage!$I$9,G132=Paramétrage!$I$10),0,M132*T132*VLOOKUP(L132,Paramétrage!$C$6:$E$29,2,0)))))</f>
        <v>0</v>
      </c>
      <c r="V132" s="43"/>
      <c r="W132" s="103">
        <f t="shared" si="48"/>
        <v>0</v>
      </c>
      <c r="X132" s="111">
        <f>IF(L132="",0,IF(ISERROR(V132+U132*VLOOKUP(L132,Paramétrage!$C$6:$E$29,3,0))=TRUE,W132,V132+U132*VLOOKUP(L132,Paramétrage!$C$6:$E$29,3,0)))</f>
        <v>0</v>
      </c>
      <c r="Y132" s="366"/>
      <c r="Z132" s="361"/>
      <c r="AA132" s="367"/>
      <c r="AB132" s="214"/>
      <c r="AC132" s="44"/>
      <c r="AD132" s="74">
        <f>IF(F132="",0,IF(J132="",0,IF(SUMIF(F126:F133,F132,N126:N133)=0,0,IF(OR(K132="",J132="obligatoire"),AE132/SUMIF(F126:F133,F132,N126:N133),AE132/(SUMIF(F126:F133,F132,N126:N133)/K132)))))</f>
        <v>0</v>
      </c>
      <c r="AE132" s="17">
        <f t="shared" si="49"/>
        <v>0</v>
      </c>
    </row>
    <row r="133" spans="1:31" x14ac:dyDescent="0.25">
      <c r="A133" s="379"/>
      <c r="B133" s="351"/>
      <c r="C133" s="356"/>
      <c r="D133" s="357"/>
      <c r="E133" s="359"/>
      <c r="F133" s="164"/>
      <c r="G133" s="64"/>
      <c r="H133" s="165"/>
      <c r="I133" s="59"/>
      <c r="J133" s="58"/>
      <c r="K133" s="40"/>
      <c r="L133" s="41"/>
      <c r="M133" s="53"/>
      <c r="N133" s="71"/>
      <c r="O133" s="57"/>
      <c r="P133" s="42"/>
      <c r="Q133" s="360"/>
      <c r="R133" s="361"/>
      <c r="S133" s="362"/>
      <c r="T133" s="110" t="str">
        <f>IF(OR(O133="",L133=Paramétrage!$C$10,L133=Paramétrage!$C$13,L133=Paramétrage!$C$17,L133=Paramétrage!$C$20,L133=Paramétrage!$C$24,L133=Paramétrage!$C$27,AND(L133&lt;&gt;Paramétrage!$C$9,P133="Mut+ext")),"",ROUNDUP(N133/O133,0))</f>
        <v/>
      </c>
      <c r="U133" s="102">
        <f>IF(OR(L133="",P133="Mut+ext"),0,IF(VLOOKUP(L133,Paramétrage!$C$6:$E$29,2,0)=0,0,IF(O133="","saisir capacité",IF(OR(G133=Paramétrage!$I$7,G133=Paramétrage!$I$8,G133=Paramétrage!$I$9,G133=Paramétrage!$I$10),0,M133*T133*VLOOKUP(L133,Paramétrage!$C$6:$E$29,2,0)))))</f>
        <v>0</v>
      </c>
      <c r="V133" s="43"/>
      <c r="W133" s="103">
        <f t="shared" si="48"/>
        <v>0</v>
      </c>
      <c r="X133" s="111">
        <f>IF(L133="",0,IF(ISERROR(V133+U133*VLOOKUP(L133,Paramétrage!$C$6:$E$29,3,0))=TRUE,W133,V133+U133*VLOOKUP(L133,Paramétrage!$C$6:$E$29,3,0)))</f>
        <v>0</v>
      </c>
      <c r="Y133" s="366"/>
      <c r="Z133" s="361"/>
      <c r="AA133" s="367"/>
      <c r="AB133" s="214"/>
      <c r="AC133" s="44"/>
      <c r="AD133" s="74">
        <f>IF(F133="",0,IF(J133="",0,IF(SUMIF(F126:F133,F133,N126:N133)=0,0,IF(OR(K133="",J133="obligatoire"),AE133/SUMIF(F126:F133,F133,N126:N133),AE133/(SUMIF(F126:F133,F133,N126:N133)/K133)))))</f>
        <v>0</v>
      </c>
      <c r="AE133" s="17">
        <f t="shared" si="49"/>
        <v>0</v>
      </c>
    </row>
    <row r="134" spans="1:31" x14ac:dyDescent="0.25">
      <c r="A134" s="379"/>
      <c r="B134" s="351"/>
      <c r="C134" s="178"/>
      <c r="D134" s="89"/>
      <c r="E134" s="88"/>
      <c r="F134" s="89"/>
      <c r="G134" s="169"/>
      <c r="H134" s="167"/>
      <c r="I134" s="161"/>
      <c r="J134" s="90"/>
      <c r="K134" s="92"/>
      <c r="L134" s="93"/>
      <c r="M134" s="94">
        <f>AD134</f>
        <v>92</v>
      </c>
      <c r="N134" s="95"/>
      <c r="O134" s="95"/>
      <c r="P134" s="98"/>
      <c r="Q134" s="96"/>
      <c r="R134" s="96"/>
      <c r="S134" s="97"/>
      <c r="T134" s="153"/>
      <c r="U134" s="99">
        <f>SUM(U126:U133)</f>
        <v>0</v>
      </c>
      <c r="V134" s="93">
        <f>SUM(V126:V133)</f>
        <v>0</v>
      </c>
      <c r="W134" s="100">
        <f t="shared" ref="W134:W155" si="50">U134+V134</f>
        <v>0</v>
      </c>
      <c r="X134" s="101">
        <f>SUM(X126:X133)</f>
        <v>0</v>
      </c>
      <c r="Y134" s="154"/>
      <c r="Z134" s="155"/>
      <c r="AA134" s="156"/>
      <c r="AB134" s="157"/>
      <c r="AC134" s="158"/>
      <c r="AD134" s="159">
        <f>SUM(AD126:AD133)</f>
        <v>92</v>
      </c>
      <c r="AE134" s="160">
        <f>SUM(AE126:AE133)</f>
        <v>3220</v>
      </c>
    </row>
    <row r="135" spans="1:31" ht="15.65" customHeight="1" x14ac:dyDescent="0.25">
      <c r="A135" s="379"/>
      <c r="B135" s="351" t="s">
        <v>181</v>
      </c>
      <c r="C135" s="352" t="s">
        <v>109</v>
      </c>
      <c r="D135" s="353"/>
      <c r="E135" s="358">
        <v>3</v>
      </c>
      <c r="F135" s="164" t="s">
        <v>182</v>
      </c>
      <c r="G135" s="47" t="s">
        <v>70</v>
      </c>
      <c r="H135" s="267" t="s">
        <v>111</v>
      </c>
      <c r="I135" s="59">
        <v>21</v>
      </c>
      <c r="J135" s="72" t="s">
        <v>80</v>
      </c>
      <c r="K135" s="40">
        <v>2</v>
      </c>
      <c r="L135" s="41" t="s">
        <v>72</v>
      </c>
      <c r="M135" s="53">
        <v>21</v>
      </c>
      <c r="N135" s="50">
        <v>35</v>
      </c>
      <c r="O135" s="57">
        <v>40</v>
      </c>
      <c r="P135" s="270" t="s">
        <v>105</v>
      </c>
      <c r="Q135" s="363" t="s">
        <v>210</v>
      </c>
      <c r="R135" s="364"/>
      <c r="S135" s="365"/>
      <c r="T135" s="262" t="str">
        <f>IF(OR(O135="",L135=Paramétrage!$C$10,L135=Paramétrage!$C$13,L135=Paramétrage!$C$17,L135=Paramétrage!$C$20,L135=Paramétrage!$C$24,L135=Paramétrage!$C$27,AND(L135&lt;&gt;Paramétrage!$C$9,P135="Mut+ext")),"",ROUNDUP(N135/O135,0))</f>
        <v/>
      </c>
      <c r="U135" s="268">
        <f>IF(OR(L135="",P135="Mut+ext"),0,IF(VLOOKUP(L135,Paramétrage!$C$6:$E$29,2,0)=0,0,IF(O135="","saisir capacité",IF(OR(G135=Paramétrage!$I$7,G135=Paramétrage!$I$8,G135=Paramétrage!$I$9,G135=Paramétrage!$I$10),0,M135*T135*VLOOKUP(L135,Paramétrage!$C$6:$E$29,2,0)))))</f>
        <v>0</v>
      </c>
      <c r="V135" s="43"/>
      <c r="W135" s="103">
        <f t="shared" ref="W135:W142" si="51">IF(ISERROR(U135+V135)=TRUE,U135,U135+V135)</f>
        <v>0</v>
      </c>
      <c r="X135" s="111">
        <f>IF(L135="",0,IF(ISERROR(V135+U135*VLOOKUP(L135,Paramétrage!$C$6:$E$29,3,0))=TRUE,W135,V135+U135*VLOOKUP(L135,Paramétrage!$C$6:$E$29,3,0)))</f>
        <v>0</v>
      </c>
      <c r="Y135" s="366"/>
      <c r="Z135" s="361"/>
      <c r="AA135" s="367"/>
      <c r="AB135" s="73" t="s">
        <v>65</v>
      </c>
      <c r="AC135" s="44" t="s">
        <v>66</v>
      </c>
      <c r="AD135" s="74">
        <f>IF(F135="",0,IF(J135="",0,IF(SUMIF(F135:F142,F135,N135:N142)=0,0,IF(OR(K135="",J135="obligatoire"),AE135/SUMIF(F135:F142,F135,N135:N142),AE135/(SUMIF(F135:F142,F135,N135:N142)/K135)))))</f>
        <v>29.4</v>
      </c>
      <c r="AE135" s="16">
        <f t="shared" ref="AE135:AE142" si="52">M135*N135</f>
        <v>735</v>
      </c>
    </row>
    <row r="136" spans="1:31" x14ac:dyDescent="0.25">
      <c r="A136" s="379"/>
      <c r="B136" s="351"/>
      <c r="C136" s="354"/>
      <c r="D136" s="355"/>
      <c r="E136" s="358"/>
      <c r="F136" s="164" t="s">
        <v>182</v>
      </c>
      <c r="G136" s="39" t="s">
        <v>70</v>
      </c>
      <c r="H136" s="267" t="s">
        <v>112</v>
      </c>
      <c r="I136" s="59">
        <v>21</v>
      </c>
      <c r="J136" s="58" t="s">
        <v>80</v>
      </c>
      <c r="K136" s="40">
        <v>2</v>
      </c>
      <c r="L136" s="41" t="s">
        <v>72</v>
      </c>
      <c r="M136" s="52">
        <v>21</v>
      </c>
      <c r="N136" s="49">
        <v>15</v>
      </c>
      <c r="O136" s="57">
        <v>40</v>
      </c>
      <c r="P136" s="42" t="s">
        <v>105</v>
      </c>
      <c r="Q136" s="360" t="s">
        <v>223</v>
      </c>
      <c r="R136" s="361"/>
      <c r="S136" s="362"/>
      <c r="T136" s="110" t="str">
        <f>IF(OR(O136="",L136=Paramétrage!$C$10,L136=Paramétrage!$C$13,L136=Paramétrage!$C$17,L136=Paramétrage!$C$20,L136=Paramétrage!$C$24,L136=Paramétrage!$C$27,AND(L136&lt;&gt;Paramétrage!$C$9,P136="Mut+ext")),"",ROUNDUP(N136/O136,0))</f>
        <v/>
      </c>
      <c r="U136" s="102">
        <f>IF(OR(L136="",P136="Mut+ext"),0,IF(VLOOKUP(L136,Paramétrage!$C$6:$E$29,2,0)=0,0,IF(O136="","saisir capacité",IF(OR(G136=Paramétrage!$I$7,G136=Paramétrage!$I$8,G136=Paramétrage!$I$9,G136=Paramétrage!$I$10),0,M136*T136*VLOOKUP(L136,Paramétrage!$C$6:$E$29,2,0)))))</f>
        <v>0</v>
      </c>
      <c r="V136" s="43"/>
      <c r="W136" s="103">
        <f t="shared" si="51"/>
        <v>0</v>
      </c>
      <c r="X136" s="111">
        <f>IF(L136="",0,IF(ISERROR(V136+U136*VLOOKUP(L136,Paramétrage!$C$6:$E$29,3,0))=TRUE,W136,V136+U136*VLOOKUP(L136,Paramétrage!$C$6:$E$29,3,0)))</f>
        <v>0</v>
      </c>
      <c r="Y136" s="366"/>
      <c r="Z136" s="361"/>
      <c r="AA136" s="367"/>
      <c r="AB136" s="73" t="s">
        <v>65</v>
      </c>
      <c r="AC136" s="44" t="s">
        <v>66</v>
      </c>
      <c r="AD136" s="74">
        <f>IF(F136="",0,IF(J136="",0,IF(SUMIF(F135:F142,F136,N135:N142)=0,0,IF(OR(K136="",J136="obligatoire"),AE136/SUMIF(F135:F142,F136,N135:N142),AE136/(SUMIF(F135:F142,F136,N135:N142)/K136)))))</f>
        <v>12.6</v>
      </c>
      <c r="AE136" s="17">
        <f t="shared" si="52"/>
        <v>315</v>
      </c>
    </row>
    <row r="137" spans="1:31" x14ac:dyDescent="0.25">
      <c r="A137" s="379"/>
      <c r="B137" s="351"/>
      <c r="C137" s="354"/>
      <c r="D137" s="355"/>
      <c r="E137" s="358"/>
      <c r="F137" s="164"/>
      <c r="G137" s="39"/>
      <c r="H137" s="165"/>
      <c r="I137" s="59"/>
      <c r="J137" s="58"/>
      <c r="K137" s="40"/>
      <c r="L137" s="41"/>
      <c r="M137" s="52"/>
      <c r="N137" s="50"/>
      <c r="O137" s="57"/>
      <c r="P137" s="42"/>
      <c r="Q137" s="360"/>
      <c r="R137" s="361"/>
      <c r="S137" s="362"/>
      <c r="T137" s="110" t="str">
        <f>IF(OR(O137="",L137=Paramétrage!$C$10,L137=Paramétrage!$C$13,L137=Paramétrage!$C$17,L137=Paramétrage!$C$20,L137=Paramétrage!$C$24,L137=Paramétrage!$C$27,AND(L137&lt;&gt;Paramétrage!$C$9,P137="Mut+ext")),"",ROUNDUP(N137/O137,0))</f>
        <v/>
      </c>
      <c r="U137" s="102">
        <f>IF(OR(L137="",P137="Mut+ext"),0,IF(VLOOKUP(L137,Paramétrage!$C$6:$E$29,2,0)=0,0,IF(O137="","saisir capacité",IF(OR(G137=Paramétrage!$I$7,G137=Paramétrage!$I$8,G137=Paramétrage!$I$9,G137=Paramétrage!$I$10),0,M137*T137*VLOOKUP(L137,Paramétrage!$C$6:$E$29,2,0)))))</f>
        <v>0</v>
      </c>
      <c r="V137" s="43"/>
      <c r="W137" s="103">
        <f t="shared" si="51"/>
        <v>0</v>
      </c>
      <c r="X137" s="111">
        <f>IF(L137="",0,IF(ISERROR(V137+U137*VLOOKUP(L137,Paramétrage!$C$6:$E$29,3,0))=TRUE,W137,V137+U137*VLOOKUP(L137,Paramétrage!$C$6:$E$29,3,0)))</f>
        <v>0</v>
      </c>
      <c r="Y137" s="366"/>
      <c r="Z137" s="361"/>
      <c r="AA137" s="367"/>
      <c r="AB137" s="214"/>
      <c r="AC137" s="44"/>
      <c r="AD137" s="74">
        <f>IF(F137="",0,IF(J137="",0,IF(SUMIF(F135:F142,F137,N135:N142)=0,0,IF(OR(K137="",J137="obligatoire"),AE137/SUMIF(F135:F142,F137,N135:N142),AE137/(SUMIF(F135:F142,F137,N135:N142)/K137)))))</f>
        <v>0</v>
      </c>
      <c r="AE137" s="17">
        <f t="shared" si="52"/>
        <v>0</v>
      </c>
    </row>
    <row r="138" spans="1:31" hidden="1" x14ac:dyDescent="0.25">
      <c r="A138" s="379"/>
      <c r="B138" s="351"/>
      <c r="C138" s="354"/>
      <c r="D138" s="355"/>
      <c r="E138" s="358"/>
      <c r="F138" s="213"/>
      <c r="G138" s="39"/>
      <c r="H138" s="165"/>
      <c r="I138" s="59"/>
      <c r="J138" s="58"/>
      <c r="K138" s="40"/>
      <c r="L138" s="41"/>
      <c r="M138" s="52"/>
      <c r="N138" s="51"/>
      <c r="O138" s="57"/>
      <c r="P138" s="42"/>
      <c r="Q138" s="360"/>
      <c r="R138" s="361"/>
      <c r="S138" s="362"/>
      <c r="T138" s="110" t="str">
        <f>IF(OR(O138="",L138=Paramétrage!$C$10,L138=Paramétrage!$C$13,L138=Paramétrage!$C$17,L138=Paramétrage!$C$20,L138=Paramétrage!$C$24,L138=Paramétrage!$C$27,AND(L138&lt;&gt;Paramétrage!$C$9,P138="Mut+ext")),"",ROUNDUP(N138/O138,0))</f>
        <v/>
      </c>
      <c r="U138" s="102">
        <f>IF(OR(L138="",P138="Mut+ext"),0,IF(VLOOKUP(L138,Paramétrage!$C$6:$E$29,2,0)=0,0,IF(O138="","saisir capacité",IF(OR(G138=Paramétrage!$I$7,G138=Paramétrage!$I$8,G138=Paramétrage!$I$9,G138=Paramétrage!$I$10),0,M138*T138*VLOOKUP(L138,Paramétrage!$C$6:$E$29,2,0)))))</f>
        <v>0</v>
      </c>
      <c r="V138" s="43"/>
      <c r="W138" s="103">
        <f t="shared" si="51"/>
        <v>0</v>
      </c>
      <c r="X138" s="111">
        <f>IF(L138="",0,IF(ISERROR(V138+U138*VLOOKUP(L138,Paramétrage!$C$6:$E$29,3,0))=TRUE,W138,V138+U138*VLOOKUP(L138,Paramétrage!$C$6:$E$29,3,0)))</f>
        <v>0</v>
      </c>
      <c r="Y138" s="366"/>
      <c r="Z138" s="361"/>
      <c r="AA138" s="367"/>
      <c r="AB138" s="214"/>
      <c r="AC138" s="44"/>
      <c r="AD138" s="74">
        <f>IF(F138="",0,IF(J138="",0,IF(SUMIF(F135:F142,F138,N135:N142)=0,0,IF(OR(K138="",J138="obligatoire"),AE138/SUMIF(F135:F142,F138,N135:N142),AE138/(SUMIF(F135:F142,F138,N135:N142)/K138)))))</f>
        <v>0</v>
      </c>
      <c r="AE138" s="17">
        <f t="shared" si="52"/>
        <v>0</v>
      </c>
    </row>
    <row r="139" spans="1:31" hidden="1" x14ac:dyDescent="0.25">
      <c r="A139" s="379"/>
      <c r="B139" s="351"/>
      <c r="C139" s="354"/>
      <c r="D139" s="355"/>
      <c r="E139" s="358"/>
      <c r="F139" s="164"/>
      <c r="G139" s="64"/>
      <c r="H139" s="165"/>
      <c r="I139" s="59"/>
      <c r="J139" s="58"/>
      <c r="K139" s="40"/>
      <c r="L139" s="41"/>
      <c r="M139" s="52"/>
      <c r="N139" s="50"/>
      <c r="O139" s="57"/>
      <c r="P139" s="42"/>
      <c r="Q139" s="360"/>
      <c r="R139" s="361"/>
      <c r="S139" s="362"/>
      <c r="T139" s="110" t="str">
        <f>IF(OR(O139="",L139=Paramétrage!$C$10,L139=Paramétrage!$C$13,L139=Paramétrage!$C$17,L139=Paramétrage!$C$20,L139=Paramétrage!$C$24,L139=Paramétrage!$C$27,AND(L139&lt;&gt;Paramétrage!$C$9,P139="Mut+ext")),"",ROUNDUP(N139/O139,0))</f>
        <v/>
      </c>
      <c r="U139" s="102">
        <f>IF(OR(L139="",P139="Mut+ext"),0,IF(VLOOKUP(L139,Paramétrage!$C$6:$E$29,2,0)=0,0,IF(O139="","saisir capacité",IF(OR(G139=Paramétrage!$I$7,G139=Paramétrage!$I$8,G139=Paramétrage!$I$9,G139=Paramétrage!$I$10),0,M139*T139*VLOOKUP(L139,Paramétrage!$C$6:$E$29,2,0)))))</f>
        <v>0</v>
      </c>
      <c r="V139" s="43"/>
      <c r="W139" s="103">
        <f t="shared" si="51"/>
        <v>0</v>
      </c>
      <c r="X139" s="111">
        <f>IF(L139="",0,IF(ISERROR(V139+U139*VLOOKUP(L139,Paramétrage!$C$6:$E$29,3,0))=TRUE,W139,V139+U139*VLOOKUP(L139,Paramétrage!$C$6:$E$29,3,0)))</f>
        <v>0</v>
      </c>
      <c r="Y139" s="366"/>
      <c r="Z139" s="361"/>
      <c r="AA139" s="367"/>
      <c r="AB139" s="214"/>
      <c r="AC139" s="44"/>
      <c r="AD139" s="74">
        <f>IF(F139="",0,IF(J139="",0,IF(SUMIF(F135:F142,F139,N135:N142)=0,0,IF(OR(K139="",J139="obligatoire"),AE139/SUMIF(F135:F142,F139,N135:N142),AE139/(SUMIF(F135:F142,F139,N135:N142)/K139)))))</f>
        <v>0</v>
      </c>
      <c r="AE139" s="17">
        <f t="shared" si="52"/>
        <v>0</v>
      </c>
    </row>
    <row r="140" spans="1:31" hidden="1" x14ac:dyDescent="0.25">
      <c r="A140" s="379"/>
      <c r="B140" s="351"/>
      <c r="C140" s="354"/>
      <c r="D140" s="355"/>
      <c r="E140" s="358"/>
      <c r="F140" s="164"/>
      <c r="G140" s="64"/>
      <c r="H140" s="165"/>
      <c r="I140" s="59"/>
      <c r="J140" s="58"/>
      <c r="K140" s="40"/>
      <c r="L140" s="41"/>
      <c r="M140" s="52"/>
      <c r="N140" s="51"/>
      <c r="O140" s="57"/>
      <c r="P140" s="42"/>
      <c r="Q140" s="360"/>
      <c r="R140" s="361"/>
      <c r="S140" s="362"/>
      <c r="T140" s="110" t="str">
        <f>IF(OR(O140="",L140=Paramétrage!$C$10,L140=Paramétrage!$C$13,L140=Paramétrage!$C$17,L140=Paramétrage!$C$20,L140=Paramétrage!$C$24,L140=Paramétrage!$C$27,AND(L140&lt;&gt;Paramétrage!$C$9,P140="Mut+ext")),"",ROUNDUP(N140/O140,0))</f>
        <v/>
      </c>
      <c r="U140" s="102">
        <f>IF(OR(L140="",P140="Mut+ext"),0,IF(VLOOKUP(L140,Paramétrage!$C$6:$E$29,2,0)=0,0,IF(O140="","saisir capacité",IF(OR(G140=Paramétrage!$I$7,G140=Paramétrage!$I$8,G140=Paramétrage!$I$9,G140=Paramétrage!$I$10),0,M140*T140*VLOOKUP(L140,Paramétrage!$C$6:$E$29,2,0)))))</f>
        <v>0</v>
      </c>
      <c r="V140" s="43"/>
      <c r="W140" s="103">
        <f t="shared" si="51"/>
        <v>0</v>
      </c>
      <c r="X140" s="111">
        <f>IF(L140="",0,IF(ISERROR(V140+U140*VLOOKUP(L140,Paramétrage!$C$6:$E$29,3,0))=TRUE,W140,V140+U140*VLOOKUP(L140,Paramétrage!$C$6:$E$29,3,0)))</f>
        <v>0</v>
      </c>
      <c r="Y140" s="366"/>
      <c r="Z140" s="361"/>
      <c r="AA140" s="367"/>
      <c r="AB140" s="214"/>
      <c r="AC140" s="44"/>
      <c r="AD140" s="74">
        <f>IF(F140="",0,IF(J140="",0,IF(SUMIF(F135:F142,F140,N135:N142)=0,0,IF(OR(K140="",J140="obligatoire"),AE140/SUMIF(F135:F142,F140,N135:N142),AE140/(SUMIF(F135:F142,F140,N135:N142)/K140)))))</f>
        <v>0</v>
      </c>
      <c r="AE140" s="17">
        <f t="shared" si="52"/>
        <v>0</v>
      </c>
    </row>
    <row r="141" spans="1:31" hidden="1" x14ac:dyDescent="0.25">
      <c r="A141" s="379"/>
      <c r="B141" s="351"/>
      <c r="C141" s="354"/>
      <c r="D141" s="355"/>
      <c r="E141" s="358"/>
      <c r="F141" s="164"/>
      <c r="G141" s="64"/>
      <c r="H141" s="165"/>
      <c r="I141" s="59"/>
      <c r="J141" s="58"/>
      <c r="K141" s="40"/>
      <c r="L141" s="41"/>
      <c r="M141" s="52"/>
      <c r="N141" s="50"/>
      <c r="O141" s="57"/>
      <c r="P141" s="42"/>
      <c r="Q141" s="360"/>
      <c r="R141" s="361"/>
      <c r="S141" s="362"/>
      <c r="T141" s="110" t="str">
        <f>IF(OR(O141="",L141=Paramétrage!$C$10,L141=Paramétrage!$C$13,L141=Paramétrage!$C$17,L141=Paramétrage!$C$20,L141=Paramétrage!$C$24,L141=Paramétrage!$C$27,AND(L141&lt;&gt;Paramétrage!$C$9,P141="Mut+ext")),"",ROUNDUP(N141/O141,0))</f>
        <v/>
      </c>
      <c r="U141" s="102">
        <f>IF(OR(L141="",P141="Mut+ext"),0,IF(VLOOKUP(L141,Paramétrage!$C$6:$E$29,2,0)=0,0,IF(O141="","saisir capacité",IF(OR(G141=Paramétrage!$I$7,G141=Paramétrage!$I$8,G141=Paramétrage!$I$9,G141=Paramétrage!$I$10),0,M141*T141*VLOOKUP(L141,Paramétrage!$C$6:$E$29,2,0)))))</f>
        <v>0</v>
      </c>
      <c r="V141" s="43"/>
      <c r="W141" s="103">
        <f t="shared" si="51"/>
        <v>0</v>
      </c>
      <c r="X141" s="111">
        <f>IF(L141="",0,IF(ISERROR(V141+U141*VLOOKUP(L141,Paramétrage!$C$6:$E$29,3,0))=TRUE,W141,V141+U141*VLOOKUP(L141,Paramétrage!$C$6:$E$29,3,0)))</f>
        <v>0</v>
      </c>
      <c r="Y141" s="366"/>
      <c r="Z141" s="361"/>
      <c r="AA141" s="367"/>
      <c r="AB141" s="214"/>
      <c r="AC141" s="44"/>
      <c r="AD141" s="74">
        <f>IF(F141="",0,IF(J141="",0,IF(SUMIF(F135:F142,F141,N135:N142)=0,0,IF(OR(K141="",J141="obligatoire"),AE141/SUMIF(F135:F142,F141,N135:N142),AE141/(SUMIF(F135:F142,F141,N135:N142)/K141)))))</f>
        <v>0</v>
      </c>
      <c r="AE141" s="17">
        <f t="shared" si="52"/>
        <v>0</v>
      </c>
    </row>
    <row r="142" spans="1:31" hidden="1" x14ac:dyDescent="0.25">
      <c r="A142" s="379"/>
      <c r="B142" s="351"/>
      <c r="C142" s="356"/>
      <c r="D142" s="357"/>
      <c r="E142" s="359"/>
      <c r="F142" s="164"/>
      <c r="G142" s="64"/>
      <c r="H142" s="165"/>
      <c r="I142" s="59"/>
      <c r="J142" s="58"/>
      <c r="K142" s="40"/>
      <c r="L142" s="41"/>
      <c r="M142" s="52"/>
      <c r="N142" s="49"/>
      <c r="O142" s="57"/>
      <c r="P142" s="42"/>
      <c r="Q142" s="360"/>
      <c r="R142" s="361"/>
      <c r="S142" s="362"/>
      <c r="T142" s="110" t="str">
        <f>IF(OR(O142="",L142=Paramétrage!$C$10,L142=Paramétrage!$C$13,L142=Paramétrage!$C$17,L142=Paramétrage!$C$20,L142=Paramétrage!$C$24,L142=Paramétrage!$C$27,AND(L142&lt;&gt;Paramétrage!$C$9,P142="Mut+ext")),"",ROUNDUP(N142/O142,0))</f>
        <v/>
      </c>
      <c r="U142" s="102">
        <f>IF(OR(L142="",P142="Mut+ext"),0,IF(VLOOKUP(L142,Paramétrage!$C$6:$E$29,2,0)=0,0,IF(O142="","saisir capacité",IF(OR(G142=Paramétrage!$I$7,G142=Paramétrage!$I$8,G142=Paramétrage!$I$9,G142=Paramétrage!$I$10),0,M142*T142*VLOOKUP(L142,Paramétrage!$C$6:$E$29,2,0)))))</f>
        <v>0</v>
      </c>
      <c r="V142" s="43"/>
      <c r="W142" s="103">
        <f t="shared" si="51"/>
        <v>0</v>
      </c>
      <c r="X142" s="111">
        <f>IF(L142="",0,IF(ISERROR(V142+U142*VLOOKUP(L142,Paramétrage!$C$6:$E$29,3,0))=TRUE,W142,V142+U142*VLOOKUP(L142,Paramétrage!$C$6:$E$29,3,0)))</f>
        <v>0</v>
      </c>
      <c r="Y142" s="366"/>
      <c r="Z142" s="361"/>
      <c r="AA142" s="367"/>
      <c r="AB142" s="214"/>
      <c r="AC142" s="44"/>
      <c r="AD142" s="74">
        <f>IF(F142="",0,IF(J142="",0,IF(SUMIF(F135:F142,F142,N135:N142)=0,0,IF(OR(K142="",J142="obligatoire"),AE142/SUMIF(F135:F142,F142,N135:N142),AE142/(SUMIF(F135:F142,F142,N135:N142)/K142)))))</f>
        <v>0</v>
      </c>
      <c r="AE142" s="17">
        <f t="shared" si="52"/>
        <v>0</v>
      </c>
    </row>
    <row r="143" spans="1:31" x14ac:dyDescent="0.25">
      <c r="A143" s="379"/>
      <c r="B143" s="351"/>
      <c r="C143" s="178"/>
      <c r="D143" s="89"/>
      <c r="E143" s="88"/>
      <c r="F143" s="244"/>
      <c r="G143" s="169"/>
      <c r="H143" s="167"/>
      <c r="I143" s="161"/>
      <c r="J143" s="90"/>
      <c r="K143" s="92"/>
      <c r="L143" s="93"/>
      <c r="M143" s="94">
        <f>AD143</f>
        <v>42</v>
      </c>
      <c r="N143" s="95">
        <f>SUM(N135:N142)</f>
        <v>50</v>
      </c>
      <c r="O143" s="95"/>
      <c r="P143" s="98"/>
      <c r="Q143" s="96"/>
      <c r="R143" s="96"/>
      <c r="S143" s="97"/>
      <c r="T143" s="153"/>
      <c r="U143" s="99">
        <f>SUM(U135:U142)</f>
        <v>0</v>
      </c>
      <c r="V143" s="93">
        <f>SUM(V135:V142)</f>
        <v>0</v>
      </c>
      <c r="W143" s="100">
        <f t="shared" si="50"/>
        <v>0</v>
      </c>
      <c r="X143" s="101">
        <f>SUM(X135:X142)</f>
        <v>0</v>
      </c>
      <c r="Y143" s="154"/>
      <c r="Z143" s="155"/>
      <c r="AA143" s="156"/>
      <c r="AB143" s="157"/>
      <c r="AC143" s="158"/>
      <c r="AD143" s="159">
        <f>SUM(AD135:AD142)</f>
        <v>42</v>
      </c>
      <c r="AE143" s="160">
        <f>SUM(AE135:AE142)</f>
        <v>1050</v>
      </c>
    </row>
    <row r="144" spans="1:31" ht="15.65" customHeight="1" x14ac:dyDescent="0.25">
      <c r="A144" s="379"/>
      <c r="B144" s="351" t="s">
        <v>183</v>
      </c>
      <c r="C144" s="352" t="s">
        <v>115</v>
      </c>
      <c r="D144" s="353"/>
      <c r="E144" s="358">
        <v>2</v>
      </c>
      <c r="F144" s="164" t="s">
        <v>184</v>
      </c>
      <c r="G144" s="47" t="s">
        <v>70</v>
      </c>
      <c r="H144" s="65" t="s">
        <v>119</v>
      </c>
      <c r="I144" s="59">
        <v>21</v>
      </c>
      <c r="J144" s="58" t="s">
        <v>80</v>
      </c>
      <c r="K144" s="40">
        <v>2</v>
      </c>
      <c r="L144" s="41" t="s">
        <v>72</v>
      </c>
      <c r="M144" s="52">
        <v>21</v>
      </c>
      <c r="N144" s="49">
        <v>10</v>
      </c>
      <c r="O144" s="57">
        <v>20</v>
      </c>
      <c r="P144" s="42" t="s">
        <v>105</v>
      </c>
      <c r="Q144" s="360" t="s">
        <v>214</v>
      </c>
      <c r="R144" s="361"/>
      <c r="S144" s="362"/>
      <c r="T144" s="110" t="str">
        <f>IF(OR(O144="",L144=Paramétrage!$C$10,L144=Paramétrage!$C$13,L144=Paramétrage!$C$17,L144=Paramétrage!$C$20,L144=Paramétrage!$C$24,L144=Paramétrage!$C$27,AND(L144&lt;&gt;Paramétrage!$C$9,P144="Mut+ext")),"",ROUNDUP(N144/O144,0))</f>
        <v/>
      </c>
      <c r="U144" s="102">
        <f>IF(OR(L144="",P144="Mut+ext"),0,IF(VLOOKUP(L144,Paramétrage!$C$6:$E$29,2,0)=0,0,IF(O144="","saisir capacité",IF(OR(G144=Paramétrage!$I$7,G144=Paramétrage!$I$8,G144=Paramétrage!$I$9,G144=Paramétrage!$I$10),0,M144*T144*VLOOKUP(L144,Paramétrage!$C$6:$E$29,2,0)))))</f>
        <v>0</v>
      </c>
      <c r="V144" s="43"/>
      <c r="W144" s="103">
        <f t="shared" ref="W144:W154" si="53">IF(ISERROR(U144+V144)=TRUE,U144,U144+V144)</f>
        <v>0</v>
      </c>
      <c r="X144" s="111">
        <f>IF(L144="",0,IF(ISERROR(V144+U144*VLOOKUP(L144,Paramétrage!$C$6:$E$29,3,0))=TRUE,W144,V144+U144*VLOOKUP(L144,Paramétrage!$C$6:$E$29,3,0)))</f>
        <v>0</v>
      </c>
      <c r="Y144" s="366"/>
      <c r="Z144" s="361"/>
      <c r="AA144" s="367"/>
      <c r="AB144" s="73" t="s">
        <v>75</v>
      </c>
      <c r="AC144" s="44" t="s">
        <v>66</v>
      </c>
      <c r="AD144" s="74">
        <f>IF(F144="",0,IF(J144="",0,IF(SUMIF($F$144:$F$154,F144,$N$144:$N$154)=0,0,IF(OR(K144="",J144="obligatoire"),AE144/SUMIF($F$144:$F$154,F144,$N$144:$N$154),AE144/(SUMIF($F$144:$F$154,F144,$N$144:$N$154)/K144)))))</f>
        <v>3.8181818181818183</v>
      </c>
      <c r="AE144" s="16">
        <f t="shared" ref="AE144:AE154" si="54">M144*N144</f>
        <v>210</v>
      </c>
    </row>
    <row r="145" spans="1:31" x14ac:dyDescent="0.25">
      <c r="A145" s="379"/>
      <c r="B145" s="351"/>
      <c r="C145" s="354"/>
      <c r="D145" s="355"/>
      <c r="E145" s="358"/>
      <c r="F145" s="164" t="s">
        <v>184</v>
      </c>
      <c r="G145" s="47" t="s">
        <v>70</v>
      </c>
      <c r="H145" s="65" t="s">
        <v>121</v>
      </c>
      <c r="I145" s="59">
        <v>21</v>
      </c>
      <c r="J145" s="58" t="s">
        <v>80</v>
      </c>
      <c r="K145" s="40">
        <v>2</v>
      </c>
      <c r="L145" s="41" t="s">
        <v>72</v>
      </c>
      <c r="M145" s="52">
        <v>24</v>
      </c>
      <c r="N145" s="50">
        <v>10</v>
      </c>
      <c r="O145" s="57">
        <v>20</v>
      </c>
      <c r="P145" s="42" t="s">
        <v>105</v>
      </c>
      <c r="Q145" s="360" t="s">
        <v>214</v>
      </c>
      <c r="R145" s="361"/>
      <c r="S145" s="362"/>
      <c r="T145" s="110" t="str">
        <f>IF(OR(O145="",L145=Paramétrage!$C$10,L145=Paramétrage!$C$13,L145=Paramétrage!$C$17,L145=Paramétrage!$C$20,L145=Paramétrage!$C$24,L145=Paramétrage!$C$27,AND(L145&lt;&gt;Paramétrage!$C$9,P145="Mut+ext")),"",ROUNDUP(N145/O145,0))</f>
        <v/>
      </c>
      <c r="U145" s="102">
        <f>IF(OR(L145="",P145="Mut+ext"),0,IF(VLOOKUP(L145,Paramétrage!$C$6:$E$29,2,0)=0,0,IF(O145="","saisir capacité",IF(OR(G145=Paramétrage!$I$7,G145=Paramétrage!$I$8,G145=Paramétrage!$I$9,G145=Paramétrage!$I$10),0,M145*T145*VLOOKUP(L145,Paramétrage!$C$6:$E$29,2,0)))))</f>
        <v>0</v>
      </c>
      <c r="V145" s="43"/>
      <c r="W145" s="103">
        <f t="shared" si="53"/>
        <v>0</v>
      </c>
      <c r="X145" s="111">
        <f>IF(L145="",0,IF(ISERROR(V145+U145*VLOOKUP(L145,Paramétrage!$C$6:$E$29,3,0))=TRUE,W145,V145+U145*VLOOKUP(L145,Paramétrage!$C$6:$E$29,3,0)))</f>
        <v>0</v>
      </c>
      <c r="Y145" s="366"/>
      <c r="Z145" s="361"/>
      <c r="AA145" s="367"/>
      <c r="AB145" s="73" t="s">
        <v>75</v>
      </c>
      <c r="AC145" s="44" t="s">
        <v>66</v>
      </c>
      <c r="AD145" s="74">
        <f t="shared" ref="AD145:AD154" si="55">IF(F145="",0,IF(J145="",0,IF(SUMIF($F$144:$F$154,F145,$N$144:$N$154)=0,0,IF(OR(K145="",J145="obligatoire"),AE145/SUMIF($F$144:$F$154,F145,$N$144:$N$154),AE145/(SUMIF($F$144:$F$154,F145,$N$144:$N$154)/K145)))))</f>
        <v>4.3636363636363633</v>
      </c>
      <c r="AE145" s="17">
        <f t="shared" si="54"/>
        <v>240</v>
      </c>
    </row>
    <row r="146" spans="1:31" x14ac:dyDescent="0.25">
      <c r="A146" s="379"/>
      <c r="B146" s="351"/>
      <c r="C146" s="354"/>
      <c r="D146" s="355"/>
      <c r="E146" s="358"/>
      <c r="F146" s="164" t="s">
        <v>184</v>
      </c>
      <c r="G146" s="47" t="s">
        <v>70</v>
      </c>
      <c r="H146" s="165" t="s">
        <v>123</v>
      </c>
      <c r="I146" s="59">
        <v>21</v>
      </c>
      <c r="J146" s="58" t="s">
        <v>80</v>
      </c>
      <c r="K146" s="40">
        <v>2</v>
      </c>
      <c r="L146" s="41" t="s">
        <v>72</v>
      </c>
      <c r="M146" s="52">
        <v>21</v>
      </c>
      <c r="N146" s="51">
        <v>10</v>
      </c>
      <c r="O146" s="57">
        <v>20</v>
      </c>
      <c r="P146" s="42" t="s">
        <v>105</v>
      </c>
      <c r="Q146" s="360" t="s">
        <v>214</v>
      </c>
      <c r="R146" s="361"/>
      <c r="S146" s="362"/>
      <c r="T146" s="110" t="str">
        <f>IF(OR(O146="",L146=Paramétrage!$C$10,L146=Paramétrage!$C$13,L146=Paramétrage!$C$17,L146=Paramétrage!$C$20,L146=Paramétrage!$C$24,L146=Paramétrage!$C$27,AND(L146&lt;&gt;Paramétrage!$C$9,P146="Mut+ext")),"",ROUNDUP(N146/O146,0))</f>
        <v/>
      </c>
      <c r="U146" s="102">
        <f>IF(OR(L146="",P146="Mut+ext"),0,IF(VLOOKUP(L146,Paramétrage!$C$6:$E$29,2,0)=0,0,IF(O146="","saisir capacité",IF(OR(G146=Paramétrage!$I$7,G146=Paramétrage!$I$8,G146=Paramétrage!$I$9,G146=Paramétrage!$I$10),0,M146*T146*VLOOKUP(L146,Paramétrage!$C$6:$E$29,2,0)))))</f>
        <v>0</v>
      </c>
      <c r="V146" s="43"/>
      <c r="W146" s="103">
        <f t="shared" si="53"/>
        <v>0</v>
      </c>
      <c r="X146" s="111">
        <f>IF(L146="",0,IF(ISERROR(V146+U146*VLOOKUP(L146,Paramétrage!$C$6:$E$29,3,0))=TRUE,W146,V146+U146*VLOOKUP(L146,Paramétrage!$C$6:$E$29,3,0)))</f>
        <v>0</v>
      </c>
      <c r="Y146" s="366"/>
      <c r="Z146" s="361"/>
      <c r="AA146" s="367"/>
      <c r="AB146" s="73" t="s">
        <v>75</v>
      </c>
      <c r="AC146" s="44" t="s">
        <v>66</v>
      </c>
      <c r="AD146" s="74">
        <f t="shared" si="55"/>
        <v>3.8181818181818183</v>
      </c>
      <c r="AE146" s="17">
        <f t="shared" si="54"/>
        <v>210</v>
      </c>
    </row>
    <row r="147" spans="1:31" x14ac:dyDescent="0.25">
      <c r="A147" s="379"/>
      <c r="B147" s="351"/>
      <c r="C147" s="354"/>
      <c r="D147" s="355"/>
      <c r="E147" s="358"/>
      <c r="F147" s="164" t="s">
        <v>184</v>
      </c>
      <c r="G147" s="47" t="s">
        <v>70</v>
      </c>
      <c r="H147" s="165" t="s">
        <v>124</v>
      </c>
      <c r="I147" s="59">
        <v>21</v>
      </c>
      <c r="J147" s="58" t="s">
        <v>80</v>
      </c>
      <c r="K147" s="40">
        <v>2</v>
      </c>
      <c r="L147" s="41" t="s">
        <v>72</v>
      </c>
      <c r="M147" s="52">
        <v>21</v>
      </c>
      <c r="N147" s="50">
        <v>10</v>
      </c>
      <c r="O147" s="57">
        <v>20</v>
      </c>
      <c r="P147" s="42" t="s">
        <v>105</v>
      </c>
      <c r="Q147" s="360" t="s">
        <v>214</v>
      </c>
      <c r="R147" s="361"/>
      <c r="S147" s="362"/>
      <c r="T147" s="110" t="str">
        <f>IF(OR(O147="",L147=Paramétrage!$C$10,L147=Paramétrage!$C$13,L147=Paramétrage!$C$17,L147=Paramétrage!$C$20,L147=Paramétrage!$C$24,L147=Paramétrage!$C$27,AND(L147&lt;&gt;Paramétrage!$C$9,P147="Mut+ext")),"",ROUNDUP(N147/O147,0))</f>
        <v/>
      </c>
      <c r="U147" s="102">
        <f>IF(OR(L147="",P147="Mut+ext"),0,IF(VLOOKUP(L147,Paramétrage!$C$6:$E$29,2,0)=0,0,IF(O147="","saisir capacité",IF(OR(G147=Paramétrage!$I$7,G147=Paramétrage!$I$8,G147=Paramétrage!$I$9,G147=Paramétrage!$I$10),0,M147*T147*VLOOKUP(L147,Paramétrage!$C$6:$E$29,2,0)))))</f>
        <v>0</v>
      </c>
      <c r="V147" s="43"/>
      <c r="W147" s="103">
        <f t="shared" si="53"/>
        <v>0</v>
      </c>
      <c r="X147" s="111">
        <f>IF(L147="",0,IF(ISERROR(V147+U147*VLOOKUP(L147,Paramétrage!$C$6:$E$29,3,0))=TRUE,W147,V147+U147*VLOOKUP(L147,Paramétrage!$C$6:$E$29,3,0)))</f>
        <v>0</v>
      </c>
      <c r="Y147" s="366"/>
      <c r="Z147" s="361"/>
      <c r="AA147" s="367"/>
      <c r="AB147" s="73" t="s">
        <v>75</v>
      </c>
      <c r="AC147" s="44" t="s">
        <v>66</v>
      </c>
      <c r="AD147" s="74">
        <f t="shared" si="55"/>
        <v>3.8181818181818183</v>
      </c>
      <c r="AE147" s="17">
        <f t="shared" si="54"/>
        <v>210</v>
      </c>
    </row>
    <row r="148" spans="1:31" x14ac:dyDescent="0.25">
      <c r="A148" s="379"/>
      <c r="B148" s="351"/>
      <c r="C148" s="354"/>
      <c r="D148" s="355"/>
      <c r="E148" s="358"/>
      <c r="F148" s="164" t="s">
        <v>184</v>
      </c>
      <c r="G148" s="47" t="s">
        <v>70</v>
      </c>
      <c r="H148" s="165" t="s">
        <v>125</v>
      </c>
      <c r="I148" s="59">
        <v>21</v>
      </c>
      <c r="J148" s="58" t="s">
        <v>80</v>
      </c>
      <c r="K148" s="40">
        <v>2</v>
      </c>
      <c r="L148" s="41" t="s">
        <v>72</v>
      </c>
      <c r="M148" s="52">
        <v>21</v>
      </c>
      <c r="N148" s="51">
        <v>10</v>
      </c>
      <c r="O148" s="57">
        <v>20</v>
      </c>
      <c r="P148" s="42" t="s">
        <v>105</v>
      </c>
      <c r="Q148" s="360" t="s">
        <v>214</v>
      </c>
      <c r="R148" s="361"/>
      <c r="S148" s="362"/>
      <c r="T148" s="110" t="str">
        <f>IF(OR(O148="",L148=Paramétrage!$C$10,L148=Paramétrage!$C$13,L148=Paramétrage!$C$17,L148=Paramétrage!$C$20,L148=Paramétrage!$C$24,L148=Paramétrage!$C$27,AND(L148&lt;&gt;Paramétrage!$C$9,P148="Mut+ext")),"",ROUNDUP(N148/O148,0))</f>
        <v/>
      </c>
      <c r="U148" s="102">
        <f>IF(OR(L148="",P148="Mut+ext"),0,IF(VLOOKUP(L148,Paramétrage!$C$6:$E$29,2,0)=0,0,IF(O148="","saisir capacité",IF(OR(G148=Paramétrage!$I$7,G148=Paramétrage!$I$8,G148=Paramétrage!$I$9,G148=Paramétrage!$I$10),0,M148*T148*VLOOKUP(L148,Paramétrage!$C$6:$E$29,2,0)))))</f>
        <v>0</v>
      </c>
      <c r="V148" s="43"/>
      <c r="W148" s="103">
        <f t="shared" si="53"/>
        <v>0</v>
      </c>
      <c r="X148" s="111">
        <f>IF(L148="",0,IF(ISERROR(V148+U148*VLOOKUP(L148,Paramétrage!$C$6:$E$29,3,0))=TRUE,W148,V148+U148*VLOOKUP(L148,Paramétrage!$C$6:$E$29,3,0)))</f>
        <v>0</v>
      </c>
      <c r="Y148" s="366"/>
      <c r="Z148" s="361"/>
      <c r="AA148" s="367"/>
      <c r="AB148" s="73" t="s">
        <v>75</v>
      </c>
      <c r="AC148" s="44" t="s">
        <v>66</v>
      </c>
      <c r="AD148" s="74">
        <f t="shared" si="55"/>
        <v>3.8181818181818183</v>
      </c>
      <c r="AE148" s="17">
        <f t="shared" si="54"/>
        <v>210</v>
      </c>
    </row>
    <row r="149" spans="1:31" x14ac:dyDescent="0.25">
      <c r="A149" s="379"/>
      <c r="B149" s="351"/>
      <c r="C149" s="354"/>
      <c r="D149" s="355"/>
      <c r="E149" s="358"/>
      <c r="F149" s="164" t="s">
        <v>184</v>
      </c>
      <c r="G149" s="47" t="s">
        <v>70</v>
      </c>
      <c r="H149" s="165" t="s">
        <v>126</v>
      </c>
      <c r="I149" s="59">
        <v>21</v>
      </c>
      <c r="J149" s="58" t="s">
        <v>80</v>
      </c>
      <c r="K149" s="40">
        <v>2</v>
      </c>
      <c r="L149" s="41" t="s">
        <v>72</v>
      </c>
      <c r="M149" s="52">
        <v>21</v>
      </c>
      <c r="N149" s="50">
        <v>10</v>
      </c>
      <c r="O149" s="57">
        <v>20</v>
      </c>
      <c r="P149" s="42" t="s">
        <v>105</v>
      </c>
      <c r="Q149" s="360" t="s">
        <v>214</v>
      </c>
      <c r="R149" s="361"/>
      <c r="S149" s="362"/>
      <c r="T149" s="110" t="str">
        <f>IF(OR(O149="",L149=Paramétrage!$C$10,L149=Paramétrage!$C$13,L149=Paramétrage!$C$17,L149=Paramétrage!$C$20,L149=Paramétrage!$C$24,L149=Paramétrage!$C$27,AND(L149&lt;&gt;Paramétrage!$C$9,P149="Mut+ext")),"",ROUNDUP(N149/O149,0))</f>
        <v/>
      </c>
      <c r="U149" s="102">
        <f>IF(OR(L149="",P149="Mut+ext"),0,IF(VLOOKUP(L149,Paramétrage!$C$6:$E$29,2,0)=0,0,IF(O149="","saisir capacité",IF(OR(G149=Paramétrage!$I$7,G149=Paramétrage!$I$8,G149=Paramétrage!$I$9,G149=Paramétrage!$I$10),0,M149*T149*VLOOKUP(L149,Paramétrage!$C$6:$E$29,2,0)))))</f>
        <v>0</v>
      </c>
      <c r="V149" s="43"/>
      <c r="W149" s="103">
        <f t="shared" si="53"/>
        <v>0</v>
      </c>
      <c r="X149" s="111">
        <f>IF(L149="",0,IF(ISERROR(V149+U149*VLOOKUP(L149,Paramétrage!$C$6:$E$29,3,0))=TRUE,W149,V149+U149*VLOOKUP(L149,Paramétrage!$C$6:$E$29,3,0)))</f>
        <v>0</v>
      </c>
      <c r="Y149" s="366"/>
      <c r="Z149" s="361"/>
      <c r="AA149" s="367"/>
      <c r="AB149" s="73" t="s">
        <v>75</v>
      </c>
      <c r="AC149" s="44" t="s">
        <v>66</v>
      </c>
      <c r="AD149" s="74">
        <f t="shared" si="55"/>
        <v>3.8181818181818183</v>
      </c>
      <c r="AE149" s="17">
        <f t="shared" si="54"/>
        <v>210</v>
      </c>
    </row>
    <row r="150" spans="1:31" x14ac:dyDescent="0.25">
      <c r="A150" s="379"/>
      <c r="B150" s="351"/>
      <c r="C150" s="354"/>
      <c r="D150" s="355"/>
      <c r="E150" s="358"/>
      <c r="F150" s="164" t="s">
        <v>184</v>
      </c>
      <c r="G150" s="47" t="s">
        <v>70</v>
      </c>
      <c r="H150" s="165" t="s">
        <v>129</v>
      </c>
      <c r="I150" s="59">
        <v>21</v>
      </c>
      <c r="J150" s="58" t="s">
        <v>80</v>
      </c>
      <c r="K150" s="40">
        <v>2</v>
      </c>
      <c r="L150" s="41" t="s">
        <v>72</v>
      </c>
      <c r="M150" s="52">
        <v>21</v>
      </c>
      <c r="N150" s="50">
        <v>10</v>
      </c>
      <c r="O150" s="57">
        <v>20</v>
      </c>
      <c r="P150" s="42" t="s">
        <v>105</v>
      </c>
      <c r="Q150" s="360" t="s">
        <v>224</v>
      </c>
      <c r="R150" s="361"/>
      <c r="S150" s="362"/>
      <c r="T150" s="110" t="str">
        <f>IF(OR(O150="",L150=Paramétrage!$C$10,L150=Paramétrage!$C$13,L150=Paramétrage!$C$17,L150=Paramétrage!$C$20,L150=Paramétrage!$C$24,L150=Paramétrage!$C$27,AND(L150&lt;&gt;Paramétrage!$C$9,P150="Mut+ext")),"",ROUNDUP(N150/O150,0))</f>
        <v/>
      </c>
      <c r="U150" s="102">
        <f>IF(OR(L150="",P150="Mut+ext"),0,IF(VLOOKUP(L150,Paramétrage!$C$6:$E$29,2,0)=0,0,IF(O150="","saisir capacité",IF(OR(G150=Paramétrage!$I$7,G150=Paramétrage!$I$8,G150=Paramétrage!$I$9,G150=Paramétrage!$I$10),0,M150*T150*VLOOKUP(L150,Paramétrage!$C$6:$E$29,2,0)))))</f>
        <v>0</v>
      </c>
      <c r="V150" s="43"/>
      <c r="W150" s="103">
        <f t="shared" si="53"/>
        <v>0</v>
      </c>
      <c r="X150" s="111">
        <f>IF(L150="",0,IF(ISERROR(V150+U150*VLOOKUP(L150,Paramétrage!$C$6:$E$29,3,0))=TRUE,W150,V150+U150*VLOOKUP(L150,Paramétrage!$C$6:$E$29,3,0)))</f>
        <v>0</v>
      </c>
      <c r="Y150" s="366"/>
      <c r="Z150" s="361"/>
      <c r="AA150" s="367"/>
      <c r="AB150" s="73" t="s">
        <v>75</v>
      </c>
      <c r="AC150" s="44" t="s">
        <v>66</v>
      </c>
      <c r="AD150" s="74">
        <f t="shared" si="55"/>
        <v>3.8181818181818183</v>
      </c>
      <c r="AE150" s="17">
        <f t="shared" si="54"/>
        <v>210</v>
      </c>
    </row>
    <row r="151" spans="1:31" x14ac:dyDescent="0.25">
      <c r="A151" s="379"/>
      <c r="B151" s="351"/>
      <c r="C151" s="354"/>
      <c r="D151" s="355"/>
      <c r="E151" s="358"/>
      <c r="F151" s="164" t="s">
        <v>184</v>
      </c>
      <c r="G151" s="47" t="s">
        <v>70</v>
      </c>
      <c r="H151" s="65" t="s">
        <v>185</v>
      </c>
      <c r="I151" s="59">
        <v>21</v>
      </c>
      <c r="J151" s="58" t="s">
        <v>80</v>
      </c>
      <c r="K151" s="40">
        <v>2</v>
      </c>
      <c r="L151" s="41" t="s">
        <v>72</v>
      </c>
      <c r="M151" s="53">
        <v>20</v>
      </c>
      <c r="N151" s="49">
        <v>10</v>
      </c>
      <c r="O151" s="57">
        <v>20</v>
      </c>
      <c r="P151" s="42" t="s">
        <v>105</v>
      </c>
      <c r="Q151" s="360" t="s">
        <v>224</v>
      </c>
      <c r="R151" s="361"/>
      <c r="S151" s="362"/>
      <c r="T151" s="110" t="str">
        <f>IF(OR(O151="",L151=Paramétrage!$C$10,L151=Paramétrage!$C$13,L151=Paramétrage!$C$17,L151=Paramétrage!$C$20,L151=Paramétrage!$C$24,L151=Paramétrage!$C$27,AND(L151&lt;&gt;Paramétrage!$C$9,P151="Mut+ext")),"",ROUNDUP(N151/O151,0))</f>
        <v/>
      </c>
      <c r="U151" s="102">
        <f>IF(OR(L151="",P151="Mut+ext"),0,IF(VLOOKUP(L151,Paramétrage!$C$6:$E$29,2,0)=0,0,IF(O151="","saisir capacité",IF(OR(G151=Paramétrage!$I$7,G151=Paramétrage!$I$8,G151=Paramétrage!$I$9,G151=Paramétrage!$I$10),0,M151*T151*VLOOKUP(L151,Paramétrage!$C$6:$E$29,2,0)))))</f>
        <v>0</v>
      </c>
      <c r="V151" s="43"/>
      <c r="W151" s="103">
        <f t="shared" ref="W151:W153" si="56">IF(ISERROR(U151+V151)=TRUE,U151,U151+V151)</f>
        <v>0</v>
      </c>
      <c r="X151" s="111">
        <f>IF(L151="",0,IF(ISERROR(V151+U151*VLOOKUP(L151,Paramétrage!$C$6:$E$29,3,0))=TRUE,W151,V151+U151*VLOOKUP(L151,Paramétrage!$C$6:$E$29,3,0)))</f>
        <v>0</v>
      </c>
      <c r="Y151" s="366"/>
      <c r="Z151" s="361"/>
      <c r="AA151" s="367"/>
      <c r="AB151" s="73" t="s">
        <v>75</v>
      </c>
      <c r="AC151" s="44" t="s">
        <v>66</v>
      </c>
      <c r="AD151" s="74">
        <f t="shared" si="55"/>
        <v>3.6363636363636362</v>
      </c>
      <c r="AE151" s="17">
        <f t="shared" ref="AE151:AE153" si="57">M151*N151</f>
        <v>200</v>
      </c>
    </row>
    <row r="152" spans="1:31" x14ac:dyDescent="0.25">
      <c r="A152" s="379"/>
      <c r="B152" s="351"/>
      <c r="C152" s="354"/>
      <c r="D152" s="355"/>
      <c r="E152" s="358"/>
      <c r="F152" s="164" t="s">
        <v>184</v>
      </c>
      <c r="G152" s="47" t="s">
        <v>70</v>
      </c>
      <c r="H152" s="165" t="s">
        <v>130</v>
      </c>
      <c r="I152" s="59">
        <v>21</v>
      </c>
      <c r="J152" s="58" t="s">
        <v>80</v>
      </c>
      <c r="K152" s="40">
        <v>2</v>
      </c>
      <c r="L152" s="41" t="s">
        <v>72</v>
      </c>
      <c r="M152" s="52">
        <v>20</v>
      </c>
      <c r="N152" s="50">
        <v>10</v>
      </c>
      <c r="O152" s="57">
        <v>20</v>
      </c>
      <c r="P152" s="42" t="s">
        <v>105</v>
      </c>
      <c r="Q152" s="360" t="s">
        <v>186</v>
      </c>
      <c r="R152" s="361"/>
      <c r="S152" s="362"/>
      <c r="T152" s="110" t="str">
        <f>IF(OR(O152="",L152=Paramétrage!$C$10,L152=Paramétrage!$C$13,L152=Paramétrage!$C$17,L152=Paramétrage!$C$20,L152=Paramétrage!$C$24,L152=Paramétrage!$C$27,AND(L152&lt;&gt;Paramétrage!$C$9,P152="Mut+ext")),"",ROUNDUP(N152/O152,0))</f>
        <v/>
      </c>
      <c r="U152" s="102">
        <f>IF(OR(L152="",P152="Mut+ext"),0,IF(VLOOKUP(L152,Paramétrage!$C$6:$E$29,2,0)=0,0,IF(O152="","saisir capacité",IF(OR(G152=Paramétrage!$I$7,G152=Paramétrage!$I$8,G152=Paramétrage!$I$9,G152=Paramétrage!$I$10),0,M152*T152*VLOOKUP(L152,Paramétrage!$C$6:$E$29,2,0)))))</f>
        <v>0</v>
      </c>
      <c r="V152" s="43"/>
      <c r="W152" s="103">
        <f t="shared" si="56"/>
        <v>0</v>
      </c>
      <c r="X152" s="111">
        <f>IF(L152="",0,IF(ISERROR(V152+U152*VLOOKUP(L152,Paramétrage!$C$6:$E$29,3,0))=TRUE,W152,V152+U152*VLOOKUP(L152,Paramétrage!$C$6:$E$29,3,0)))</f>
        <v>0</v>
      </c>
      <c r="Y152" s="366"/>
      <c r="Z152" s="361"/>
      <c r="AA152" s="367"/>
      <c r="AB152" s="214" t="s">
        <v>166</v>
      </c>
      <c r="AC152" s="44" t="s">
        <v>82</v>
      </c>
      <c r="AD152" s="74">
        <f t="shared" si="55"/>
        <v>3.6363636363636362</v>
      </c>
      <c r="AE152" s="17">
        <f t="shared" si="57"/>
        <v>200</v>
      </c>
    </row>
    <row r="153" spans="1:31" x14ac:dyDescent="0.25">
      <c r="A153" s="379"/>
      <c r="B153" s="351"/>
      <c r="C153" s="354"/>
      <c r="D153" s="355"/>
      <c r="E153" s="358"/>
      <c r="F153" s="164" t="s">
        <v>184</v>
      </c>
      <c r="G153" s="47" t="s">
        <v>70</v>
      </c>
      <c r="H153" s="65" t="s">
        <v>131</v>
      </c>
      <c r="I153" s="59">
        <v>21</v>
      </c>
      <c r="J153" s="58" t="s">
        <v>80</v>
      </c>
      <c r="K153" s="40">
        <v>2</v>
      </c>
      <c r="L153" s="41" t="s">
        <v>72</v>
      </c>
      <c r="M153" s="53">
        <v>20</v>
      </c>
      <c r="N153" s="49">
        <v>10</v>
      </c>
      <c r="O153" s="57">
        <v>20</v>
      </c>
      <c r="P153" s="261" t="s">
        <v>105</v>
      </c>
      <c r="Q153" s="363"/>
      <c r="R153" s="364"/>
      <c r="S153" s="365"/>
      <c r="T153" s="262" t="str">
        <f>IF(OR(O153="",L153=Paramétrage!$C$10,L153=Paramétrage!$C$13,L153=Paramétrage!$C$17,L153=Paramétrage!$C$20,L153=Paramétrage!$C$24,L153=Paramétrage!$C$27,AND(L153&lt;&gt;Paramétrage!$C$9,P153="Mut+ext")),"",ROUNDUP(N153/O153,0))</f>
        <v/>
      </c>
      <c r="U153" s="268">
        <f>IF(OR(L153="",P153="Mut+ext"),0,IF(VLOOKUP(L153,Paramétrage!$C$6:$E$29,2,0)=0,0,IF(O153="","saisir capacité",IF(OR(G153=Paramétrage!$I$7,G153=Paramétrage!$I$8,G153=Paramétrage!$I$9,G153=Paramétrage!$I$10),0,M153*T153*VLOOKUP(L153,Paramétrage!$C$6:$E$29,2,0)))))</f>
        <v>0</v>
      </c>
      <c r="V153" s="264"/>
      <c r="W153" s="265">
        <f t="shared" si="56"/>
        <v>0</v>
      </c>
      <c r="X153" s="266">
        <f>IF(L153="",0,IF(ISERROR(V153+U153*VLOOKUP(L153,Paramétrage!$C$6:$E$29,3,0))=TRUE,W153,V153+U153*VLOOKUP(L153,Paramétrage!$C$6:$E$29,3,0)))</f>
        <v>0</v>
      </c>
      <c r="Y153" s="366" t="s">
        <v>132</v>
      </c>
      <c r="Z153" s="361"/>
      <c r="AA153" s="367"/>
      <c r="AB153" s="73" t="s">
        <v>81</v>
      </c>
      <c r="AC153" s="44" t="s">
        <v>82</v>
      </c>
      <c r="AD153" s="74">
        <f t="shared" si="55"/>
        <v>3.6363636363636362</v>
      </c>
      <c r="AE153" s="17">
        <f t="shared" si="57"/>
        <v>200</v>
      </c>
    </row>
    <row r="154" spans="1:31" x14ac:dyDescent="0.25">
      <c r="A154" s="379"/>
      <c r="B154" s="351"/>
      <c r="C154" s="356"/>
      <c r="D154" s="357"/>
      <c r="E154" s="359"/>
      <c r="F154" s="164" t="s">
        <v>184</v>
      </c>
      <c r="G154" s="47" t="s">
        <v>70</v>
      </c>
      <c r="H154" s="165" t="s">
        <v>133</v>
      </c>
      <c r="I154" s="59">
        <v>21</v>
      </c>
      <c r="J154" s="58" t="s">
        <v>80</v>
      </c>
      <c r="K154" s="40">
        <v>2</v>
      </c>
      <c r="L154" s="41" t="s">
        <v>72</v>
      </c>
      <c r="M154" s="52">
        <v>20</v>
      </c>
      <c r="N154" s="50">
        <v>10</v>
      </c>
      <c r="O154" s="57">
        <v>20</v>
      </c>
      <c r="P154" s="261" t="s">
        <v>105</v>
      </c>
      <c r="Q154" s="363"/>
      <c r="R154" s="364"/>
      <c r="S154" s="365"/>
      <c r="T154" s="262" t="str">
        <f>IF(OR(O154="",L154=Paramétrage!$C$10,L154=Paramétrage!$C$13,L154=Paramétrage!$C$17,L154=Paramétrage!$C$20,L154=Paramétrage!$C$24,L154=Paramétrage!$C$27,AND(L154&lt;&gt;Paramétrage!$C$9,P154="Mut+ext")),"",ROUNDUP(N154/O154,0))</f>
        <v/>
      </c>
      <c r="U154" s="268">
        <f>IF(OR(L154="",P154="Mut+ext"),0,IF(VLOOKUP(L154,Paramétrage!$C$6:$E$29,2,0)=0,0,IF(O154="","saisir capacité",IF(OR(G154=Paramétrage!$I$7,G154=Paramétrage!$I$8,G154=Paramétrage!$I$9,G154=Paramétrage!$I$10),0,M154*T154*VLOOKUP(L154,Paramétrage!$C$6:$E$29,2,0)))))</f>
        <v>0</v>
      </c>
      <c r="V154" s="264"/>
      <c r="W154" s="265">
        <f t="shared" si="53"/>
        <v>0</v>
      </c>
      <c r="X154" s="266">
        <f>IF(L154="",0,IF(ISERROR(V154+U154*VLOOKUP(L154,Paramétrage!$C$6:$E$29,3,0))=TRUE,W154,V154+U154*VLOOKUP(L154,Paramétrage!$C$6:$E$29,3,0)))</f>
        <v>0</v>
      </c>
      <c r="Y154" s="366" t="s">
        <v>135</v>
      </c>
      <c r="Z154" s="361"/>
      <c r="AA154" s="367"/>
      <c r="AB154" s="73" t="s">
        <v>81</v>
      </c>
      <c r="AC154" s="44" t="s">
        <v>82</v>
      </c>
      <c r="AD154" s="74">
        <f t="shared" si="55"/>
        <v>3.6363636363636362</v>
      </c>
      <c r="AE154" s="17">
        <f t="shared" si="54"/>
        <v>200</v>
      </c>
    </row>
    <row r="155" spans="1:31" x14ac:dyDescent="0.25">
      <c r="A155" s="379"/>
      <c r="B155" s="351"/>
      <c r="C155" s="178"/>
      <c r="D155" s="89"/>
      <c r="E155" s="88"/>
      <c r="F155" s="89"/>
      <c r="G155" s="169"/>
      <c r="H155" s="167"/>
      <c r="I155" s="161"/>
      <c r="J155" s="90"/>
      <c r="K155" s="92"/>
      <c r="L155" s="93"/>
      <c r="M155" s="94">
        <f>AD155</f>
        <v>41.818181818181813</v>
      </c>
      <c r="N155" s="95">
        <f>SUM(N144:N154)</f>
        <v>110</v>
      </c>
      <c r="O155" s="95"/>
      <c r="P155" s="98"/>
      <c r="Q155" s="96"/>
      <c r="R155" s="96"/>
      <c r="S155" s="97"/>
      <c r="T155" s="153"/>
      <c r="U155" s="99">
        <f>SUM(U144:U154)</f>
        <v>0</v>
      </c>
      <c r="V155" s="93">
        <f>SUM(V144:V154)</f>
        <v>0</v>
      </c>
      <c r="W155" s="100">
        <f t="shared" si="50"/>
        <v>0</v>
      </c>
      <c r="X155" s="101">
        <f>SUM(X144:X154)</f>
        <v>0</v>
      </c>
      <c r="Y155" s="154"/>
      <c r="Z155" s="155"/>
      <c r="AA155" s="156"/>
      <c r="AB155" s="157"/>
      <c r="AC155" s="158"/>
      <c r="AD155" s="159">
        <f>SUM(AD144:AD154)</f>
        <v>41.818181818181813</v>
      </c>
      <c r="AE155" s="160">
        <f>SUM(AE144:AE154)</f>
        <v>2300</v>
      </c>
    </row>
    <row r="156" spans="1:31" ht="15.65" hidden="1" customHeight="1" x14ac:dyDescent="0.25">
      <c r="A156" s="379"/>
      <c r="B156" s="351" t="s">
        <v>187</v>
      </c>
      <c r="C156" s="352" t="s">
        <v>137</v>
      </c>
      <c r="D156" s="353"/>
      <c r="E156" s="358"/>
      <c r="F156" s="212"/>
      <c r="G156" s="64"/>
      <c r="H156" s="65"/>
      <c r="I156" s="59"/>
      <c r="J156" s="58"/>
      <c r="K156" s="40"/>
      <c r="L156" s="41"/>
      <c r="M156" s="53"/>
      <c r="N156" s="49"/>
      <c r="O156" s="57"/>
      <c r="P156" s="42"/>
      <c r="Q156" s="360"/>
      <c r="R156" s="361"/>
      <c r="S156" s="362"/>
      <c r="T156" s="110" t="str">
        <f>IF(OR(O156="",L156=Paramétrage!$C$10,L156=Paramétrage!$C$13,L156=Paramétrage!$C$17,L156=Paramétrage!$C$20,L156=Paramétrage!$C$24,L156=Paramétrage!$C$27,AND(L156&lt;&gt;Paramétrage!$C$9,P156="Mut+ext")),"",ROUNDUP(N156/O156,0))</f>
        <v/>
      </c>
      <c r="U156" s="102">
        <f>IF(OR(L156="",P156="Mut+ext"),0,IF(VLOOKUP(L156,Paramétrage!$C$6:$E$29,2,0)=0,0,IF(O156="","saisir capacité",IF(OR(G156=Paramétrage!$I$7,G156=Paramétrage!$I$8,G156=Paramétrage!$I$9,G156=Paramétrage!$I$10),0,M156*T156*VLOOKUP(L156,Paramétrage!$C$6:$E$29,2,0)))))</f>
        <v>0</v>
      </c>
      <c r="V156" s="43"/>
      <c r="W156" s="103">
        <f t="shared" ref="W156:W163" si="58">IF(ISERROR(U156+V156)=TRUE,U156,U156+V156)</f>
        <v>0</v>
      </c>
      <c r="X156" s="111">
        <f>IF(L156="",0,IF(ISERROR(V156+U156*VLOOKUP(L156,Paramétrage!$C$6:$E$29,3,0))=TRUE,W156,V156+U156*VLOOKUP(L156,Paramétrage!$C$6:$E$29,3,0)))</f>
        <v>0</v>
      </c>
      <c r="Y156" s="366"/>
      <c r="Z156" s="361"/>
      <c r="AA156" s="367"/>
      <c r="AB156" s="214"/>
      <c r="AC156" s="44"/>
      <c r="AD156" s="74">
        <f>IF(F156="",0,IF(J156="",0,IF(SUMIF(F156:F163,F156,N156:N163)=0,0,IF(OR(K156="",J156="obligatoire"),AE156/SUMIF(F156:F163,F156,N156:N163),AE156/(SUMIF(F156:F163,F156,N156:N163)/K156)))))</f>
        <v>0</v>
      </c>
      <c r="AE156" s="16">
        <f>M156*N156</f>
        <v>0</v>
      </c>
    </row>
    <row r="157" spans="1:31" hidden="1" x14ac:dyDescent="0.25">
      <c r="A157" s="379"/>
      <c r="B157" s="351"/>
      <c r="C157" s="354"/>
      <c r="D157" s="355"/>
      <c r="E157" s="358"/>
      <c r="F157" s="212"/>
      <c r="G157" s="64"/>
      <c r="H157" s="165"/>
      <c r="I157" s="59"/>
      <c r="J157" s="58"/>
      <c r="K157" s="40"/>
      <c r="L157" s="41"/>
      <c r="M157" s="52"/>
      <c r="N157" s="49"/>
      <c r="O157" s="57"/>
      <c r="P157" s="42"/>
      <c r="Q157" s="360"/>
      <c r="R157" s="361"/>
      <c r="S157" s="362"/>
      <c r="T157" s="110" t="str">
        <f>IF(OR(O157="",L157=Paramétrage!$C$10,L157=Paramétrage!$C$13,L157=Paramétrage!$C$17,L157=Paramétrage!$C$20,L157=Paramétrage!$C$24,L157=Paramétrage!$C$27,AND(L157&lt;&gt;Paramétrage!$C$9,P157="Mut+ext")),"",ROUNDUP(N157/O157,0))</f>
        <v/>
      </c>
      <c r="U157" s="102">
        <f>IF(OR(L157="",P157="Mut+ext"),0,IF(VLOOKUP(L157,Paramétrage!$C$6:$E$29,2,0)=0,0,IF(O157="","saisir capacité",IF(OR(G157=Paramétrage!$I$7,G157=Paramétrage!$I$8,G157=Paramétrage!$I$9,G157=Paramétrage!$I$10),0,M157*T157*VLOOKUP(L157,Paramétrage!$C$6:$E$29,2,0)))))</f>
        <v>0</v>
      </c>
      <c r="V157" s="43"/>
      <c r="W157" s="103">
        <f t="shared" si="58"/>
        <v>0</v>
      </c>
      <c r="X157" s="111">
        <f>IF(L157="",0,IF(ISERROR(V157+U157*VLOOKUP(L157,Paramétrage!$C$6:$E$29,3,0))=TRUE,W157,V157+U157*VLOOKUP(L157,Paramétrage!$C$6:$E$29,3,0)))</f>
        <v>0</v>
      </c>
      <c r="Y157" s="366"/>
      <c r="Z157" s="361"/>
      <c r="AA157" s="367"/>
      <c r="AB157" s="73"/>
      <c r="AC157" s="44"/>
      <c r="AD157" s="74">
        <f>IF(F157="",0,IF(J157="",0,IF(SUMIF(F156:F163,F157,N156:N163)=0,0,IF(OR(K157="",J157="obligatoire"),AE157/SUMIF(F156:F163,F157,N156:N163),AE157/(SUMIF(F156:F163,F157,N156:N163)/K157)))))</f>
        <v>0</v>
      </c>
      <c r="AE157" s="16">
        <f t="shared" ref="AE157:AE163" si="59">M157*N157</f>
        <v>0</v>
      </c>
    </row>
    <row r="158" spans="1:31" hidden="1" x14ac:dyDescent="0.25">
      <c r="A158" s="379"/>
      <c r="B158" s="351"/>
      <c r="C158" s="354"/>
      <c r="D158" s="355"/>
      <c r="E158" s="358"/>
      <c r="F158" s="212"/>
      <c r="G158" s="64"/>
      <c r="H158" s="165"/>
      <c r="I158" s="59"/>
      <c r="J158" s="58"/>
      <c r="K158" s="40"/>
      <c r="L158" s="41"/>
      <c r="M158" s="52"/>
      <c r="N158" s="51"/>
      <c r="O158" s="57"/>
      <c r="P158" s="42"/>
      <c r="Q158" s="360"/>
      <c r="R158" s="361"/>
      <c r="S158" s="362"/>
      <c r="T158" s="110" t="str">
        <f>IF(OR(O158="",L158=Paramétrage!$C$10,L158=Paramétrage!$C$13,L158=Paramétrage!$C$17,L158=Paramétrage!$C$20,L158=Paramétrage!$C$24,L158=Paramétrage!$C$27,AND(L158&lt;&gt;Paramétrage!$C$9,P158="Mut+ext")),"",ROUNDUP(N158/O158,0))</f>
        <v/>
      </c>
      <c r="U158" s="102">
        <f>IF(OR(L158="",P158="Mut+ext"),0,IF(VLOOKUP(L158,Paramétrage!$C$6:$E$29,2,0)=0,0,IF(O158="","saisir capacité",IF(OR(G158=Paramétrage!$I$7,G158=Paramétrage!$I$8,G158=Paramétrage!$I$9,G158=Paramétrage!$I$10),0,M158*T158*VLOOKUP(L158,Paramétrage!$C$6:$E$29,2,0)))))</f>
        <v>0</v>
      </c>
      <c r="V158" s="43"/>
      <c r="W158" s="103">
        <f t="shared" si="58"/>
        <v>0</v>
      </c>
      <c r="X158" s="111">
        <f>IF(L158="",0,IF(ISERROR(V158+U158*VLOOKUP(L158,Paramétrage!$C$6:$E$29,3,0))=TRUE,W158,V158+U158*VLOOKUP(L158,Paramétrage!$C$6:$E$29,3,0)))</f>
        <v>0</v>
      </c>
      <c r="Y158" s="216"/>
      <c r="Z158" s="214"/>
      <c r="AA158" s="217"/>
      <c r="AB158" s="73"/>
      <c r="AC158" s="44"/>
      <c r="AD158" s="74">
        <f>IF(F158="",0,IF(J158="",0,IF(SUMIF(F156:F163,F158,N156:N163)=0,0,IF(OR(K158="",J158="obligatoire"),AE158/SUMIF(F156:F163,F158,N156:N163),AE158/(SUMIF(F156:F163,F158,N156:N163)/K158)))))</f>
        <v>0</v>
      </c>
      <c r="AE158" s="16">
        <f t="shared" si="59"/>
        <v>0</v>
      </c>
    </row>
    <row r="159" spans="1:31" hidden="1" x14ac:dyDescent="0.25">
      <c r="A159" s="379"/>
      <c r="B159" s="351"/>
      <c r="C159" s="354"/>
      <c r="D159" s="355"/>
      <c r="E159" s="358"/>
      <c r="F159" s="164"/>
      <c r="G159" s="39"/>
      <c r="H159" s="65"/>
      <c r="I159" s="59"/>
      <c r="J159" s="58"/>
      <c r="K159" s="40"/>
      <c r="L159" s="41"/>
      <c r="M159" s="52"/>
      <c r="N159" s="49"/>
      <c r="O159" s="57"/>
      <c r="P159" s="42"/>
      <c r="Q159" s="360"/>
      <c r="R159" s="361"/>
      <c r="S159" s="362"/>
      <c r="T159" s="110" t="str">
        <f>IF(OR(O159="",L159=Paramétrage!$C$10,L159=Paramétrage!$C$13,L159=Paramétrage!$C$17,L159=Paramétrage!$C$20,L159=Paramétrage!$C$24,L159=Paramétrage!$C$27,AND(L159&lt;&gt;Paramétrage!$C$9,P159="Mut+ext")),"",ROUNDUP(N159/O159,0))</f>
        <v/>
      </c>
      <c r="U159" s="102">
        <f>IF(OR(L159="",P159="Mut+ext"),0,IF(VLOOKUP(L159,Paramétrage!$C$6:$E$29,2,0)=0,0,IF(O159="","saisir capacité",IF(OR(G159=Paramétrage!$I$7,G159=Paramétrage!$I$8,G159=Paramétrage!$I$9,G159=Paramétrage!$I$10),0,M159*T159*VLOOKUP(L159,Paramétrage!$C$6:$E$29,2,0)))))</f>
        <v>0</v>
      </c>
      <c r="V159" s="43"/>
      <c r="W159" s="103">
        <f t="shared" si="58"/>
        <v>0</v>
      </c>
      <c r="X159" s="111">
        <f>IF(L159="",0,IF(ISERROR(V159+U159*VLOOKUP(L159,Paramétrage!$C$6:$E$29,3,0))=TRUE,W159,V159+U159*VLOOKUP(L159,Paramétrage!$C$6:$E$29,3,0)))</f>
        <v>0</v>
      </c>
      <c r="Y159" s="366"/>
      <c r="Z159" s="361"/>
      <c r="AA159" s="367"/>
      <c r="AB159" s="214"/>
      <c r="AC159" s="44"/>
      <c r="AD159" s="74">
        <f>IF(F159="",0,IF(J159="",0,IF(SUMIF(F156:F163,F159,N156:N163)=0,0,IF(OR(K159="",J159="obligatoire"),AE159/SUMIF(F156:F163,F159,N156:N163),AE159/(SUMIF(F156:F163,F159,N156:N163)/K159)))))</f>
        <v>0</v>
      </c>
      <c r="AE159" s="16">
        <f t="shared" si="59"/>
        <v>0</v>
      </c>
    </row>
    <row r="160" spans="1:31" hidden="1" x14ac:dyDescent="0.25">
      <c r="A160" s="379"/>
      <c r="B160" s="351"/>
      <c r="C160" s="354"/>
      <c r="D160" s="355"/>
      <c r="E160" s="358"/>
      <c r="F160" s="164"/>
      <c r="G160" s="64"/>
      <c r="H160" s="65"/>
      <c r="I160" s="59"/>
      <c r="J160" s="58"/>
      <c r="K160" s="40"/>
      <c r="L160" s="41"/>
      <c r="M160" s="52"/>
      <c r="N160" s="49"/>
      <c r="O160" s="57"/>
      <c r="P160" s="42"/>
      <c r="Q160" s="360"/>
      <c r="R160" s="361"/>
      <c r="S160" s="362"/>
      <c r="T160" s="110" t="str">
        <f>IF(OR(O160="",L160=Paramétrage!$C$10,L160=Paramétrage!$C$13,L160=Paramétrage!$C$17,L160=Paramétrage!$C$20,L160=Paramétrage!$C$24,L160=Paramétrage!$C$27,AND(L160&lt;&gt;Paramétrage!$C$9,P160="Mut+ext")),"",ROUNDUP(N160/O160,0))</f>
        <v/>
      </c>
      <c r="U160" s="102">
        <f>IF(OR(L160="",P160="Mut+ext"),0,IF(VLOOKUP(L160,Paramétrage!$C$6:$E$29,2,0)=0,0,IF(O160="","saisir capacité",IF(OR(G160=Paramétrage!$I$7,G160=Paramétrage!$I$8,G160=Paramétrage!$I$9,G160=Paramétrage!$I$10),0,M160*T160*VLOOKUP(L160,Paramétrage!$C$6:$E$29,2,0)))))</f>
        <v>0</v>
      </c>
      <c r="V160" s="43"/>
      <c r="W160" s="103">
        <f t="shared" si="58"/>
        <v>0</v>
      </c>
      <c r="X160" s="111">
        <f>IF(L160="",0,IF(ISERROR(V160+U160*VLOOKUP(L160,Paramétrage!$C$6:$E$29,3,0))=TRUE,W160,V160+U160*VLOOKUP(L160,Paramétrage!$C$6:$E$29,3,0)))</f>
        <v>0</v>
      </c>
      <c r="Y160" s="366"/>
      <c r="Z160" s="361"/>
      <c r="AA160" s="367"/>
      <c r="AB160" s="214"/>
      <c r="AC160" s="44"/>
      <c r="AD160" s="74">
        <f>IF(F160="",0,IF(J160="",0,IF(SUMIF(F156:F163,F160,N156:N163)=0,0,IF(OR(K160="",J160="obligatoire"),AE160/SUMIF(F156:F163,F160,N156:N163),AE160/(SUMIF(F156:F163,F160,N156:N163)/K160)))))</f>
        <v>0</v>
      </c>
      <c r="AE160" s="16">
        <f t="shared" si="59"/>
        <v>0</v>
      </c>
    </row>
    <row r="161" spans="1:31" hidden="1" x14ac:dyDescent="0.25">
      <c r="A161" s="379"/>
      <c r="B161" s="351"/>
      <c r="C161" s="354"/>
      <c r="D161" s="355"/>
      <c r="E161" s="358"/>
      <c r="F161" s="164"/>
      <c r="G161" s="64"/>
      <c r="H161" s="65"/>
      <c r="I161" s="59"/>
      <c r="J161" s="58"/>
      <c r="K161" s="40"/>
      <c r="L161" s="41"/>
      <c r="M161" s="52"/>
      <c r="N161" s="49"/>
      <c r="O161" s="57"/>
      <c r="P161" s="42"/>
      <c r="Q161" s="360"/>
      <c r="R161" s="361"/>
      <c r="S161" s="362"/>
      <c r="T161" s="110" t="str">
        <f>IF(OR(O161="",L161=Paramétrage!$C$10,L161=Paramétrage!$C$13,L161=Paramétrage!$C$17,L161=Paramétrage!$C$20,L161=Paramétrage!$C$24,L161=Paramétrage!$C$27,AND(L161&lt;&gt;Paramétrage!$C$9,P161="Mut+ext")),"",ROUNDUP(N161/O161,0))</f>
        <v/>
      </c>
      <c r="U161" s="102">
        <f>IF(OR(L161="",P161="Mut+ext"),0,IF(VLOOKUP(L161,Paramétrage!$C$6:$E$29,2,0)=0,0,IF(O161="","saisir capacité",IF(OR(G161=Paramétrage!$I$7,G161=Paramétrage!$I$8,G161=Paramétrage!$I$9,G161=Paramétrage!$I$10),0,M161*T161*VLOOKUP(L161,Paramétrage!$C$6:$E$29,2,0)))))</f>
        <v>0</v>
      </c>
      <c r="V161" s="43"/>
      <c r="W161" s="103">
        <f t="shared" si="58"/>
        <v>0</v>
      </c>
      <c r="X161" s="111">
        <f>IF(L161="",0,IF(ISERROR(V161+U161*VLOOKUP(L161,Paramétrage!$C$6:$E$29,3,0))=TRUE,W161,V161+U161*VLOOKUP(L161,Paramétrage!$C$6:$E$29,3,0)))</f>
        <v>0</v>
      </c>
      <c r="Y161" s="366"/>
      <c r="Z161" s="361"/>
      <c r="AA161" s="367"/>
      <c r="AB161" s="214"/>
      <c r="AC161" s="44"/>
      <c r="AD161" s="74">
        <f>IF(F161="",0,IF(J161="",0,IF(SUMIF(F156:F163,F161,N156:N163)=0,0,IF(OR(K161="",J161="obligatoire"),AE161/SUMIF(F156:F163,F161,N156:N163),AE161/(SUMIF(F156:F163,F161,N156:N163)/K161)))))</f>
        <v>0</v>
      </c>
      <c r="AE161" s="16">
        <f t="shared" si="59"/>
        <v>0</v>
      </c>
    </row>
    <row r="162" spans="1:31" hidden="1" x14ac:dyDescent="0.25">
      <c r="A162" s="379"/>
      <c r="B162" s="351"/>
      <c r="C162" s="354"/>
      <c r="D162" s="355"/>
      <c r="E162" s="358"/>
      <c r="F162" s="164"/>
      <c r="G162" s="64"/>
      <c r="H162" s="65"/>
      <c r="I162" s="59"/>
      <c r="J162" s="58"/>
      <c r="K162" s="40"/>
      <c r="L162" s="41"/>
      <c r="M162" s="52"/>
      <c r="N162" s="49"/>
      <c r="O162" s="57"/>
      <c r="P162" s="42"/>
      <c r="Q162" s="360"/>
      <c r="R162" s="361"/>
      <c r="S162" s="362"/>
      <c r="T162" s="110" t="str">
        <f>IF(OR(O162="",L162=Paramétrage!$C$10,L162=Paramétrage!$C$13,L162=Paramétrage!$C$17,L162=Paramétrage!$C$20,L162=Paramétrage!$C$24,L162=Paramétrage!$C$27,AND(L162&lt;&gt;Paramétrage!$C$9,P162="Mut+ext")),"",ROUNDUP(N162/O162,0))</f>
        <v/>
      </c>
      <c r="U162" s="102">
        <f>IF(OR(L162="",P162="Mut+ext"),0,IF(VLOOKUP(L162,Paramétrage!$C$6:$E$29,2,0)=0,0,IF(O162="","saisir capacité",IF(OR(G162=Paramétrage!$I$7,G162=Paramétrage!$I$8,G162=Paramétrage!$I$9,G162=Paramétrage!$I$10),0,M162*T162*VLOOKUP(L162,Paramétrage!$C$6:$E$29,2,0)))))</f>
        <v>0</v>
      </c>
      <c r="V162" s="43"/>
      <c r="W162" s="103">
        <f t="shared" si="58"/>
        <v>0</v>
      </c>
      <c r="X162" s="111">
        <f>IF(L162="",0,IF(ISERROR(V162+U162*VLOOKUP(L162,Paramétrage!$C$6:$E$29,3,0))=TRUE,W162,V162+U162*VLOOKUP(L162,Paramétrage!$C$6:$E$29,3,0)))</f>
        <v>0</v>
      </c>
      <c r="Y162" s="366"/>
      <c r="Z162" s="361"/>
      <c r="AA162" s="367"/>
      <c r="AB162" s="214"/>
      <c r="AC162" s="44"/>
      <c r="AD162" s="74">
        <f>IF(F162="",0,IF(J162="",0,IF(SUMIF(F156:F163,F162,N156:N163)=0,0,IF(OR(K162="",J162="obligatoire"),AE162/SUMIF(F156:F163,F162,N156:N163),AE162/(SUMIF(F156:F163,F162,N156:N163)/K162)))))</f>
        <v>0</v>
      </c>
      <c r="AE162" s="16">
        <f t="shared" si="59"/>
        <v>0</v>
      </c>
    </row>
    <row r="163" spans="1:31" hidden="1" x14ac:dyDescent="0.25">
      <c r="A163" s="379"/>
      <c r="B163" s="351"/>
      <c r="C163" s="356"/>
      <c r="D163" s="357"/>
      <c r="E163" s="359"/>
      <c r="F163" s="164"/>
      <c r="G163" s="64"/>
      <c r="H163" s="65"/>
      <c r="I163" s="59"/>
      <c r="J163" s="58"/>
      <c r="K163" s="40"/>
      <c r="L163" s="41"/>
      <c r="M163" s="53"/>
      <c r="N163" s="49"/>
      <c r="O163" s="57"/>
      <c r="P163" s="42"/>
      <c r="Q163" s="360"/>
      <c r="R163" s="361"/>
      <c r="S163" s="362"/>
      <c r="T163" s="110" t="str">
        <f>IF(OR(O163="",L163=Paramétrage!$C$10,L163=Paramétrage!$C$13,L163=Paramétrage!$C$17,L163=Paramétrage!$C$20,L163=Paramétrage!$C$24,L163=Paramétrage!$C$27,AND(L163&lt;&gt;Paramétrage!$C$9,P163="Mut+ext")),"",ROUNDUP(N163/O163,0))</f>
        <v/>
      </c>
      <c r="U163" s="102">
        <f>IF(OR(L163="",P163="Mut+ext"),0,IF(VLOOKUP(L163,Paramétrage!$C$6:$E$29,2,0)=0,0,IF(O163="","saisir capacité",IF(OR(G163=Paramétrage!$I$7,G163=Paramétrage!$I$8,G163=Paramétrage!$I$9,G163=Paramétrage!$I$10),0,M163*T163*VLOOKUP(L163,Paramétrage!$C$6:$E$29,2,0)))))</f>
        <v>0</v>
      </c>
      <c r="V163" s="43"/>
      <c r="W163" s="103">
        <f t="shared" si="58"/>
        <v>0</v>
      </c>
      <c r="X163" s="111">
        <f>IF(L163="",0,IF(ISERROR(V163+U163*VLOOKUP(L163,Paramétrage!$C$6:$E$29,3,0))=TRUE,W163,V163+U163*VLOOKUP(L163,Paramétrage!$C$6:$E$29,3,0)))</f>
        <v>0</v>
      </c>
      <c r="Y163" s="366"/>
      <c r="Z163" s="361"/>
      <c r="AA163" s="367"/>
      <c r="AB163" s="214"/>
      <c r="AC163" s="44"/>
      <c r="AD163" s="74">
        <f>IF(F163="",0,IF(J163="",0,IF(SUMIF(F156:F163,F163,N156:N163)=0,0,IF(OR(K163="",J163="obligatoire"),AE163/SUMIF(F156:F163,F163,N156:N163),AE163/(SUMIF(F156:F163,F163,N156:N163)/K163)))))</f>
        <v>0</v>
      </c>
      <c r="AE163" s="16">
        <f t="shared" si="59"/>
        <v>0</v>
      </c>
    </row>
    <row r="164" spans="1:31" hidden="1" x14ac:dyDescent="0.25">
      <c r="A164" s="379"/>
      <c r="B164" s="351"/>
      <c r="C164" s="178"/>
      <c r="D164" s="89"/>
      <c r="E164" s="88"/>
      <c r="F164" s="89"/>
      <c r="G164" s="169"/>
      <c r="H164" s="167"/>
      <c r="I164" s="161"/>
      <c r="J164" s="90"/>
      <c r="K164" s="92"/>
      <c r="L164" s="93"/>
      <c r="M164" s="94">
        <f>AD164</f>
        <v>0</v>
      </c>
      <c r="N164" s="95"/>
      <c r="O164" s="95"/>
      <c r="P164" s="98"/>
      <c r="Q164" s="96"/>
      <c r="R164" s="96"/>
      <c r="S164" s="97"/>
      <c r="T164" s="153"/>
      <c r="U164" s="99">
        <f>SUM(U156:U163)</f>
        <v>0</v>
      </c>
      <c r="V164" s="93">
        <f>SUM(V156:V163)</f>
        <v>0</v>
      </c>
      <c r="W164" s="100">
        <f t="shared" ref="W164" si="60">U164+V164</f>
        <v>0</v>
      </c>
      <c r="X164" s="101">
        <f>SUM(X156:X163)</f>
        <v>0</v>
      </c>
      <c r="Y164" s="154"/>
      <c r="Z164" s="155"/>
      <c r="AA164" s="156"/>
      <c r="AB164" s="157"/>
      <c r="AC164" s="158"/>
      <c r="AD164" s="159">
        <f>SUM(AD156:AD163)</f>
        <v>0</v>
      </c>
      <c r="AE164" s="160">
        <f>SUM(AE156:AE163)</f>
        <v>0</v>
      </c>
    </row>
    <row r="165" spans="1:31" ht="15.65" customHeight="1" x14ac:dyDescent="0.25">
      <c r="A165" s="379"/>
      <c r="B165" s="351" t="s">
        <v>187</v>
      </c>
      <c r="C165" s="352" t="s">
        <v>188</v>
      </c>
      <c r="D165" s="353"/>
      <c r="E165" s="358">
        <v>9</v>
      </c>
      <c r="F165" s="164" t="s">
        <v>189</v>
      </c>
      <c r="G165" s="47" t="s">
        <v>70</v>
      </c>
      <c r="H165" s="65" t="s">
        <v>190</v>
      </c>
      <c r="I165" s="59">
        <v>21</v>
      </c>
      <c r="J165" s="72" t="s">
        <v>71</v>
      </c>
      <c r="K165" s="40"/>
      <c r="L165" s="41" t="s">
        <v>191</v>
      </c>
      <c r="M165" s="53">
        <v>300</v>
      </c>
      <c r="N165" s="50">
        <v>35</v>
      </c>
      <c r="O165" s="57">
        <v>35</v>
      </c>
      <c r="P165" s="46" t="s">
        <v>99</v>
      </c>
      <c r="Q165" s="360"/>
      <c r="R165" s="361"/>
      <c r="S165" s="362"/>
      <c r="T165" s="110" t="str">
        <f>IF(OR(O165="",L165=Paramétrage!$C$10,L165=Paramétrage!$C$13,L165=Paramétrage!$C$17,L165=Paramétrage!$C$20,L165=Paramétrage!$C$24,L165=Paramétrage!$C$27,AND(L165&lt;&gt;Paramétrage!$C$9,P165="Mut+ext")),"",ROUNDUP(N165/O165,0))</f>
        <v/>
      </c>
      <c r="U165" s="102">
        <f>IF(OR(L165="",P165="Mut+ext"),0,IF(VLOOKUP(L165,Paramétrage!$C$6:$E$29,2,0)=0,0,IF(O165="","saisir capacité",IF(OR(G165=Paramétrage!$I$7,G165=Paramétrage!$I$8,G165=Paramétrage!$I$9,G165=Paramétrage!$I$10),0,M165*T165*VLOOKUP(L165,Paramétrage!$C$6:$E$29,2,0)))))</f>
        <v>0</v>
      </c>
      <c r="V165" s="43"/>
      <c r="W165" s="103">
        <f t="shared" ref="W165:W172" si="61">IF(ISERROR(U165+V165)=TRUE,U165,U165+V165)</f>
        <v>0</v>
      </c>
      <c r="X165" s="111">
        <f>IF(L165="",0,IF(ISERROR(V165+U165*VLOOKUP(L165,Paramétrage!$C$6:$E$29,3,0))=TRUE,W165,V165+U165*VLOOKUP(L165,Paramétrage!$C$6:$E$29,3,0)))</f>
        <v>0</v>
      </c>
      <c r="Y165" s="366" t="s">
        <v>192</v>
      </c>
      <c r="Z165" s="361"/>
      <c r="AA165" s="367"/>
      <c r="AB165" s="73" t="s">
        <v>81</v>
      </c>
      <c r="AC165" s="44" t="s">
        <v>82</v>
      </c>
      <c r="AD165" s="74">
        <f>IF(F165="",0,IF(J165="",0,IF(SUMIF(F165:F172,F165,N165:N172)=0,0,IF(OR(K165="",J165="obligatoire"),AE165/SUMIF(F165:F172,F165,N165:N172),AE165/(SUMIF(F165:F172,F165,N165:N172)/K165)))))</f>
        <v>300</v>
      </c>
      <c r="AE165" s="16">
        <f t="shared" ref="AE165:AE172" si="62">M165*N165</f>
        <v>10500</v>
      </c>
    </row>
    <row r="166" spans="1:31" x14ac:dyDescent="0.25">
      <c r="A166" s="379"/>
      <c r="B166" s="351"/>
      <c r="C166" s="354"/>
      <c r="D166" s="355"/>
      <c r="E166" s="358"/>
      <c r="F166" s="164"/>
      <c r="G166" s="39"/>
      <c r="H166" s="65"/>
      <c r="I166" s="59"/>
      <c r="J166" s="58"/>
      <c r="K166" s="40"/>
      <c r="L166" s="41"/>
      <c r="M166" s="52"/>
      <c r="N166" s="49"/>
      <c r="O166" s="57"/>
      <c r="P166" s="42"/>
      <c r="Q166" s="360"/>
      <c r="R166" s="361"/>
      <c r="S166" s="362"/>
      <c r="T166" s="110" t="str">
        <f>IF(OR(O166="",L166=Paramétrage!$C$10,L166=Paramétrage!$C$13,L166=Paramétrage!$C$17,L166=Paramétrage!$C$20,L166=Paramétrage!$C$24,L166=Paramétrage!$C$27,AND(L166&lt;&gt;Paramétrage!$C$9,P166="Mut+ext")),"",ROUNDUP(N166/O166,0))</f>
        <v/>
      </c>
      <c r="U166" s="102">
        <f>IF(OR(L166="",P166="Mut+ext"),0,IF(VLOOKUP(L166,Paramétrage!$C$6:$E$29,2,0)=0,0,IF(O166="","saisir capacité",IF(OR(G166=Paramétrage!$I$7,G166=Paramétrage!$I$8,G166=Paramétrage!$I$9,G166=Paramétrage!$I$10),0,M166*T166*VLOOKUP(L166,Paramétrage!$C$6:$E$29,2,0)))))</f>
        <v>0</v>
      </c>
      <c r="V166" s="43"/>
      <c r="W166" s="103">
        <f t="shared" si="61"/>
        <v>0</v>
      </c>
      <c r="X166" s="111">
        <f>IF(L166="",0,IF(ISERROR(V166+U166*VLOOKUP(L166,Paramétrage!$C$6:$E$29,3,0))=TRUE,W166,V166+U166*VLOOKUP(L166,Paramétrage!$C$6:$E$29,3,0)))</f>
        <v>0</v>
      </c>
      <c r="Y166" s="366"/>
      <c r="Z166" s="361"/>
      <c r="AA166" s="367"/>
      <c r="AB166" s="73" t="s">
        <v>81</v>
      </c>
      <c r="AC166" s="44" t="s">
        <v>82</v>
      </c>
      <c r="AD166" s="74">
        <f>IF(F166="",0,IF(J166="",0,IF(SUMIF(F165:F172,F166,N165:N172)=0,0,IF(OR(K166="",J166="obligatoire"),AE166/SUMIF(F165:F172,F166,N165:N172),AE166/(SUMIF(F165:F172,F166,N165:N172)/K166)))))</f>
        <v>0</v>
      </c>
      <c r="AE166" s="17">
        <f t="shared" si="62"/>
        <v>0</v>
      </c>
    </row>
    <row r="167" spans="1:31" hidden="1" x14ac:dyDescent="0.25">
      <c r="A167" s="379"/>
      <c r="B167" s="351"/>
      <c r="C167" s="354"/>
      <c r="D167" s="355"/>
      <c r="E167" s="358"/>
      <c r="F167" s="164"/>
      <c r="G167" s="39"/>
      <c r="H167" s="165"/>
      <c r="I167" s="59"/>
      <c r="J167" s="58"/>
      <c r="K167" s="40"/>
      <c r="L167" s="41"/>
      <c r="M167" s="52"/>
      <c r="N167" s="50"/>
      <c r="O167" s="57"/>
      <c r="P167" s="42"/>
      <c r="Q167" s="360"/>
      <c r="R167" s="361"/>
      <c r="S167" s="362"/>
      <c r="T167" s="110" t="str">
        <f>IF(OR(O167="",L167=Paramétrage!$C$10,L167=Paramétrage!$C$13,L167=Paramétrage!$C$17,L167=Paramétrage!$C$20,L167=Paramétrage!$C$24,L167=Paramétrage!$C$27,AND(L167&lt;&gt;Paramétrage!$C$9,P167="Mut+ext")),"",ROUNDUP(N167/O167,0))</f>
        <v/>
      </c>
      <c r="U167" s="102">
        <f>IF(OR(L167="",P167="Mut+ext"),0,IF(VLOOKUP(L167,Paramétrage!$C$6:$E$29,2,0)=0,0,IF(O167="","saisir capacité",IF(OR(G167=Paramétrage!$I$7,G167=Paramétrage!$I$8,G167=Paramétrage!$I$9,G167=Paramétrage!$I$10),0,M167*T167*VLOOKUP(L167,Paramétrage!$C$6:$E$29,2,0)))))</f>
        <v>0</v>
      </c>
      <c r="V167" s="43"/>
      <c r="W167" s="103">
        <f t="shared" si="61"/>
        <v>0</v>
      </c>
      <c r="X167" s="111">
        <f>IF(L167="",0,IF(ISERROR(V167+U167*VLOOKUP(L167,Paramétrage!$C$6:$E$29,3,0))=TRUE,W167,V167+U167*VLOOKUP(L167,Paramétrage!$C$6:$E$29,3,0)))</f>
        <v>0</v>
      </c>
      <c r="Y167" s="366"/>
      <c r="Z167" s="361"/>
      <c r="AA167" s="367"/>
      <c r="AB167" s="214"/>
      <c r="AC167" s="44"/>
      <c r="AD167" s="74">
        <f>IF(F167="",0,IF(J167="",0,IF(SUMIF(F165:F172,F167,N165:N172)=0,0,IF(OR(K167="",J167="obligatoire"),AE167/SUMIF(F165:F172,F167,N165:N172),AE167/(SUMIF(F165:F172,F167,N165:N172)/K167)))))</f>
        <v>0</v>
      </c>
      <c r="AE167" s="17">
        <f t="shared" si="62"/>
        <v>0</v>
      </c>
    </row>
    <row r="168" spans="1:31" hidden="1" x14ac:dyDescent="0.25">
      <c r="A168" s="379"/>
      <c r="B168" s="351"/>
      <c r="C168" s="354"/>
      <c r="D168" s="355"/>
      <c r="E168" s="358"/>
      <c r="F168" s="213"/>
      <c r="G168" s="39"/>
      <c r="H168" s="165"/>
      <c r="I168" s="59"/>
      <c r="J168" s="58"/>
      <c r="K168" s="40"/>
      <c r="L168" s="41"/>
      <c r="M168" s="52"/>
      <c r="N168" s="51"/>
      <c r="O168" s="57"/>
      <c r="P168" s="42"/>
      <c r="Q168" s="360"/>
      <c r="R168" s="361"/>
      <c r="S168" s="362"/>
      <c r="T168" s="110" t="str">
        <f>IF(OR(O168="",L168=Paramétrage!$C$10,L168=Paramétrage!$C$13,L168=Paramétrage!$C$17,L168=Paramétrage!$C$20,L168=Paramétrage!$C$24,L168=Paramétrage!$C$27,AND(L168&lt;&gt;Paramétrage!$C$9,P168="Mut+ext")),"",ROUNDUP(N168/O168,0))</f>
        <v/>
      </c>
      <c r="U168" s="102">
        <f>IF(OR(L168="",P168="Mut+ext"),0,IF(VLOOKUP(L168,Paramétrage!$C$6:$E$29,2,0)=0,0,IF(O168="","saisir capacité",IF(OR(G168=Paramétrage!$I$7,G168=Paramétrage!$I$8,G168=Paramétrage!$I$9,G168=Paramétrage!$I$10),0,M168*T168*VLOOKUP(L168,Paramétrage!$C$6:$E$29,2,0)))))</f>
        <v>0</v>
      </c>
      <c r="V168" s="43"/>
      <c r="W168" s="103">
        <f t="shared" si="61"/>
        <v>0</v>
      </c>
      <c r="X168" s="111">
        <f>IF(L168="",0,IF(ISERROR(V168+U168*VLOOKUP(L168,Paramétrage!$C$6:$E$29,3,0))=TRUE,W168,V168+U168*VLOOKUP(L168,Paramétrage!$C$6:$E$29,3,0)))</f>
        <v>0</v>
      </c>
      <c r="Y168" s="366"/>
      <c r="Z168" s="361"/>
      <c r="AA168" s="367"/>
      <c r="AB168" s="214"/>
      <c r="AC168" s="44"/>
      <c r="AD168" s="74">
        <f>IF(F168="",0,IF(J168="",0,IF(SUMIF(F165:F172,F168,N165:N172)=0,0,IF(OR(K168="",J168="obligatoire"),AE168/SUMIF(F165:F172,F168,N165:N172),AE168/(SUMIF(F165:F172,F168,N165:N172)/K168)))))</f>
        <v>0</v>
      </c>
      <c r="AE168" s="17">
        <f t="shared" si="62"/>
        <v>0</v>
      </c>
    </row>
    <row r="169" spans="1:31" hidden="1" x14ac:dyDescent="0.25">
      <c r="A169" s="379"/>
      <c r="B169" s="351"/>
      <c r="C169" s="354"/>
      <c r="D169" s="355"/>
      <c r="E169" s="358"/>
      <c r="F169" s="164"/>
      <c r="G169" s="64"/>
      <c r="H169" s="165"/>
      <c r="I169" s="59"/>
      <c r="J169" s="58"/>
      <c r="K169" s="40"/>
      <c r="L169" s="41"/>
      <c r="M169" s="52"/>
      <c r="N169" s="50"/>
      <c r="O169" s="57"/>
      <c r="P169" s="42"/>
      <c r="Q169" s="360"/>
      <c r="R169" s="361"/>
      <c r="S169" s="362"/>
      <c r="T169" s="110" t="str">
        <f>IF(OR(O169="",L169=Paramétrage!$C$10,L169=Paramétrage!$C$13,L169=Paramétrage!$C$17,L169=Paramétrage!$C$20,L169=Paramétrage!$C$24,L169=Paramétrage!$C$27,AND(L169&lt;&gt;Paramétrage!$C$9,P169="Mut+ext")),"",ROUNDUP(N169/O169,0))</f>
        <v/>
      </c>
      <c r="U169" s="102">
        <f>IF(OR(L169="",P169="Mut+ext"),0,IF(VLOOKUP(L169,Paramétrage!$C$6:$E$29,2,0)=0,0,IF(O169="","saisir capacité",IF(OR(G169=Paramétrage!$I$7,G169=Paramétrage!$I$8,G169=Paramétrage!$I$9,G169=Paramétrage!$I$10),0,M169*T169*VLOOKUP(L169,Paramétrage!$C$6:$E$29,2,0)))))</f>
        <v>0</v>
      </c>
      <c r="V169" s="43"/>
      <c r="W169" s="103">
        <f t="shared" si="61"/>
        <v>0</v>
      </c>
      <c r="X169" s="111">
        <f>IF(L169="",0,IF(ISERROR(V169+U169*VLOOKUP(L169,Paramétrage!$C$6:$E$29,3,0))=TRUE,W169,V169+U169*VLOOKUP(L169,Paramétrage!$C$6:$E$29,3,0)))</f>
        <v>0</v>
      </c>
      <c r="Y169" s="366"/>
      <c r="Z169" s="361"/>
      <c r="AA169" s="367"/>
      <c r="AB169" s="214"/>
      <c r="AC169" s="44"/>
      <c r="AD169" s="74">
        <f>IF(F169="",0,IF(J169="",0,IF(SUMIF(F165:F172,F169,N165:N172)=0,0,IF(OR(K169="",J169="obligatoire"),AE169/SUMIF(F165:F172,F169,N165:N172),AE169/(SUMIF(F165:F172,F169,N165:N172)/K169)))))</f>
        <v>0</v>
      </c>
      <c r="AE169" s="17">
        <f t="shared" si="62"/>
        <v>0</v>
      </c>
    </row>
    <row r="170" spans="1:31" hidden="1" x14ac:dyDescent="0.25">
      <c r="A170" s="379"/>
      <c r="B170" s="351"/>
      <c r="C170" s="354"/>
      <c r="D170" s="355"/>
      <c r="E170" s="358"/>
      <c r="F170" s="164"/>
      <c r="G170" s="64"/>
      <c r="H170" s="165"/>
      <c r="I170" s="59"/>
      <c r="J170" s="58"/>
      <c r="K170" s="40"/>
      <c r="L170" s="41"/>
      <c r="M170" s="52"/>
      <c r="N170" s="51"/>
      <c r="O170" s="57"/>
      <c r="P170" s="42"/>
      <c r="Q170" s="360"/>
      <c r="R170" s="361"/>
      <c r="S170" s="362"/>
      <c r="T170" s="110" t="str">
        <f>IF(OR(O170="",L170=Paramétrage!$C$10,L170=Paramétrage!$C$13,L170=Paramétrage!$C$17,L170=Paramétrage!$C$20,L170=Paramétrage!$C$24,L170=Paramétrage!$C$27,AND(L170&lt;&gt;Paramétrage!$C$9,P170="Mut+ext")),"",ROUNDUP(N170/O170,0))</f>
        <v/>
      </c>
      <c r="U170" s="102">
        <f>IF(OR(L170="",P170="Mut+ext"),0,IF(VLOOKUP(L170,Paramétrage!$C$6:$E$29,2,0)=0,0,IF(O170="","saisir capacité",IF(OR(G170=Paramétrage!$I$7,G170=Paramétrage!$I$8,G170=Paramétrage!$I$9,G170=Paramétrage!$I$10),0,M170*T170*VLOOKUP(L170,Paramétrage!$C$6:$E$29,2,0)))))</f>
        <v>0</v>
      </c>
      <c r="V170" s="43"/>
      <c r="W170" s="103">
        <f t="shared" si="61"/>
        <v>0</v>
      </c>
      <c r="X170" s="111">
        <f>IF(L170="",0,IF(ISERROR(V170+U170*VLOOKUP(L170,Paramétrage!$C$6:$E$29,3,0))=TRUE,W170,V170+U170*VLOOKUP(L170,Paramétrage!$C$6:$E$29,3,0)))</f>
        <v>0</v>
      </c>
      <c r="Y170" s="366"/>
      <c r="Z170" s="361"/>
      <c r="AA170" s="367"/>
      <c r="AB170" s="214"/>
      <c r="AC170" s="44"/>
      <c r="AD170" s="74">
        <f>IF(F170="",0,IF(J170="",0,IF(SUMIF(F165:F172,F170,N165:N172)=0,0,IF(OR(K170="",J170="obligatoire"),AE170/SUMIF(F165:F172,F170,N165:N172),AE170/(SUMIF(F165:F172,F170,N165:N172)/K170)))))</f>
        <v>0</v>
      </c>
      <c r="AE170" s="17">
        <f t="shared" si="62"/>
        <v>0</v>
      </c>
    </row>
    <row r="171" spans="1:31" hidden="1" x14ac:dyDescent="0.25">
      <c r="A171" s="379"/>
      <c r="B171" s="351"/>
      <c r="C171" s="354"/>
      <c r="D171" s="355"/>
      <c r="E171" s="358"/>
      <c r="F171" s="164"/>
      <c r="G171" s="64"/>
      <c r="H171" s="165"/>
      <c r="I171" s="59"/>
      <c r="J171" s="58"/>
      <c r="K171" s="40"/>
      <c r="L171" s="41"/>
      <c r="M171" s="52"/>
      <c r="N171" s="50"/>
      <c r="O171" s="57"/>
      <c r="P171" s="42"/>
      <c r="Q171" s="360"/>
      <c r="R171" s="361"/>
      <c r="S171" s="362"/>
      <c r="T171" s="110" t="str">
        <f>IF(OR(O171="",L171=Paramétrage!$C$10,L171=Paramétrage!$C$13,L171=Paramétrage!$C$17,L171=Paramétrage!$C$20,L171=Paramétrage!$C$24,L171=Paramétrage!$C$27,AND(L171&lt;&gt;Paramétrage!$C$9,P171="Mut+ext")),"",ROUNDUP(N171/O171,0))</f>
        <v/>
      </c>
      <c r="U171" s="102">
        <f>IF(OR(L171="",P171="Mut+ext"),0,IF(VLOOKUP(L171,Paramétrage!$C$6:$E$29,2,0)=0,0,IF(O171="","saisir capacité",IF(OR(G171=Paramétrage!$I$7,G171=Paramétrage!$I$8,G171=Paramétrage!$I$9,G171=Paramétrage!$I$10),0,M171*T171*VLOOKUP(L171,Paramétrage!$C$6:$E$29,2,0)))))</f>
        <v>0</v>
      </c>
      <c r="V171" s="43"/>
      <c r="W171" s="103">
        <f t="shared" si="61"/>
        <v>0</v>
      </c>
      <c r="X171" s="111">
        <f>IF(L171="",0,IF(ISERROR(V171+U171*VLOOKUP(L171,Paramétrage!$C$6:$E$29,3,0))=TRUE,W171,V171+U171*VLOOKUP(L171,Paramétrage!$C$6:$E$29,3,0)))</f>
        <v>0</v>
      </c>
      <c r="Y171" s="366"/>
      <c r="Z171" s="361"/>
      <c r="AA171" s="367"/>
      <c r="AB171" s="214"/>
      <c r="AC171" s="44"/>
      <c r="AD171" s="74">
        <f>IF(F171="",0,IF(J171="",0,IF(SUMIF(F165:F172,F171,N165:N172)=0,0,IF(OR(K171="",J171="obligatoire"),AE171/SUMIF(F165:F172,F171,N165:N172),AE171/(SUMIF(F165:F172,F171,N165:N172)/K171)))))</f>
        <v>0</v>
      </c>
      <c r="AE171" s="17">
        <f t="shared" si="62"/>
        <v>0</v>
      </c>
    </row>
    <row r="172" spans="1:31" hidden="1" x14ac:dyDescent="0.25">
      <c r="A172" s="379"/>
      <c r="B172" s="351"/>
      <c r="C172" s="356"/>
      <c r="D172" s="357"/>
      <c r="E172" s="359"/>
      <c r="F172" s="164"/>
      <c r="G172" s="64"/>
      <c r="H172" s="165"/>
      <c r="I172" s="59"/>
      <c r="J172" s="58"/>
      <c r="K172" s="40"/>
      <c r="L172" s="41"/>
      <c r="M172" s="52"/>
      <c r="N172" s="49"/>
      <c r="O172" s="57"/>
      <c r="P172" s="42"/>
      <c r="Q172" s="360"/>
      <c r="R172" s="361"/>
      <c r="S172" s="362"/>
      <c r="T172" s="110" t="str">
        <f>IF(OR(O172="",L172=Paramétrage!$C$10,L172=Paramétrage!$C$13,L172=Paramétrage!$C$17,L172=Paramétrage!$C$20,L172=Paramétrage!$C$24,L172=Paramétrage!$C$27,AND(L172&lt;&gt;Paramétrage!$C$9,P172="Mut+ext")),"",ROUNDUP(N172/O172,0))</f>
        <v/>
      </c>
      <c r="U172" s="102">
        <f>IF(OR(L172="",P172="Mut+ext"),0,IF(VLOOKUP(L172,Paramétrage!$C$6:$E$29,2,0)=0,0,IF(O172="","saisir capacité",IF(OR(G172=Paramétrage!$I$7,G172=Paramétrage!$I$8,G172=Paramétrage!$I$9,G172=Paramétrage!$I$10),0,M172*T172*VLOOKUP(L172,Paramétrage!$C$6:$E$29,2,0)))))</f>
        <v>0</v>
      </c>
      <c r="V172" s="43"/>
      <c r="W172" s="103">
        <f t="shared" si="61"/>
        <v>0</v>
      </c>
      <c r="X172" s="111">
        <f>IF(L172="",0,IF(ISERROR(V172+U172*VLOOKUP(L172,Paramétrage!$C$6:$E$29,3,0))=TRUE,W172,V172+U172*VLOOKUP(L172,Paramétrage!$C$6:$E$29,3,0)))</f>
        <v>0</v>
      </c>
      <c r="Y172" s="366"/>
      <c r="Z172" s="361"/>
      <c r="AA172" s="367"/>
      <c r="AB172" s="214"/>
      <c r="AC172" s="44"/>
      <c r="AD172" s="74">
        <f>IF(F172="",0,IF(J172="",0,IF(SUMIF(F165:F172,F172,N165:N172)=0,0,IF(OR(K172="",J172="obligatoire"),AE172/SUMIF(F165:F172,F172,N165:N172),AE172/(SUMIF(F165:F172,F172,N165:N172)/K172)))))</f>
        <v>0</v>
      </c>
      <c r="AE172" s="17">
        <f t="shared" si="62"/>
        <v>0</v>
      </c>
    </row>
    <row r="173" spans="1:31" x14ac:dyDescent="0.25">
      <c r="A173" s="379"/>
      <c r="B173" s="351"/>
      <c r="C173" s="178"/>
      <c r="D173" s="89"/>
      <c r="E173" s="88"/>
      <c r="F173" s="89"/>
      <c r="G173" s="169"/>
      <c r="H173" s="167"/>
      <c r="I173" s="161"/>
      <c r="J173" s="90"/>
      <c r="K173" s="92"/>
      <c r="L173" s="93"/>
      <c r="M173" s="94">
        <f>AD173</f>
        <v>300</v>
      </c>
      <c r="N173" s="95"/>
      <c r="O173" s="95"/>
      <c r="P173" s="98"/>
      <c r="Q173" s="96"/>
      <c r="R173" s="96"/>
      <c r="S173" s="97"/>
      <c r="T173" s="153"/>
      <c r="U173" s="99">
        <f>SUM(U165:U172)</f>
        <v>0</v>
      </c>
      <c r="V173" s="93">
        <f>SUM(V165:V172)</f>
        <v>0</v>
      </c>
      <c r="W173" s="100">
        <f t="shared" ref="W173" si="63">U173+V173</f>
        <v>0</v>
      </c>
      <c r="X173" s="101">
        <f>SUM(X165:X172)</f>
        <v>0</v>
      </c>
      <c r="Y173" s="154"/>
      <c r="Z173" s="155"/>
      <c r="AA173" s="156"/>
      <c r="AB173" s="157"/>
      <c r="AC173" s="158"/>
      <c r="AD173" s="159">
        <f>SUM(AD165:AD172)</f>
        <v>300</v>
      </c>
      <c r="AE173" s="160">
        <f>SUM(AE165:AE172)</f>
        <v>10500</v>
      </c>
    </row>
    <row r="174" spans="1:31" ht="15.65" customHeight="1" x14ac:dyDescent="0.25">
      <c r="A174" s="379"/>
      <c r="B174" s="351" t="s">
        <v>193</v>
      </c>
      <c r="C174" s="352" t="s">
        <v>194</v>
      </c>
      <c r="D174" s="353"/>
      <c r="E174" s="358">
        <v>4</v>
      </c>
      <c r="F174" s="164" t="s">
        <v>195</v>
      </c>
      <c r="G174" s="47" t="s">
        <v>70</v>
      </c>
      <c r="H174" s="65" t="s">
        <v>196</v>
      </c>
      <c r="I174" s="59">
        <v>21</v>
      </c>
      <c r="J174" s="72" t="s">
        <v>71</v>
      </c>
      <c r="K174" s="40"/>
      <c r="L174" s="41" t="s">
        <v>197</v>
      </c>
      <c r="M174" s="53">
        <v>105</v>
      </c>
      <c r="N174" s="50">
        <v>35</v>
      </c>
      <c r="O174" s="57">
        <v>35</v>
      </c>
      <c r="P174" s="46" t="s">
        <v>99</v>
      </c>
      <c r="Q174" s="360"/>
      <c r="R174" s="361"/>
      <c r="S174" s="362"/>
      <c r="T174" s="110" t="str">
        <f>IF(OR(O174="",L174=Paramétrage!$C$10,L174=Paramétrage!$C$13,L174=Paramétrage!$C$17,L174=Paramétrage!$C$20,L174=Paramétrage!$C$24,L174=Paramétrage!$C$27,AND(L174&lt;&gt;Paramétrage!$C$9,P174="Mut+ext")),"",ROUNDUP(N174/O174,0))</f>
        <v/>
      </c>
      <c r="U174" s="102">
        <f>IF(OR(L174="",P174="Mut+ext"),0,IF(VLOOKUP(L174,Paramétrage!$C$6:$E$29,2,0)=0,0,IF(O174="","saisir capacité",IF(OR(G174=Paramétrage!$I$7,G174=Paramétrage!$I$8,G174=Paramétrage!$I$9,G174=Paramétrage!$I$10),0,M174*T174*VLOOKUP(L174,Paramétrage!$C$6:$E$29,2,0)))))</f>
        <v>0</v>
      </c>
      <c r="V174" s="43"/>
      <c r="W174" s="103">
        <f t="shared" ref="W174:W180" si="64">IF(ISERROR(U174+V174)=TRUE,U174,U174+V174)</f>
        <v>0</v>
      </c>
      <c r="X174" s="111">
        <f>IF(L174="",0,IF(ISERROR(V174+U174*VLOOKUP(L174,Paramétrage!$C$6:$E$29,3,0))=TRUE,W174,V174+U174*VLOOKUP(L174,Paramétrage!$C$6:$E$29,3,0)))</f>
        <v>0</v>
      </c>
      <c r="Y174" s="366" t="s">
        <v>192</v>
      </c>
      <c r="Z174" s="361"/>
      <c r="AA174" s="367"/>
      <c r="AB174" s="73" t="s">
        <v>81</v>
      </c>
      <c r="AC174" s="44" t="s">
        <v>82</v>
      </c>
      <c r="AD174" s="74">
        <f t="shared" ref="AD174:AD180" si="65">IF(F174="",0,IF(J174="",0,IF(SUMIF($F$174:$F$181,F174,$N$174:$N$181)=0,0,IF(OR(K174="",J174="obligatoire"),AE174/SUMIF($F$174:$F$181,F174,$N$174:$N$181),AE174/(SUMIF($F$174:$F$181,F174,$N$174:$N$181)/K174)))))</f>
        <v>105</v>
      </c>
      <c r="AE174" s="17">
        <f t="shared" ref="AE174:AE180" si="66">M174*N174</f>
        <v>3675</v>
      </c>
    </row>
    <row r="175" spans="1:31" x14ac:dyDescent="0.25">
      <c r="A175" s="379"/>
      <c r="B175" s="351"/>
      <c r="C175" s="354"/>
      <c r="D175" s="355"/>
      <c r="E175" s="358"/>
      <c r="F175" s="164"/>
      <c r="G175" s="64"/>
      <c r="H175" s="65"/>
      <c r="I175" s="59"/>
      <c r="J175" s="58"/>
      <c r="K175" s="40"/>
      <c r="L175" s="41"/>
      <c r="M175" s="53"/>
      <c r="N175" s="49"/>
      <c r="O175" s="57"/>
      <c r="P175" s="42"/>
      <c r="Q175" s="360"/>
      <c r="R175" s="361"/>
      <c r="S175" s="362"/>
      <c r="T175" s="110" t="str">
        <f>IF(OR(O175="",L175=Paramétrage!$C$10,L175=Paramétrage!$C$13,L175=Paramétrage!$C$17,L175=Paramétrage!$C$20,L175=Paramétrage!$C$24,L175=Paramétrage!$C$27,AND(L175&lt;&gt;Paramétrage!$C$9,P175="Mut+ext")),"",ROUNDUP(N175/O175,0))</f>
        <v/>
      </c>
      <c r="U175" s="102">
        <f>IF(OR(L175="",P175="Mut+ext"),0,IF(VLOOKUP(L175,Paramétrage!$C$6:$E$29,2,0)=0,0,IF(O175="","saisir capacité",IF(OR(G175=Paramétrage!$I$7,G175=Paramétrage!$I$8,G175=Paramétrage!$I$9,G175=Paramétrage!$I$10),0,M175*T175*VLOOKUP(L175,Paramétrage!$C$6:$E$29,2,0)))))</f>
        <v>0</v>
      </c>
      <c r="V175" s="43"/>
      <c r="W175" s="103">
        <f t="shared" si="64"/>
        <v>0</v>
      </c>
      <c r="X175" s="111">
        <f>IF(L175="",0,IF(ISERROR(V175+U175*VLOOKUP(L175,Paramétrage!$C$6:$E$29,3,0))=TRUE,W175,V175+U175*VLOOKUP(L175,Paramétrage!$C$6:$E$29,3,0)))</f>
        <v>0</v>
      </c>
      <c r="Y175" s="366"/>
      <c r="Z175" s="361"/>
      <c r="AA175" s="367"/>
      <c r="AB175" s="241"/>
      <c r="AC175" s="241"/>
      <c r="AD175" s="74">
        <f t="shared" si="65"/>
        <v>0</v>
      </c>
      <c r="AE175" s="17">
        <f t="shared" si="66"/>
        <v>0</v>
      </c>
    </row>
    <row r="176" spans="1:31" hidden="1" x14ac:dyDescent="0.25">
      <c r="A176" s="379"/>
      <c r="B176" s="351"/>
      <c r="C176" s="354"/>
      <c r="D176" s="355"/>
      <c r="E176" s="358"/>
      <c r="F176" s="164"/>
      <c r="G176" s="64"/>
      <c r="H176" s="65"/>
      <c r="I176" s="59"/>
      <c r="J176" s="58"/>
      <c r="K176" s="40"/>
      <c r="L176" s="41"/>
      <c r="M176" s="53"/>
      <c r="N176" s="49"/>
      <c r="O176" s="57"/>
      <c r="P176" s="42"/>
      <c r="Q176" s="360"/>
      <c r="R176" s="361"/>
      <c r="S176" s="362"/>
      <c r="T176" s="110" t="str">
        <f>IF(OR(O176="",L176=Paramétrage!$C$10,L176=Paramétrage!$C$13,L176=Paramétrage!$C$17,L176=Paramétrage!$C$20,L176=Paramétrage!$C$24,L176=Paramétrage!$C$27,AND(L176&lt;&gt;Paramétrage!$C$9,P176="Mut+ext")),"",ROUNDUP(N176/O176,0))</f>
        <v/>
      </c>
      <c r="U176" s="102">
        <f>IF(OR(L176="",P176="Mut+ext"),0,IF(VLOOKUP(L176,Paramétrage!$C$6:$E$29,2,0)=0,0,IF(O176="","saisir capacité",IF(OR(G176=Paramétrage!$I$7,G176=Paramétrage!$I$8,G176=Paramétrage!$I$9,G176=Paramétrage!$I$10),0,M176*T176*VLOOKUP(L176,Paramétrage!$C$6:$E$29,2,0)))))</f>
        <v>0</v>
      </c>
      <c r="V176" s="43"/>
      <c r="W176" s="103">
        <f t="shared" si="64"/>
        <v>0</v>
      </c>
      <c r="X176" s="111">
        <f>IF(L176="",0,IF(ISERROR(V176+U176*VLOOKUP(L176,Paramétrage!$C$6:$E$29,3,0))=TRUE,W176,V176+U176*VLOOKUP(L176,Paramétrage!$C$6:$E$29,3,0)))</f>
        <v>0</v>
      </c>
      <c r="Y176" s="366"/>
      <c r="Z176" s="361"/>
      <c r="AA176" s="367"/>
      <c r="AB176" s="249"/>
      <c r="AC176" s="249"/>
      <c r="AD176" s="74">
        <f t="shared" si="65"/>
        <v>0</v>
      </c>
      <c r="AE176" s="17">
        <f t="shared" si="66"/>
        <v>0</v>
      </c>
    </row>
    <row r="177" spans="1:31" hidden="1" x14ac:dyDescent="0.25">
      <c r="A177" s="379"/>
      <c r="B177" s="351"/>
      <c r="C177" s="354"/>
      <c r="D177" s="355"/>
      <c r="E177" s="358"/>
      <c r="F177" s="164"/>
      <c r="G177" s="64"/>
      <c r="H177" s="65"/>
      <c r="I177" s="59"/>
      <c r="J177" s="58"/>
      <c r="K177" s="40"/>
      <c r="L177" s="41"/>
      <c r="M177" s="53"/>
      <c r="N177" s="49"/>
      <c r="O177" s="57"/>
      <c r="P177" s="42"/>
      <c r="Q177" s="360"/>
      <c r="R177" s="361"/>
      <c r="S177" s="362"/>
      <c r="T177" s="110" t="str">
        <f>IF(OR(O177="",L177=Paramétrage!$C$10,L177=Paramétrage!$C$13,L177=Paramétrage!$C$17,L177=Paramétrage!$C$20,L177=Paramétrage!$C$24,L177=Paramétrage!$C$27,AND(L177&lt;&gt;Paramétrage!$C$9,P177="Mut+ext")),"",ROUNDUP(N177/O177,0))</f>
        <v/>
      </c>
      <c r="U177" s="102">
        <f>IF(OR(L177="",P177="Mut+ext"),0,IF(VLOOKUP(L177,Paramétrage!$C$6:$E$29,2,0)=0,0,IF(O177="","saisir capacité",IF(OR(G177=Paramétrage!$I$7,G177=Paramétrage!$I$8,G177=Paramétrage!$I$9,G177=Paramétrage!$I$10),0,M177*T177*VLOOKUP(L177,Paramétrage!$C$6:$E$29,2,0)))))</f>
        <v>0</v>
      </c>
      <c r="V177" s="43"/>
      <c r="W177" s="103">
        <f t="shared" si="64"/>
        <v>0</v>
      </c>
      <c r="X177" s="111">
        <f>IF(L177="",0,IF(ISERROR(V177+U177*VLOOKUP(L177,Paramétrage!$C$6:$E$29,3,0))=TRUE,W177,V177+U177*VLOOKUP(L177,Paramétrage!$C$6:$E$29,3,0)))</f>
        <v>0</v>
      </c>
      <c r="Y177" s="366"/>
      <c r="Z177" s="361"/>
      <c r="AA177" s="367"/>
      <c r="AB177" s="249"/>
      <c r="AC177" s="249"/>
      <c r="AD177" s="74">
        <f t="shared" si="65"/>
        <v>0</v>
      </c>
      <c r="AE177" s="17">
        <f t="shared" si="66"/>
        <v>0</v>
      </c>
    </row>
    <row r="178" spans="1:31" hidden="1" x14ac:dyDescent="0.25">
      <c r="A178" s="379"/>
      <c r="B178" s="351"/>
      <c r="C178" s="354"/>
      <c r="D178" s="355"/>
      <c r="E178" s="358"/>
      <c r="F178" s="164"/>
      <c r="G178" s="64"/>
      <c r="H178" s="65"/>
      <c r="I178" s="59"/>
      <c r="J178" s="58"/>
      <c r="K178" s="40"/>
      <c r="L178" s="41"/>
      <c r="M178" s="53"/>
      <c r="N178" s="49"/>
      <c r="O178" s="57"/>
      <c r="P178" s="42"/>
      <c r="Q178" s="360"/>
      <c r="R178" s="361"/>
      <c r="S178" s="362"/>
      <c r="T178" s="110" t="str">
        <f>IF(OR(O178="",L178=Paramétrage!$C$10,L178=Paramétrage!$C$13,L178=Paramétrage!$C$17,L178=Paramétrage!$C$20,L178=Paramétrage!$C$24,L178=Paramétrage!$C$27,AND(L178&lt;&gt;Paramétrage!$C$9,P178="Mut+ext")),"",ROUNDUP(N178/O178,0))</f>
        <v/>
      </c>
      <c r="U178" s="102">
        <f>IF(OR(L178="",P178="Mut+ext"),0,IF(VLOOKUP(L178,Paramétrage!$C$6:$E$29,2,0)=0,0,IF(O178="","saisir capacité",IF(OR(G178=Paramétrage!$I$7,G178=Paramétrage!$I$8,G178=Paramétrage!$I$9,G178=Paramétrage!$I$10),0,M178*T178*VLOOKUP(L178,Paramétrage!$C$6:$E$29,2,0)))))</f>
        <v>0</v>
      </c>
      <c r="V178" s="43"/>
      <c r="W178" s="103">
        <f t="shared" si="64"/>
        <v>0</v>
      </c>
      <c r="X178" s="111">
        <f>IF(L178="",0,IF(ISERROR(V178+U178*VLOOKUP(L178,Paramétrage!$C$6:$E$29,3,0))=TRUE,W178,V178+U178*VLOOKUP(L178,Paramétrage!$C$6:$E$29,3,0)))</f>
        <v>0</v>
      </c>
      <c r="Y178" s="366"/>
      <c r="Z178" s="361"/>
      <c r="AA178" s="367"/>
      <c r="AB178" s="214"/>
      <c r="AC178" s="44"/>
      <c r="AD178" s="74">
        <f t="shared" si="65"/>
        <v>0</v>
      </c>
      <c r="AE178" s="17">
        <f t="shared" si="66"/>
        <v>0</v>
      </c>
    </row>
    <row r="179" spans="1:31" hidden="1" x14ac:dyDescent="0.25">
      <c r="A179" s="379"/>
      <c r="B179" s="351"/>
      <c r="C179" s="354"/>
      <c r="D179" s="355"/>
      <c r="E179" s="358"/>
      <c r="F179" s="164"/>
      <c r="G179" s="64"/>
      <c r="H179" s="65"/>
      <c r="I179" s="59"/>
      <c r="J179" s="58"/>
      <c r="K179" s="40"/>
      <c r="L179" s="41"/>
      <c r="M179" s="53"/>
      <c r="N179" s="49"/>
      <c r="O179" s="57"/>
      <c r="P179" s="42"/>
      <c r="Q179" s="360"/>
      <c r="R179" s="361"/>
      <c r="S179" s="362"/>
      <c r="T179" s="110" t="str">
        <f>IF(OR(O179="",L179=Paramétrage!$C$10,L179=Paramétrage!$C$13,L179=Paramétrage!$C$17,L179=Paramétrage!$C$20,L179=Paramétrage!$C$24,L179=Paramétrage!$C$27,AND(L179&lt;&gt;Paramétrage!$C$9,P179="Mut+ext")),"",ROUNDUP(N179/O179,0))</f>
        <v/>
      </c>
      <c r="U179" s="102">
        <f>IF(OR(L179="",P179="Mut+ext"),0,IF(VLOOKUP(L179,Paramétrage!$C$6:$E$29,2,0)=0,0,IF(O179="","saisir capacité",IF(OR(G179=Paramétrage!$I$7,G179=Paramétrage!$I$8,G179=Paramétrage!$I$9,G179=Paramétrage!$I$10),0,M179*T179*VLOOKUP(L179,Paramétrage!$C$6:$E$29,2,0)))))</f>
        <v>0</v>
      </c>
      <c r="V179" s="43"/>
      <c r="W179" s="103">
        <f t="shared" si="64"/>
        <v>0</v>
      </c>
      <c r="X179" s="111">
        <f>IF(L179="",0,IF(ISERROR(V179+U179*VLOOKUP(L179,Paramétrage!$C$6:$E$29,3,0))=TRUE,W179,V179+U179*VLOOKUP(L179,Paramétrage!$C$6:$E$29,3,0)))</f>
        <v>0</v>
      </c>
      <c r="Y179" s="366"/>
      <c r="Z179" s="361"/>
      <c r="AA179" s="367"/>
      <c r="AB179" s="214"/>
      <c r="AC179" s="44"/>
      <c r="AD179" s="74">
        <f t="shared" si="65"/>
        <v>0</v>
      </c>
      <c r="AE179" s="17">
        <f t="shared" si="66"/>
        <v>0</v>
      </c>
    </row>
    <row r="180" spans="1:31" hidden="1" x14ac:dyDescent="0.25">
      <c r="A180" s="379"/>
      <c r="B180" s="351"/>
      <c r="C180" s="354"/>
      <c r="D180" s="355"/>
      <c r="E180" s="358"/>
      <c r="F180" s="164"/>
      <c r="G180" s="64"/>
      <c r="H180" s="65"/>
      <c r="I180" s="59"/>
      <c r="J180" s="58"/>
      <c r="K180" s="40"/>
      <c r="L180" s="41"/>
      <c r="M180" s="53"/>
      <c r="N180" s="49"/>
      <c r="O180" s="57"/>
      <c r="P180" s="42"/>
      <c r="Q180" s="360"/>
      <c r="R180" s="361"/>
      <c r="S180" s="362"/>
      <c r="T180" s="110" t="str">
        <f>IF(OR(O180="",L180=Paramétrage!$C$10,L180=Paramétrage!$C$13,L180=Paramétrage!$C$17,L180=Paramétrage!$C$20,L180=Paramétrage!$C$24,L180=Paramétrage!$C$27,AND(L180&lt;&gt;Paramétrage!$C$9,P180="Mut+ext")),"",ROUNDUP(N180/O180,0))</f>
        <v/>
      </c>
      <c r="U180" s="102">
        <f>IF(OR(L180="",P180="Mut+ext"),0,IF(VLOOKUP(L180,Paramétrage!$C$6:$E$29,2,0)=0,0,IF(O180="","saisir capacité",IF(OR(G180=Paramétrage!$I$7,G180=Paramétrage!$I$8,G180=Paramétrage!$I$9,G180=Paramétrage!$I$10),0,M180*T180*VLOOKUP(L180,Paramétrage!$C$6:$E$29,2,0)))))</f>
        <v>0</v>
      </c>
      <c r="V180" s="43"/>
      <c r="W180" s="103">
        <f t="shared" si="64"/>
        <v>0</v>
      </c>
      <c r="X180" s="111">
        <f>IF(L180="",0,IF(ISERROR(V180+U180*VLOOKUP(L180,Paramétrage!$C$6:$E$29,3,0))=TRUE,W180,V180+U180*VLOOKUP(L180,Paramétrage!$C$6:$E$29,3,0)))</f>
        <v>0</v>
      </c>
      <c r="Y180" s="366"/>
      <c r="Z180" s="361"/>
      <c r="AA180" s="367"/>
      <c r="AB180" s="214"/>
      <c r="AC180" s="44"/>
      <c r="AD180" s="74">
        <f t="shared" si="65"/>
        <v>0</v>
      </c>
      <c r="AE180" s="17">
        <f t="shared" si="66"/>
        <v>0</v>
      </c>
    </row>
    <row r="181" spans="1:31" hidden="1" x14ac:dyDescent="0.25">
      <c r="A181" s="379"/>
      <c r="B181" s="351"/>
      <c r="C181" s="356"/>
      <c r="D181" s="357"/>
      <c r="E181" s="359"/>
      <c r="F181" s="164"/>
      <c r="G181" s="64"/>
      <c r="H181" s="65"/>
      <c r="I181" s="59"/>
      <c r="J181" s="58"/>
      <c r="K181" s="40"/>
      <c r="L181" s="41"/>
      <c r="M181" s="53"/>
      <c r="N181" s="49"/>
      <c r="O181" s="57"/>
      <c r="P181" s="42"/>
      <c r="Q181" s="360"/>
      <c r="R181" s="361"/>
      <c r="S181" s="362"/>
      <c r="T181" s="110" t="str">
        <f>IF(OR(O181="",L181=Paramétrage!$C$10,L181=Paramétrage!$C$13,L181=Paramétrage!$C$17,L181=Paramétrage!$C$20,L181=Paramétrage!$C$24,L181=Paramétrage!$C$27,AND(L181&lt;&gt;Paramétrage!$C$9,P181="Mut+ext")),"",ROUNDUP(N181/O181,0))</f>
        <v/>
      </c>
      <c r="U181" s="102">
        <f>IF(OR(L181="",P181="Mut+ext"),0,IF(VLOOKUP(L181,Paramétrage!$C$6:$E$29,2,0)=0,0,IF(O181="","saisir capacité",IF(OR(G181=Paramétrage!$I$7,G181=Paramétrage!$I$8,G181=Paramétrage!$I$9,G181=Paramétrage!$I$10),0,M181*T181*VLOOKUP(L181,Paramétrage!$C$6:$E$29,2,0)))))</f>
        <v>0</v>
      </c>
      <c r="V181" s="43"/>
      <c r="W181" s="103">
        <f t="shared" ref="W181" si="67">IF(ISERROR(U181+V181)=TRUE,U181,U181+V181)</f>
        <v>0</v>
      </c>
      <c r="X181" s="111">
        <f>IF(L181="",0,IF(ISERROR(V181+U181*VLOOKUP(L181,Paramétrage!$C$6:$E$29,3,0))=TRUE,W181,V181+U181*VLOOKUP(L181,Paramétrage!$C$6:$E$29,3,0)))</f>
        <v>0</v>
      </c>
      <c r="Y181" s="366"/>
      <c r="Z181" s="361"/>
      <c r="AA181" s="367"/>
      <c r="AB181" s="214"/>
      <c r="AC181" s="44"/>
      <c r="AD181" s="74">
        <f>IF(F181="",0,IF(J181="",0,IF(SUMIF($F$174:$F$181,F181,$N$174:$N$181)=0,0,IF(OR(K181="",J181="obligatoire"),AE181/SUMIF($F$174:$F$181,F181,$N$174:$N$181),AE181/(SUMIF($F$174:$F$181,F181,$N$174:$N$181)/K181)))))</f>
        <v>0</v>
      </c>
      <c r="AE181" s="17">
        <f t="shared" ref="AE181" si="68">M181*N181</f>
        <v>0</v>
      </c>
    </row>
    <row r="182" spans="1:31" x14ac:dyDescent="0.25">
      <c r="A182" s="379"/>
      <c r="B182" s="351"/>
      <c r="C182" s="178"/>
      <c r="D182" s="89"/>
      <c r="E182" s="88"/>
      <c r="F182" s="89"/>
      <c r="G182" s="169"/>
      <c r="H182" s="167"/>
      <c r="I182" s="161"/>
      <c r="J182" s="90"/>
      <c r="K182" s="92"/>
      <c r="L182" s="93"/>
      <c r="M182" s="94">
        <f>AD182</f>
        <v>105</v>
      </c>
      <c r="N182" s="95"/>
      <c r="O182" s="95"/>
      <c r="P182" s="98"/>
      <c r="Q182" s="96"/>
      <c r="R182" s="96"/>
      <c r="S182" s="97"/>
      <c r="T182" s="153"/>
      <c r="U182" s="99">
        <f>SUM(U174:U181)</f>
        <v>0</v>
      </c>
      <c r="V182" s="93">
        <f>SUM(V174:V181)</f>
        <v>0</v>
      </c>
      <c r="W182" s="100">
        <f t="shared" ref="W182" si="69">U182+V182</f>
        <v>0</v>
      </c>
      <c r="X182" s="101">
        <f>SUM(X174:X181)</f>
        <v>0</v>
      </c>
      <c r="Y182" s="154"/>
      <c r="Z182" s="155"/>
      <c r="AA182" s="156"/>
      <c r="AB182" s="157"/>
      <c r="AC182" s="158"/>
      <c r="AD182" s="159">
        <f>SUM(AD174:AD181)</f>
        <v>105</v>
      </c>
      <c r="AE182" s="160">
        <f>SUM(AE174:AE181)</f>
        <v>3675</v>
      </c>
    </row>
    <row r="183" spans="1:31" ht="15.65" customHeight="1" x14ac:dyDescent="0.25">
      <c r="A183" s="379"/>
      <c r="B183" s="351" t="s">
        <v>225</v>
      </c>
      <c r="C183" s="352" t="s">
        <v>199</v>
      </c>
      <c r="D183" s="353"/>
      <c r="E183" s="358">
        <v>2</v>
      </c>
      <c r="F183" s="164" t="s">
        <v>200</v>
      </c>
      <c r="G183" s="47" t="s">
        <v>70</v>
      </c>
      <c r="H183" s="65" t="s">
        <v>201</v>
      </c>
      <c r="I183" s="59">
        <v>21</v>
      </c>
      <c r="J183" s="58" t="s">
        <v>71</v>
      </c>
      <c r="K183" s="40"/>
      <c r="L183" s="41" t="s">
        <v>197</v>
      </c>
      <c r="M183" s="52">
        <v>35</v>
      </c>
      <c r="N183" s="49">
        <v>35</v>
      </c>
      <c r="O183" s="57">
        <v>35</v>
      </c>
      <c r="P183" s="42" t="s">
        <v>99</v>
      </c>
      <c r="Q183" s="360"/>
      <c r="R183" s="361"/>
      <c r="S183" s="362"/>
      <c r="T183" s="110" t="str">
        <f>IF(OR(O183="",L183=Paramétrage!$C$10,L183=Paramétrage!$C$13,L183=Paramétrage!$C$17,L183=Paramétrage!$C$20,L183=Paramétrage!$C$24,L183=Paramétrage!$C$27,AND(L183&lt;&gt;Paramétrage!$C$9,P183="Mut+ext")),"",ROUNDUP(N183/O183,0))</f>
        <v/>
      </c>
      <c r="U183" s="102">
        <f>IF(OR(L183="",P183="Mut+ext"),0,IF(VLOOKUP(L183,Paramétrage!$C$6:$E$29,2,0)=0,0,IF(O183="","saisir capacité",IF(OR(G183=Paramétrage!$I$7,G183=Paramétrage!$I$8,G183=Paramétrage!$I$9,G183=Paramétrage!$I$10),0,M183*T183*VLOOKUP(L183,Paramétrage!$C$6:$E$29,2,0)))))</f>
        <v>0</v>
      </c>
      <c r="V183" s="43"/>
      <c r="W183" s="103">
        <f t="shared" ref="W183:W189" si="70">IF(ISERROR(U183+V183)=TRUE,U183,U183+V183)</f>
        <v>0</v>
      </c>
      <c r="X183" s="111">
        <f>IF(L183="",0,IF(ISERROR(V183+U183*VLOOKUP(L183,Paramétrage!$C$6:$E$29,3,0))=TRUE,W183,V183+U183*VLOOKUP(L183,Paramétrage!$C$6:$E$29,3,0)))</f>
        <v>0</v>
      </c>
      <c r="Y183" s="366" t="s">
        <v>192</v>
      </c>
      <c r="Z183" s="361"/>
      <c r="AA183" s="367"/>
      <c r="AB183" s="73" t="s">
        <v>81</v>
      </c>
      <c r="AC183" s="44" t="s">
        <v>82</v>
      </c>
      <c r="AD183" s="74">
        <f t="shared" ref="AD183:AD189" si="71">IF(F183="",0,IF(J183="",0,IF(SUMIF($F$183:$F$190,F183,$N$183:$N$190)=0,0,IF(OR(K183="",J183="obligatoire"),AE183/SUMIF($F$183:$F$190,F183,$N$183:$N$190),AE183/(SUMIF($F$183:$F$190,F183,$N$183:$N$190)/K183)))))</f>
        <v>35</v>
      </c>
      <c r="AE183" s="17">
        <f t="shared" ref="AE183:AE189" si="72">M183*N183</f>
        <v>1225</v>
      </c>
    </row>
    <row r="184" spans="1:31" x14ac:dyDescent="0.25">
      <c r="A184" s="379"/>
      <c r="B184" s="351"/>
      <c r="C184" s="354"/>
      <c r="D184" s="355"/>
      <c r="E184" s="358"/>
      <c r="F184" s="164"/>
      <c r="G184" s="39"/>
      <c r="H184" s="65"/>
      <c r="I184" s="59"/>
      <c r="J184" s="58"/>
      <c r="K184" s="40"/>
      <c r="L184" s="41"/>
      <c r="M184" s="52"/>
      <c r="N184" s="49"/>
      <c r="O184" s="57"/>
      <c r="P184" s="42"/>
      <c r="Q184" s="360"/>
      <c r="R184" s="361"/>
      <c r="S184" s="362"/>
      <c r="T184" s="110" t="str">
        <f>IF(OR(O184="",L184=Paramétrage!$C$10,L184=Paramétrage!$C$13,L184=Paramétrage!$C$17,L184=Paramétrage!$C$20,L184=Paramétrage!$C$24,L184=Paramétrage!$C$27,AND(L184&lt;&gt;Paramétrage!$C$9,P184="Mut+ext")),"",ROUNDUP(N184/O184,0))</f>
        <v/>
      </c>
      <c r="U184" s="102">
        <f>IF(OR(L184="",P184="Mut+ext"),0,IF(VLOOKUP(L184,Paramétrage!$C$6:$E$29,2,0)=0,0,IF(O184="","saisir capacité",IF(OR(G184=Paramétrage!$I$7,G184=Paramétrage!$I$8,G184=Paramétrage!$I$9,G184=Paramétrage!$I$10),0,M184*T184*VLOOKUP(L184,Paramétrage!$C$6:$E$29,2,0)))))</f>
        <v>0</v>
      </c>
      <c r="V184" s="43"/>
      <c r="W184" s="103">
        <f t="shared" si="70"/>
        <v>0</v>
      </c>
      <c r="X184" s="111">
        <f>IF(L184="",0,IF(ISERROR(V184+U184*VLOOKUP(L184,Paramétrage!$C$6:$E$29,3,0))=TRUE,W184,V184+U184*VLOOKUP(L184,Paramétrage!$C$6:$E$29,3,0)))</f>
        <v>0</v>
      </c>
      <c r="Y184" s="366"/>
      <c r="Z184" s="361"/>
      <c r="AA184" s="367"/>
      <c r="AB184" s="214"/>
      <c r="AC184" s="44"/>
      <c r="AD184" s="74">
        <f t="shared" si="71"/>
        <v>0</v>
      </c>
      <c r="AE184" s="17">
        <f t="shared" si="72"/>
        <v>0</v>
      </c>
    </row>
    <row r="185" spans="1:31" hidden="1" x14ac:dyDescent="0.25">
      <c r="A185" s="379"/>
      <c r="B185" s="351"/>
      <c r="C185" s="354"/>
      <c r="D185" s="355"/>
      <c r="E185" s="358"/>
      <c r="F185" s="164"/>
      <c r="G185" s="39"/>
      <c r="H185" s="65"/>
      <c r="I185" s="59"/>
      <c r="J185" s="58"/>
      <c r="K185" s="40"/>
      <c r="L185" s="41"/>
      <c r="M185" s="52"/>
      <c r="N185" s="49"/>
      <c r="O185" s="57"/>
      <c r="P185" s="42"/>
      <c r="Q185" s="360"/>
      <c r="R185" s="361"/>
      <c r="S185" s="362"/>
      <c r="T185" s="110" t="str">
        <f>IF(OR(O185="",L185=Paramétrage!$C$10,L185=Paramétrage!$C$13,L185=Paramétrage!$C$17,L185=Paramétrage!$C$20,L185=Paramétrage!$C$24,L185=Paramétrage!$C$27,AND(L185&lt;&gt;Paramétrage!$C$9,P185="Mut+ext")),"",ROUNDUP(N185/O185,0))</f>
        <v/>
      </c>
      <c r="U185" s="102">
        <f>IF(OR(L185="",P185="Mut+ext"),0,IF(VLOOKUP(L185,Paramétrage!$C$6:$E$29,2,0)=0,0,IF(O185="","saisir capacité",IF(OR(G185=Paramétrage!$I$7,G185=Paramétrage!$I$8,G185=Paramétrage!$I$9,G185=Paramétrage!$I$10),0,M185*T185*VLOOKUP(L185,Paramétrage!$C$6:$E$29,2,0)))))</f>
        <v>0</v>
      </c>
      <c r="V185" s="43"/>
      <c r="W185" s="103">
        <f t="shared" si="70"/>
        <v>0</v>
      </c>
      <c r="X185" s="111">
        <f>IF(L185="",0,IF(ISERROR(V185+U185*VLOOKUP(L185,Paramétrage!$C$6:$E$29,3,0))=TRUE,W185,V185+U185*VLOOKUP(L185,Paramétrage!$C$6:$E$29,3,0)))</f>
        <v>0</v>
      </c>
      <c r="Y185" s="366"/>
      <c r="Z185" s="361"/>
      <c r="AA185" s="367"/>
      <c r="AB185" s="214"/>
      <c r="AC185" s="44"/>
      <c r="AD185" s="74">
        <f t="shared" si="71"/>
        <v>0</v>
      </c>
      <c r="AE185" s="17">
        <f t="shared" si="72"/>
        <v>0</v>
      </c>
    </row>
    <row r="186" spans="1:31" hidden="1" x14ac:dyDescent="0.25">
      <c r="A186" s="379"/>
      <c r="B186" s="351"/>
      <c r="C186" s="354"/>
      <c r="D186" s="355"/>
      <c r="E186" s="358"/>
      <c r="F186" s="213"/>
      <c r="G186" s="39"/>
      <c r="H186" s="65"/>
      <c r="I186" s="59"/>
      <c r="J186" s="58"/>
      <c r="K186" s="40"/>
      <c r="L186" s="41"/>
      <c r="M186" s="52"/>
      <c r="N186" s="49"/>
      <c r="O186" s="57"/>
      <c r="P186" s="42"/>
      <c r="Q186" s="360"/>
      <c r="R186" s="361"/>
      <c r="S186" s="362"/>
      <c r="T186" s="110" t="str">
        <f>IF(OR(O186="",L186=Paramétrage!$C$10,L186=Paramétrage!$C$13,L186=Paramétrage!$C$17,L186=Paramétrage!$C$20,L186=Paramétrage!$C$24,L186=Paramétrage!$C$27,AND(L186&lt;&gt;Paramétrage!$C$9,P186="Mut+ext")),"",ROUNDUP(N186/O186,0))</f>
        <v/>
      </c>
      <c r="U186" s="102">
        <f>IF(OR(L186="",P186="Mut+ext"),0,IF(VLOOKUP(L186,Paramétrage!$C$6:$E$29,2,0)=0,0,IF(O186="","saisir capacité",IF(OR(G186=Paramétrage!$I$7,G186=Paramétrage!$I$8,G186=Paramétrage!$I$9,G186=Paramétrage!$I$10),0,M186*T186*VLOOKUP(L186,Paramétrage!$C$6:$E$29,2,0)))))</f>
        <v>0</v>
      </c>
      <c r="V186" s="43"/>
      <c r="W186" s="103">
        <f t="shared" si="70"/>
        <v>0</v>
      </c>
      <c r="X186" s="111">
        <f>IF(L186="",0,IF(ISERROR(V186+U186*VLOOKUP(L186,Paramétrage!$C$6:$E$29,3,0))=TRUE,W186,V186+U186*VLOOKUP(L186,Paramétrage!$C$6:$E$29,3,0)))</f>
        <v>0</v>
      </c>
      <c r="Y186" s="366"/>
      <c r="Z186" s="361"/>
      <c r="AA186" s="367"/>
      <c r="AB186" s="214"/>
      <c r="AC186" s="44"/>
      <c r="AD186" s="74">
        <f t="shared" si="71"/>
        <v>0</v>
      </c>
      <c r="AE186" s="17">
        <f t="shared" si="72"/>
        <v>0</v>
      </c>
    </row>
    <row r="187" spans="1:31" hidden="1" x14ac:dyDescent="0.25">
      <c r="A187" s="379"/>
      <c r="B187" s="351"/>
      <c r="C187" s="354"/>
      <c r="D187" s="355"/>
      <c r="E187" s="358"/>
      <c r="F187" s="164"/>
      <c r="G187" s="64"/>
      <c r="H187" s="65"/>
      <c r="I187" s="59"/>
      <c r="J187" s="58"/>
      <c r="K187" s="40"/>
      <c r="L187" s="41"/>
      <c r="M187" s="52"/>
      <c r="N187" s="49"/>
      <c r="O187" s="57"/>
      <c r="P187" s="42"/>
      <c r="Q187" s="360"/>
      <c r="R187" s="361"/>
      <c r="S187" s="362"/>
      <c r="T187" s="110" t="str">
        <f>IF(OR(O187="",L187=Paramétrage!$C$10,L187=Paramétrage!$C$13,L187=Paramétrage!$C$17,L187=Paramétrage!$C$20,L187=Paramétrage!$C$24,L187=Paramétrage!$C$27,AND(L187&lt;&gt;Paramétrage!$C$9,P187="Mut+ext")),"",ROUNDUP(N187/O187,0))</f>
        <v/>
      </c>
      <c r="U187" s="102">
        <f>IF(OR(L187="",P187="Mut+ext"),0,IF(VLOOKUP(L187,Paramétrage!$C$6:$E$29,2,0)=0,0,IF(O187="","saisir capacité",IF(OR(G187=Paramétrage!$I$7,G187=Paramétrage!$I$8,G187=Paramétrage!$I$9,G187=Paramétrage!$I$10),0,M187*T187*VLOOKUP(L187,Paramétrage!$C$6:$E$29,2,0)))))</f>
        <v>0</v>
      </c>
      <c r="V187" s="43"/>
      <c r="W187" s="103">
        <f t="shared" si="70"/>
        <v>0</v>
      </c>
      <c r="X187" s="111">
        <f>IF(L187="",0,IF(ISERROR(V187+U187*VLOOKUP(L187,Paramétrage!$C$6:$E$29,3,0))=TRUE,W187,V187+U187*VLOOKUP(L187,Paramétrage!$C$6:$E$29,3,0)))</f>
        <v>0</v>
      </c>
      <c r="Y187" s="366"/>
      <c r="Z187" s="361"/>
      <c r="AA187" s="367"/>
      <c r="AB187" s="214"/>
      <c r="AC187" s="44"/>
      <c r="AD187" s="74">
        <f t="shared" si="71"/>
        <v>0</v>
      </c>
      <c r="AE187" s="17">
        <f t="shared" si="72"/>
        <v>0</v>
      </c>
    </row>
    <row r="188" spans="1:31" hidden="1" x14ac:dyDescent="0.25">
      <c r="A188" s="379"/>
      <c r="B188" s="351"/>
      <c r="C188" s="354"/>
      <c r="D188" s="355"/>
      <c r="E188" s="358"/>
      <c r="F188" s="164"/>
      <c r="G188" s="64"/>
      <c r="H188" s="65"/>
      <c r="I188" s="59"/>
      <c r="J188" s="58"/>
      <c r="K188" s="40"/>
      <c r="L188" s="41"/>
      <c r="M188" s="52"/>
      <c r="N188" s="49"/>
      <c r="O188" s="57"/>
      <c r="P188" s="42"/>
      <c r="Q188" s="360"/>
      <c r="R188" s="361"/>
      <c r="S188" s="362"/>
      <c r="T188" s="110" t="str">
        <f>IF(OR(O188="",L188=Paramétrage!$C$10,L188=Paramétrage!$C$13,L188=Paramétrage!$C$17,L188=Paramétrage!$C$20,L188=Paramétrage!$C$24,L188=Paramétrage!$C$27,AND(L188&lt;&gt;Paramétrage!$C$9,P188="Mut+ext")),"",ROUNDUP(N188/O188,0))</f>
        <v/>
      </c>
      <c r="U188" s="102">
        <f>IF(OR(L188="",P188="Mut+ext"),0,IF(VLOOKUP(L188,Paramétrage!$C$6:$E$29,2,0)=0,0,IF(O188="","saisir capacité",IF(OR(G188=Paramétrage!$I$7,G188=Paramétrage!$I$8,G188=Paramétrage!$I$9,G188=Paramétrage!$I$10),0,M188*T188*VLOOKUP(L188,Paramétrage!$C$6:$E$29,2,0)))))</f>
        <v>0</v>
      </c>
      <c r="V188" s="43"/>
      <c r="W188" s="103">
        <f t="shared" si="70"/>
        <v>0</v>
      </c>
      <c r="X188" s="111">
        <f>IF(L188="",0,IF(ISERROR(V188+U188*VLOOKUP(L188,Paramétrage!$C$6:$E$29,3,0))=TRUE,W188,V188+U188*VLOOKUP(L188,Paramétrage!$C$6:$E$29,3,0)))</f>
        <v>0</v>
      </c>
      <c r="Y188" s="366"/>
      <c r="Z188" s="361"/>
      <c r="AA188" s="367"/>
      <c r="AB188" s="214"/>
      <c r="AC188" s="44"/>
      <c r="AD188" s="74">
        <f t="shared" si="71"/>
        <v>0</v>
      </c>
      <c r="AE188" s="17">
        <f t="shared" si="72"/>
        <v>0</v>
      </c>
    </row>
    <row r="189" spans="1:31" hidden="1" x14ac:dyDescent="0.25">
      <c r="A189" s="379"/>
      <c r="B189" s="351"/>
      <c r="C189" s="354"/>
      <c r="D189" s="355"/>
      <c r="E189" s="358"/>
      <c r="F189" s="164"/>
      <c r="G189" s="64"/>
      <c r="H189" s="65"/>
      <c r="I189" s="59"/>
      <c r="J189" s="58"/>
      <c r="K189" s="40"/>
      <c r="L189" s="41"/>
      <c r="M189" s="52"/>
      <c r="N189" s="49"/>
      <c r="O189" s="57"/>
      <c r="P189" s="42"/>
      <c r="Q189" s="360"/>
      <c r="R189" s="361"/>
      <c r="S189" s="362"/>
      <c r="T189" s="110" t="str">
        <f>IF(OR(O189="",L189=Paramétrage!$C$10,L189=Paramétrage!$C$13,L189=Paramétrage!$C$17,L189=Paramétrage!$C$20,L189=Paramétrage!$C$24,L189=Paramétrage!$C$27,AND(L189&lt;&gt;Paramétrage!$C$9,P189="Mut+ext")),"",ROUNDUP(N189/O189,0))</f>
        <v/>
      </c>
      <c r="U189" s="102">
        <f>IF(OR(L189="",P189="Mut+ext"),0,IF(VLOOKUP(L189,Paramétrage!$C$6:$E$29,2,0)=0,0,IF(O189="","saisir capacité",IF(OR(G189=Paramétrage!$I$7,G189=Paramétrage!$I$8,G189=Paramétrage!$I$9,G189=Paramétrage!$I$10),0,M189*T189*VLOOKUP(L189,Paramétrage!$C$6:$E$29,2,0)))))</f>
        <v>0</v>
      </c>
      <c r="V189" s="43"/>
      <c r="W189" s="103">
        <f t="shared" si="70"/>
        <v>0</v>
      </c>
      <c r="X189" s="111">
        <f>IF(L189="",0,IF(ISERROR(V189+U189*VLOOKUP(L189,Paramétrage!$C$6:$E$29,3,0))=TRUE,W189,V189+U189*VLOOKUP(L189,Paramétrage!$C$6:$E$29,3,0)))</f>
        <v>0</v>
      </c>
      <c r="Y189" s="366"/>
      <c r="Z189" s="361"/>
      <c r="AA189" s="367"/>
      <c r="AB189" s="214"/>
      <c r="AC189" s="44"/>
      <c r="AD189" s="74">
        <f t="shared" si="71"/>
        <v>0</v>
      </c>
      <c r="AE189" s="17">
        <f t="shared" si="72"/>
        <v>0</v>
      </c>
    </row>
    <row r="190" spans="1:31" hidden="1" x14ac:dyDescent="0.25">
      <c r="A190" s="379"/>
      <c r="B190" s="351"/>
      <c r="C190" s="356"/>
      <c r="D190" s="357"/>
      <c r="E190" s="359"/>
      <c r="F190" s="164"/>
      <c r="G190" s="64"/>
      <c r="H190" s="65"/>
      <c r="I190" s="59"/>
      <c r="J190" s="58"/>
      <c r="K190" s="40"/>
      <c r="L190" s="41"/>
      <c r="M190" s="53"/>
      <c r="N190" s="49"/>
      <c r="O190" s="57"/>
      <c r="P190" s="42"/>
      <c r="Q190" s="360"/>
      <c r="R190" s="361"/>
      <c r="S190" s="362"/>
      <c r="T190" s="110" t="str">
        <f>IF(OR(O190="",L190=Paramétrage!$C$10,L190=Paramétrage!$C$13,L190=Paramétrage!$C$17,L190=Paramétrage!$C$20,L190=Paramétrage!$C$24,L190=Paramétrage!$C$27,AND(L190&lt;&gt;Paramétrage!$C$9,P190="Mut+ext")),"",ROUNDUP(N190/O190,0))</f>
        <v/>
      </c>
      <c r="U190" s="102">
        <f>IF(OR(L190="",P190="Mut+ext"),0,IF(VLOOKUP(L190,Paramétrage!$C$6:$E$29,2,0)=0,0,IF(O190="","saisir capacité",IF(OR(G190=Paramétrage!$I$7,G190=Paramétrage!$I$8,G190=Paramétrage!$I$9,G190=Paramétrage!$I$10),0,M190*T190*VLOOKUP(L190,Paramétrage!$C$6:$E$29,2,0)))))</f>
        <v>0</v>
      </c>
      <c r="V190" s="43"/>
      <c r="W190" s="103">
        <f t="shared" ref="W190" si="73">IF(ISERROR(U190+V190)=TRUE,U190,U190+V190)</f>
        <v>0</v>
      </c>
      <c r="X190" s="111">
        <f>IF(L190="",0,IF(ISERROR(V190+U190*VLOOKUP(L190,Paramétrage!$C$6:$E$29,3,0))=TRUE,W190,V190+U190*VLOOKUP(L190,Paramétrage!$C$6:$E$29,3,0)))</f>
        <v>0</v>
      </c>
      <c r="Y190" s="366"/>
      <c r="Z190" s="361"/>
      <c r="AA190" s="367"/>
      <c r="AB190" s="214"/>
      <c r="AC190" s="44"/>
      <c r="AD190" s="74">
        <f>IF(F190="",0,IF(J190="",0,IF(SUMIF($F$183:$F$190,F190,$N$183:$N$190)=0,0,IF(OR(K190="",J190="obligatoire"),AE190/SUMIF($F$183:$F$190,F190,$N$183:$N$190),AE190/(SUMIF($F$183:$F$190,F190,$N$183:$N$190)/K190)))))</f>
        <v>0</v>
      </c>
      <c r="AE190" s="17">
        <f t="shared" ref="AE190" si="74">M190*N190</f>
        <v>0</v>
      </c>
    </row>
    <row r="191" spans="1:31" x14ac:dyDescent="0.25">
      <c r="A191" s="379"/>
      <c r="B191" s="351"/>
      <c r="C191" s="178"/>
      <c r="D191" s="89"/>
      <c r="E191" s="88"/>
      <c r="F191" s="89"/>
      <c r="G191" s="169"/>
      <c r="H191" s="167"/>
      <c r="I191" s="161"/>
      <c r="J191" s="90"/>
      <c r="K191" s="92"/>
      <c r="L191" s="93"/>
      <c r="M191" s="94">
        <f>AD191</f>
        <v>35</v>
      </c>
      <c r="N191" s="95"/>
      <c r="O191" s="95"/>
      <c r="P191" s="98"/>
      <c r="Q191" s="96"/>
      <c r="R191" s="96"/>
      <c r="S191" s="97"/>
      <c r="T191" s="153"/>
      <c r="U191" s="99">
        <f>SUM(U183:U190)</f>
        <v>0</v>
      </c>
      <c r="V191" s="93">
        <f>SUM(V183:V190)</f>
        <v>0</v>
      </c>
      <c r="W191" s="100">
        <f t="shared" ref="W191" si="75">U191+V191</f>
        <v>0</v>
      </c>
      <c r="X191" s="101">
        <f>SUM(X183:X190)</f>
        <v>0</v>
      </c>
      <c r="Y191" s="154"/>
      <c r="Z191" s="155"/>
      <c r="AA191" s="156"/>
      <c r="AB191" s="157"/>
      <c r="AC191" s="158"/>
      <c r="AD191" s="159">
        <f>SUM(AD183:AD190)</f>
        <v>35</v>
      </c>
      <c r="AE191" s="160">
        <f>SUM(AE183:AE190)</f>
        <v>1225</v>
      </c>
    </row>
    <row r="192" spans="1:31" ht="15.65" customHeight="1" x14ac:dyDescent="0.25">
      <c r="A192" s="379"/>
      <c r="B192" s="351" t="s">
        <v>198</v>
      </c>
      <c r="C192" s="352" t="s">
        <v>203</v>
      </c>
      <c r="D192" s="353"/>
      <c r="E192" s="358">
        <v>2</v>
      </c>
      <c r="F192" s="164" t="s">
        <v>204</v>
      </c>
      <c r="G192" s="47" t="s">
        <v>70</v>
      </c>
      <c r="H192" s="65" t="s">
        <v>203</v>
      </c>
      <c r="I192" s="59">
        <v>21</v>
      </c>
      <c r="J192" s="58" t="s">
        <v>71</v>
      </c>
      <c r="K192" s="40"/>
      <c r="L192" s="41" t="s">
        <v>72</v>
      </c>
      <c r="M192" s="52">
        <v>16</v>
      </c>
      <c r="N192" s="49">
        <v>40</v>
      </c>
      <c r="O192" s="57">
        <v>40</v>
      </c>
      <c r="P192" s="46" t="s">
        <v>105</v>
      </c>
      <c r="Q192" s="360" t="s">
        <v>226</v>
      </c>
      <c r="R192" s="361"/>
      <c r="S192" s="362"/>
      <c r="T192" s="110" t="str">
        <f>IF(OR(O192="",L192=Paramétrage!$C$10,L192=Paramétrage!$C$13,L192=Paramétrage!$C$17,L192=Paramétrage!$C$20,L192=Paramétrage!$C$24,L192=Paramétrage!$C$27,AND(L192&lt;&gt;Paramétrage!$C$9,P192="Mut+ext")),"",ROUNDUP(N192/O192,0))</f>
        <v/>
      </c>
      <c r="U192" s="102">
        <f>IF(OR(L192="",P192="Mut+ext"),0,IF(VLOOKUP(L192,Paramétrage!$C$6:$E$29,2,0)=0,0,IF(O192="","saisir capacité",IF(OR(G192=Paramétrage!$I$7,G192=Paramétrage!$I$8,G192=Paramétrage!$I$9,G192=Paramétrage!$I$10),0,M192*T192*VLOOKUP(L192,Paramétrage!$C$6:$E$29,2,0)))))</f>
        <v>0</v>
      </c>
      <c r="V192" s="43"/>
      <c r="W192" s="103">
        <f t="shared" ref="W192:W199" si="76">IF(ISERROR(U192+V192)=TRUE,U192,U192+V192)</f>
        <v>0</v>
      </c>
      <c r="X192" s="111">
        <f>IF(L192="",0,IF(ISERROR(V192+U192*VLOOKUP(L192,Paramétrage!$C$6:$E$29,3,0))=TRUE,W192,V192+U192*VLOOKUP(L192,Paramétrage!$C$6:$E$29,3,0)))</f>
        <v>0</v>
      </c>
      <c r="Y192" s="366"/>
      <c r="Z192" s="361"/>
      <c r="AA192" s="367"/>
      <c r="AB192" s="73" t="s">
        <v>81</v>
      </c>
      <c r="AC192" s="44" t="s">
        <v>82</v>
      </c>
      <c r="AD192" s="74">
        <f>IF(F192="",0,IF(J192="",0,IF(SUMIF(F192:F199,F192,N192:N199)=0,0,IF(OR(K192="",J192="obligatoire"),AE192/SUMIF(F192:F199,F192,N192:N199),AE192/(SUMIF(F192:F199,F192,N192:N199)/K192)))))</f>
        <v>16</v>
      </c>
      <c r="AE192" s="16">
        <f t="shared" ref="AE192:AE199" si="77">M192*N192</f>
        <v>640</v>
      </c>
    </row>
    <row r="193" spans="1:31" x14ac:dyDescent="0.25">
      <c r="A193" s="379"/>
      <c r="B193" s="351"/>
      <c r="C193" s="354"/>
      <c r="D193" s="355"/>
      <c r="E193" s="358"/>
      <c r="F193" s="164"/>
      <c r="G193" s="39"/>
      <c r="H193" s="65"/>
      <c r="I193" s="59"/>
      <c r="J193" s="58"/>
      <c r="K193" s="40"/>
      <c r="L193" s="41"/>
      <c r="M193" s="52"/>
      <c r="N193" s="49"/>
      <c r="O193" s="57"/>
      <c r="P193" s="42"/>
      <c r="Q193" s="360"/>
      <c r="R193" s="361"/>
      <c r="S193" s="362"/>
      <c r="T193" s="110" t="str">
        <f>IF(OR(O193="",L193=Paramétrage!$C$10,L193=Paramétrage!$C$13,L193=Paramétrage!$C$17,L193=Paramétrage!$C$20,L193=Paramétrage!$C$24,L193=Paramétrage!$C$27,AND(L193&lt;&gt;Paramétrage!$C$9,P193="Mut+ext")),"",ROUNDUP(N193/O193,0))</f>
        <v/>
      </c>
      <c r="U193" s="102">
        <f>IF(OR(L193="",P193="Mut+ext"),0,IF(VLOOKUP(L193,Paramétrage!$C$6:$E$29,2,0)=0,0,IF(O193="","saisir capacité",IF(OR(G193=Paramétrage!$I$7,G193=Paramétrage!$I$8,G193=Paramétrage!$I$9,G193=Paramétrage!$I$10),0,M193*T193*VLOOKUP(L193,Paramétrage!$C$6:$E$29,2,0)))))</f>
        <v>0</v>
      </c>
      <c r="V193" s="43"/>
      <c r="W193" s="103">
        <f t="shared" si="76"/>
        <v>0</v>
      </c>
      <c r="X193" s="111">
        <f>IF(L193="",0,IF(ISERROR(V193+U193*VLOOKUP(L193,Paramétrage!$C$6:$E$29,3,0))=TRUE,W193,V193+U193*VLOOKUP(L193,Paramétrage!$C$6:$E$29,3,0)))</f>
        <v>0</v>
      </c>
      <c r="Y193" s="380" t="s">
        <v>205</v>
      </c>
      <c r="Z193" s="361"/>
      <c r="AA193" s="367"/>
      <c r="AB193" s="214"/>
      <c r="AC193" s="44"/>
      <c r="AD193" s="74">
        <f>IF(F193="",0,IF(J193="",0,IF(SUMIF(F192:F199,F193,N192:N199)=0,0,IF(OR(K193="",J193="obligatoire"),AE193/SUMIF(F192:F199,F193,N192:N199),AE193/(SUMIF(F192:F199,F193,N192:N199)/K193)))))</f>
        <v>0</v>
      </c>
      <c r="AE193" s="17">
        <f t="shared" si="77"/>
        <v>0</v>
      </c>
    </row>
    <row r="194" spans="1:31" hidden="1" x14ac:dyDescent="0.25">
      <c r="A194" s="379"/>
      <c r="B194" s="351"/>
      <c r="C194" s="354"/>
      <c r="D194" s="355"/>
      <c r="E194" s="358"/>
      <c r="F194" s="164"/>
      <c r="G194" s="39"/>
      <c r="H194" s="65"/>
      <c r="I194" s="59"/>
      <c r="J194" s="58"/>
      <c r="K194" s="40"/>
      <c r="L194" s="41"/>
      <c r="M194" s="52"/>
      <c r="N194" s="49"/>
      <c r="O194" s="57"/>
      <c r="P194" s="42"/>
      <c r="Q194" s="360"/>
      <c r="R194" s="361"/>
      <c r="S194" s="362"/>
      <c r="T194" s="110" t="str">
        <f>IF(OR(O194="",L194=Paramétrage!$C$10,L194=Paramétrage!$C$13,L194=Paramétrage!$C$17,L194=Paramétrage!$C$20,L194=Paramétrage!$C$24,L194=Paramétrage!$C$27,AND(L194&lt;&gt;Paramétrage!$C$9,P194="Mut+ext")),"",ROUNDUP(N194/O194,0))</f>
        <v/>
      </c>
      <c r="U194" s="102">
        <f>IF(OR(L194="",P194="Mut+ext"),0,IF(VLOOKUP(L194,Paramétrage!$C$6:$E$29,2,0)=0,0,IF(O194="","saisir capacité",IF(OR(G194=Paramétrage!$I$7,G194=Paramétrage!$I$8,G194=Paramétrage!$I$9,G194=Paramétrage!$I$10),0,M194*T194*VLOOKUP(L194,Paramétrage!$C$6:$E$29,2,0)))))</f>
        <v>0</v>
      </c>
      <c r="V194" s="43"/>
      <c r="W194" s="103">
        <f t="shared" si="76"/>
        <v>0</v>
      </c>
      <c r="X194" s="111">
        <f>IF(L194="",0,IF(ISERROR(V194+U194*VLOOKUP(L194,Paramétrage!$C$6:$E$29,3,0))=TRUE,W194,V194+U194*VLOOKUP(L194,Paramétrage!$C$6:$E$29,3,0)))</f>
        <v>0</v>
      </c>
      <c r="Y194" s="366"/>
      <c r="Z194" s="361"/>
      <c r="AA194" s="367"/>
      <c r="AB194" s="214"/>
      <c r="AC194" s="44"/>
      <c r="AD194" s="74">
        <f>IF(F194="",0,IF(J194="",0,IF(SUMIF(F192:F199,F194,N192:N199)=0,0,IF(OR(K194="",J194="obligatoire"),AE194/SUMIF(F192:F199,F194,N192:N199),AE194/(SUMIF(F192:F199,F194,N192:N199)/K194)))))</f>
        <v>0</v>
      </c>
      <c r="AE194" s="17">
        <f t="shared" si="77"/>
        <v>0</v>
      </c>
    </row>
    <row r="195" spans="1:31" hidden="1" x14ac:dyDescent="0.25">
      <c r="A195" s="379"/>
      <c r="B195" s="351"/>
      <c r="C195" s="354"/>
      <c r="D195" s="355"/>
      <c r="E195" s="358"/>
      <c r="F195" s="213"/>
      <c r="G195" s="39"/>
      <c r="H195" s="65"/>
      <c r="I195" s="59"/>
      <c r="J195" s="58"/>
      <c r="K195" s="40"/>
      <c r="L195" s="41"/>
      <c r="M195" s="52"/>
      <c r="N195" s="49"/>
      <c r="O195" s="57"/>
      <c r="P195" s="42"/>
      <c r="Q195" s="360"/>
      <c r="R195" s="361"/>
      <c r="S195" s="362"/>
      <c r="T195" s="110" t="str">
        <f>IF(OR(O195="",L195=Paramétrage!$C$10,L195=Paramétrage!$C$13,L195=Paramétrage!$C$17,L195=Paramétrage!$C$20,L195=Paramétrage!$C$24,L195=Paramétrage!$C$27,AND(L195&lt;&gt;Paramétrage!$C$9,P195="Mut+ext")),"",ROUNDUP(N195/O195,0))</f>
        <v/>
      </c>
      <c r="U195" s="102">
        <f>IF(OR(L195="",P195="Mut+ext"),0,IF(VLOOKUP(L195,Paramétrage!$C$6:$E$29,2,0)=0,0,IF(O195="","saisir capacité",IF(OR(G195=Paramétrage!$I$7,G195=Paramétrage!$I$8,G195=Paramétrage!$I$9,G195=Paramétrage!$I$10),0,M195*T195*VLOOKUP(L195,Paramétrage!$C$6:$E$29,2,0)))))</f>
        <v>0</v>
      </c>
      <c r="V195" s="43"/>
      <c r="W195" s="103">
        <f t="shared" si="76"/>
        <v>0</v>
      </c>
      <c r="X195" s="111">
        <f>IF(L195="",0,IF(ISERROR(V195+U195*VLOOKUP(L195,Paramétrage!$C$6:$E$29,3,0))=TRUE,W195,V195+U195*VLOOKUP(L195,Paramétrage!$C$6:$E$29,3,0)))</f>
        <v>0</v>
      </c>
      <c r="Y195" s="366"/>
      <c r="Z195" s="361"/>
      <c r="AA195" s="367"/>
      <c r="AB195" s="214"/>
      <c r="AC195" s="44"/>
      <c r="AD195" s="74">
        <f>IF(F195="",0,IF(J195="",0,IF(SUMIF(F192:F199,F195,N192:N199)=0,0,IF(OR(K195="",J195="obligatoire"),AE195/SUMIF(F192:F199,F195,N192:N199),AE195/(SUMIF(F192:F199,F195,N192:N199)/K195)))))</f>
        <v>0</v>
      </c>
      <c r="AE195" s="17">
        <f t="shared" si="77"/>
        <v>0</v>
      </c>
    </row>
    <row r="196" spans="1:31" hidden="1" x14ac:dyDescent="0.25">
      <c r="A196" s="379"/>
      <c r="B196" s="351"/>
      <c r="C196" s="354"/>
      <c r="D196" s="355"/>
      <c r="E196" s="358"/>
      <c r="F196" s="164"/>
      <c r="G196" s="64"/>
      <c r="H196" s="65"/>
      <c r="I196" s="59"/>
      <c r="J196" s="58"/>
      <c r="K196" s="40"/>
      <c r="L196" s="41"/>
      <c r="M196" s="52"/>
      <c r="N196" s="49"/>
      <c r="O196" s="57"/>
      <c r="P196" s="42"/>
      <c r="Q196" s="360"/>
      <c r="R196" s="361"/>
      <c r="S196" s="362"/>
      <c r="T196" s="110" t="str">
        <f>IF(OR(O196="",L196=Paramétrage!$C$10,L196=Paramétrage!$C$13,L196=Paramétrage!$C$17,L196=Paramétrage!$C$20,L196=Paramétrage!$C$24,L196=Paramétrage!$C$27,AND(L196&lt;&gt;Paramétrage!$C$9,P196="Mut+ext")),"",ROUNDUP(N196/O196,0))</f>
        <v/>
      </c>
      <c r="U196" s="102">
        <f>IF(OR(L196="",P196="Mut+ext"),0,IF(VLOOKUP(L196,Paramétrage!$C$6:$E$29,2,0)=0,0,IF(O196="","saisir capacité",IF(OR(G196=Paramétrage!$I$7,G196=Paramétrage!$I$8,G196=Paramétrage!$I$9,G196=Paramétrage!$I$10),0,M196*T196*VLOOKUP(L196,Paramétrage!$C$6:$E$29,2,0)))))</f>
        <v>0</v>
      </c>
      <c r="V196" s="43"/>
      <c r="W196" s="103">
        <f t="shared" si="76"/>
        <v>0</v>
      </c>
      <c r="X196" s="111">
        <f>IF(L196="",0,IF(ISERROR(V196+U196*VLOOKUP(L196,Paramétrage!$C$6:$E$29,3,0))=TRUE,W196,V196+U196*VLOOKUP(L196,Paramétrage!$C$6:$E$29,3,0)))</f>
        <v>0</v>
      </c>
      <c r="Y196" s="366"/>
      <c r="Z196" s="361"/>
      <c r="AA196" s="367"/>
      <c r="AB196" s="214"/>
      <c r="AC196" s="44"/>
      <c r="AD196" s="74">
        <f>IF(F196="",0,IF(J196="",0,IF(SUMIF(F192:F199,F196,N192:N199)=0,0,IF(OR(K196="",J196="obligatoire"),AE196/SUMIF(F192:F199,F196,N192:N199),AE196/(SUMIF(F192:F199,F196,N192:N199)/K196)))))</f>
        <v>0</v>
      </c>
      <c r="AE196" s="17">
        <f t="shared" si="77"/>
        <v>0</v>
      </c>
    </row>
    <row r="197" spans="1:31" hidden="1" x14ac:dyDescent="0.25">
      <c r="A197" s="379"/>
      <c r="B197" s="351"/>
      <c r="C197" s="354"/>
      <c r="D197" s="355"/>
      <c r="E197" s="358"/>
      <c r="F197" s="164"/>
      <c r="G197" s="64"/>
      <c r="H197" s="65"/>
      <c r="I197" s="59"/>
      <c r="J197" s="58"/>
      <c r="K197" s="40"/>
      <c r="L197" s="41"/>
      <c r="M197" s="52"/>
      <c r="N197" s="49"/>
      <c r="O197" s="57"/>
      <c r="P197" s="42"/>
      <c r="Q197" s="360"/>
      <c r="R197" s="361"/>
      <c r="S197" s="362"/>
      <c r="T197" s="110" t="str">
        <f>IF(OR(O197="",L197=Paramétrage!$C$10,L197=Paramétrage!$C$13,L197=Paramétrage!$C$17,L197=Paramétrage!$C$20,L197=Paramétrage!$C$24,L197=Paramétrage!$C$27,AND(L197&lt;&gt;Paramétrage!$C$9,P197="Mut+ext")),"",ROUNDUP(N197/O197,0))</f>
        <v/>
      </c>
      <c r="U197" s="102">
        <f>IF(OR(L197="",P197="Mut+ext"),0,IF(VLOOKUP(L197,Paramétrage!$C$6:$E$29,2,0)=0,0,IF(O197="","saisir capacité",IF(OR(G197=Paramétrage!$I$7,G197=Paramétrage!$I$8,G197=Paramétrage!$I$9,G197=Paramétrage!$I$10),0,M197*T197*VLOOKUP(L197,Paramétrage!$C$6:$E$29,2,0)))))</f>
        <v>0</v>
      </c>
      <c r="V197" s="43"/>
      <c r="W197" s="103">
        <f t="shared" si="76"/>
        <v>0</v>
      </c>
      <c r="X197" s="111">
        <f>IF(L197="",0,IF(ISERROR(V197+U197*VLOOKUP(L197,Paramétrage!$C$6:$E$29,3,0))=TRUE,W197,V197+U197*VLOOKUP(L197,Paramétrage!$C$6:$E$29,3,0)))</f>
        <v>0</v>
      </c>
      <c r="Y197" s="380"/>
      <c r="Z197" s="361"/>
      <c r="AA197" s="367"/>
      <c r="AB197" s="214"/>
      <c r="AC197" s="44"/>
      <c r="AD197" s="74">
        <f>IF(F197="",0,IF(J197="",0,IF(SUMIF(F192:F199,F197,N192:N199)=0,0,IF(OR(K197="",J197="obligatoire"),AE197/SUMIF(F192:F199,F197,N192:N199),AE197/(SUMIF(F192:F199,F197,N192:N199)/K197)))))</f>
        <v>0</v>
      </c>
      <c r="AE197" s="17">
        <f t="shared" si="77"/>
        <v>0</v>
      </c>
    </row>
    <row r="198" spans="1:31" hidden="1" x14ac:dyDescent="0.25">
      <c r="A198" s="379"/>
      <c r="B198" s="351"/>
      <c r="C198" s="354"/>
      <c r="D198" s="355"/>
      <c r="E198" s="358"/>
      <c r="F198" s="164"/>
      <c r="G198" s="64"/>
      <c r="H198" s="65"/>
      <c r="I198" s="59"/>
      <c r="J198" s="58"/>
      <c r="K198" s="40"/>
      <c r="L198" s="41"/>
      <c r="M198" s="52"/>
      <c r="N198" s="49"/>
      <c r="O198" s="57"/>
      <c r="P198" s="42"/>
      <c r="Q198" s="360"/>
      <c r="R198" s="361"/>
      <c r="S198" s="362"/>
      <c r="T198" s="110" t="str">
        <f>IF(OR(O198="",L198=Paramétrage!$C$10,L198=Paramétrage!$C$13,L198=Paramétrage!$C$17,L198=Paramétrage!$C$20,L198=Paramétrage!$C$24,L198=Paramétrage!$C$27,AND(L198&lt;&gt;Paramétrage!$C$9,P198="Mut+ext")),"",ROUNDUP(N198/O198,0))</f>
        <v/>
      </c>
      <c r="U198" s="102">
        <f>IF(OR(L198="",P198="Mut+ext"),0,IF(VLOOKUP(L198,Paramétrage!$C$6:$E$29,2,0)=0,0,IF(O198="","saisir capacité",IF(OR(G198=Paramétrage!$I$7,G198=Paramétrage!$I$8,G198=Paramétrage!$I$9,G198=Paramétrage!$I$10),0,M198*T198*VLOOKUP(L198,Paramétrage!$C$6:$E$29,2,0)))))</f>
        <v>0</v>
      </c>
      <c r="V198" s="43"/>
      <c r="W198" s="103">
        <f t="shared" si="76"/>
        <v>0</v>
      </c>
      <c r="X198" s="111">
        <f>IF(L198="",0,IF(ISERROR(V198+U198*VLOOKUP(L198,Paramétrage!$C$6:$E$29,3,0))=TRUE,W198,V198+U198*VLOOKUP(L198,Paramétrage!$C$6:$E$29,3,0)))</f>
        <v>0</v>
      </c>
      <c r="Y198" s="366"/>
      <c r="Z198" s="361"/>
      <c r="AA198" s="367"/>
      <c r="AB198" s="214"/>
      <c r="AC198" s="44"/>
      <c r="AD198" s="74">
        <f>IF(F198="",0,IF(J198="",0,IF(SUMIF(F192:F199,F198,N192:N199)=0,0,IF(OR(K198="",J198="obligatoire"),AE198/SUMIF(F192:F199,F198,N192:N199),AE198/(SUMIF(F192:F199,F198,N192:N199)/K198)))))</f>
        <v>0</v>
      </c>
      <c r="AE198" s="17">
        <f t="shared" si="77"/>
        <v>0</v>
      </c>
    </row>
    <row r="199" spans="1:31" hidden="1" x14ac:dyDescent="0.25">
      <c r="A199" s="379"/>
      <c r="B199" s="351"/>
      <c r="C199" s="356"/>
      <c r="D199" s="357"/>
      <c r="E199" s="359"/>
      <c r="F199" s="164"/>
      <c r="G199" s="64"/>
      <c r="H199" s="65"/>
      <c r="I199" s="59"/>
      <c r="J199" s="58"/>
      <c r="K199" s="40"/>
      <c r="L199" s="41"/>
      <c r="M199" s="53"/>
      <c r="N199" s="49"/>
      <c r="O199" s="57"/>
      <c r="P199" s="42"/>
      <c r="Q199" s="360"/>
      <c r="R199" s="361"/>
      <c r="S199" s="362"/>
      <c r="T199" s="110" t="str">
        <f>IF(OR(O199="",L199=Paramétrage!$C$10,L199=Paramétrage!$C$13,L199=Paramétrage!$C$17,L199=Paramétrage!$C$20,L199=Paramétrage!$C$24,L199=Paramétrage!$C$27,AND(L199&lt;&gt;Paramétrage!$C$9,P199="Mut+ext")),"",ROUNDUP(N199/O199,0))</f>
        <v/>
      </c>
      <c r="U199" s="102">
        <f>IF(OR(L199="",P199="Mut+ext"),0,IF(VLOOKUP(L199,Paramétrage!$C$6:$E$29,2,0)=0,0,IF(O199="","saisir capacité",IF(OR(G199=Paramétrage!$I$7,G199=Paramétrage!$I$8,G199=Paramétrage!$I$9,G199=Paramétrage!$I$10),0,M199*T199*VLOOKUP(L199,Paramétrage!$C$6:$E$29,2,0)))))</f>
        <v>0</v>
      </c>
      <c r="V199" s="43"/>
      <c r="W199" s="103">
        <f t="shared" si="76"/>
        <v>0</v>
      </c>
      <c r="X199" s="111">
        <f>IF(L199="",0,IF(ISERROR(V199+U199*VLOOKUP(L199,Paramétrage!$C$6:$E$29,3,0))=TRUE,W199,V199+U199*VLOOKUP(L199,Paramétrage!$C$6:$E$29,3,0)))</f>
        <v>0</v>
      </c>
      <c r="Y199" s="366"/>
      <c r="Z199" s="361"/>
      <c r="AA199" s="367"/>
      <c r="AB199" s="214"/>
      <c r="AC199" s="44"/>
      <c r="AD199" s="74">
        <f>IF(F199="",0,IF(J199="",0,IF(SUMIF(F192:F199,F199,N192:N199)=0,0,IF(OR(K199="",J199="obligatoire"),AE199/SUMIF(F192:F199,F199,N192:N199),AE199/(SUMIF(F192:F199,F199,N192:N199)/K199)))))</f>
        <v>0</v>
      </c>
      <c r="AE199" s="17">
        <f t="shared" si="77"/>
        <v>0</v>
      </c>
    </row>
    <row r="200" spans="1:31" ht="16" thickBot="1" x14ac:dyDescent="0.3">
      <c r="A200" s="379"/>
      <c r="B200" s="351"/>
      <c r="C200" s="178"/>
      <c r="D200" s="89"/>
      <c r="E200" s="88"/>
      <c r="F200" s="89"/>
      <c r="G200" s="169"/>
      <c r="H200" s="167"/>
      <c r="I200" s="161"/>
      <c r="J200" s="90"/>
      <c r="K200" s="92"/>
      <c r="L200" s="93"/>
      <c r="M200" s="94">
        <f>AD200</f>
        <v>16</v>
      </c>
      <c r="N200" s="95"/>
      <c r="O200" s="95"/>
      <c r="P200" s="98"/>
      <c r="Q200" s="96"/>
      <c r="R200" s="96"/>
      <c r="S200" s="97"/>
      <c r="T200" s="153"/>
      <c r="U200" s="99">
        <f>SUM(U192:U199)</f>
        <v>0</v>
      </c>
      <c r="V200" s="93">
        <f>SUM(V192:V199)</f>
        <v>0</v>
      </c>
      <c r="W200" s="100">
        <f t="shared" ref="W200" si="78">U200+V200</f>
        <v>0</v>
      </c>
      <c r="X200" s="101">
        <f>SUM(X192:X199)</f>
        <v>0</v>
      </c>
      <c r="Y200" s="154"/>
      <c r="Z200" s="155"/>
      <c r="AA200" s="156"/>
      <c r="AB200" s="157"/>
      <c r="AC200" s="158"/>
      <c r="AD200" s="159">
        <f>SUM(AD192:AD199)</f>
        <v>16</v>
      </c>
      <c r="AE200" s="160">
        <f>SUM(AE192:AE199)</f>
        <v>640</v>
      </c>
    </row>
    <row r="201" spans="1:31" ht="16" thickBot="1" x14ac:dyDescent="0.3">
      <c r="A201" s="379"/>
      <c r="B201" s="122"/>
      <c r="C201" s="122"/>
      <c r="D201" s="123"/>
      <c r="E201" s="257">
        <f>E108+E117+E126+E135+E144+E165+E174+E183+E192</f>
        <v>30</v>
      </c>
      <c r="F201" s="125"/>
      <c r="G201" s="128"/>
      <c r="H201" s="128"/>
      <c r="I201" s="126"/>
      <c r="J201" s="122"/>
      <c r="K201" s="122"/>
      <c r="L201" s="123"/>
      <c r="M201" s="147">
        <f>M116+M125+M134+M143+M155+M164+M173+M182+M191+M200</f>
        <v>675.81818181818176</v>
      </c>
      <c r="N201" s="126"/>
      <c r="O201" s="127"/>
      <c r="P201" s="126"/>
      <c r="Q201" s="126"/>
      <c r="R201" s="126"/>
      <c r="S201" s="131"/>
      <c r="T201" s="148"/>
      <c r="U201" s="148">
        <f>U116+U125+U134+U143+U155+U164+U173+U182+U191+U200</f>
        <v>0</v>
      </c>
      <c r="V201" s="148">
        <f t="shared" ref="V201:W201" si="79">V116+V125+V134+V143+V155+V164+V173+V182+V191+V200</f>
        <v>24</v>
      </c>
      <c r="W201" s="148">
        <f t="shared" si="79"/>
        <v>24</v>
      </c>
      <c r="X201" s="129">
        <f>X116+X125+X134+X143+X155+X164+X173+X182+X191+X200</f>
        <v>20</v>
      </c>
      <c r="Y201" s="149"/>
      <c r="Z201" s="128"/>
      <c r="AA201" s="130"/>
      <c r="AB201" s="128"/>
      <c r="AC201" s="150"/>
      <c r="AD201" s="151">
        <f>SUM(AD108:AD182)/2</f>
        <v>624.81818181818176</v>
      </c>
      <c r="AE201" s="152">
        <f>SUM(AE123:AE173)</f>
        <v>34420</v>
      </c>
    </row>
    <row r="202" spans="1:31" ht="16" thickBot="1" x14ac:dyDescent="0.3">
      <c r="A202" s="18" t="s">
        <v>11</v>
      </c>
      <c r="B202" s="19"/>
      <c r="C202" s="19"/>
      <c r="D202" s="19"/>
      <c r="E202" s="19"/>
      <c r="F202" s="19"/>
      <c r="G202" s="48"/>
      <c r="H202" s="48"/>
      <c r="I202" s="22"/>
      <c r="J202" s="19"/>
      <c r="K202" s="19"/>
      <c r="L202" s="20"/>
      <c r="M202" s="54">
        <f>M201+M107</f>
        <v>847.51048951048949</v>
      </c>
      <c r="N202" s="22"/>
      <c r="O202" s="23"/>
      <c r="P202" s="22"/>
      <c r="Q202" s="22"/>
      <c r="R202" s="22"/>
      <c r="S202" s="24"/>
      <c r="T202" s="20"/>
      <c r="U202" s="56">
        <f>U201+U107</f>
        <v>85</v>
      </c>
      <c r="V202" s="25">
        <f>V201+V107</f>
        <v>24</v>
      </c>
      <c r="W202" s="26">
        <f>W201+W107</f>
        <v>109</v>
      </c>
      <c r="X202" s="27">
        <f>X201+X107</f>
        <v>137</v>
      </c>
      <c r="AB202" s="29"/>
      <c r="AD202" s="21">
        <f>AD201+AD107</f>
        <v>756.81818181818176</v>
      </c>
      <c r="AE202" s="28">
        <f>SUM(AE108:AE182)</f>
        <v>45650</v>
      </c>
    </row>
    <row r="203" spans="1:31" ht="18" customHeight="1" x14ac:dyDescent="0.25">
      <c r="G203" s="170"/>
      <c r="N203" s="29"/>
    </row>
  </sheetData>
  <sheetProtection algorithmName="SHA-512" hashValue="Sz4x5+nj7YB1iaz6ixjGSZRaUj2YSH5JzG1IxdmXsBuAmQ1rffoVqm2FZLP4v6nnO9P2mAaTd9aHSnAVCO++8A==" saltValue="rQijxSbUwpYKdDmB+XcNDw==" spinCount="100000" sheet="1" formatCells="0" formatRows="0" autoFilter="0"/>
  <mergeCells count="438">
    <mergeCell ref="AF4:AG4"/>
    <mergeCell ref="B5:C6"/>
    <mergeCell ref="H5:J5"/>
    <mergeCell ref="T5:U5"/>
    <mergeCell ref="AD5:AE5"/>
    <mergeCell ref="AF5:AG5"/>
    <mergeCell ref="H6:J6"/>
    <mergeCell ref="T6:U6"/>
    <mergeCell ref="AD2:AE2"/>
    <mergeCell ref="AF2:AG2"/>
    <mergeCell ref="B3:C4"/>
    <mergeCell ref="H3:J3"/>
    <mergeCell ref="T3:U3"/>
    <mergeCell ref="AD3:AE3"/>
    <mergeCell ref="AF3:AG3"/>
    <mergeCell ref="H4:J4"/>
    <mergeCell ref="T4:U4"/>
    <mergeCell ref="AD4:AE4"/>
    <mergeCell ref="H7:J7"/>
    <mergeCell ref="T7:U7"/>
    <mergeCell ref="B10:D10"/>
    <mergeCell ref="E10:E11"/>
    <mergeCell ref="F10:F11"/>
    <mergeCell ref="G10:G11"/>
    <mergeCell ref="H10:H11"/>
    <mergeCell ref="I10:I11"/>
    <mergeCell ref="J10:J11"/>
    <mergeCell ref="K10:K11"/>
    <mergeCell ref="T10:T11"/>
    <mergeCell ref="C11:D11"/>
    <mergeCell ref="Y10:AA11"/>
    <mergeCell ref="AB10:AB11"/>
    <mergeCell ref="AC10:AC11"/>
    <mergeCell ref="AD10:AD11"/>
    <mergeCell ref="AE10:AE11"/>
    <mergeCell ref="L10:L11"/>
    <mergeCell ref="M10:M11"/>
    <mergeCell ref="N10:N11"/>
    <mergeCell ref="O10:O11"/>
    <mergeCell ref="P10:P11"/>
    <mergeCell ref="Q10:S11"/>
    <mergeCell ref="A12:A107"/>
    <mergeCell ref="B12:B20"/>
    <mergeCell ref="C12:D19"/>
    <mergeCell ref="E12:E19"/>
    <mergeCell ref="Q12:S12"/>
    <mergeCell ref="Q16:S16"/>
    <mergeCell ref="B21:B29"/>
    <mergeCell ref="C21:D28"/>
    <mergeCell ref="E21:E28"/>
    <mergeCell ref="Q24:S24"/>
    <mergeCell ref="Q27:S27"/>
    <mergeCell ref="Q55:S55"/>
    <mergeCell ref="Q84:S84"/>
    <mergeCell ref="Q95:S95"/>
    <mergeCell ref="Q76:S76"/>
    <mergeCell ref="Y16:AA16"/>
    <mergeCell ref="Q17:S17"/>
    <mergeCell ref="Y17:AA17"/>
    <mergeCell ref="Q18:S18"/>
    <mergeCell ref="Y18:AA18"/>
    <mergeCell ref="Q19:S19"/>
    <mergeCell ref="Y19:AA19"/>
    <mergeCell ref="Y12:AA12"/>
    <mergeCell ref="Q13:S13"/>
    <mergeCell ref="Y13:AA13"/>
    <mergeCell ref="Q14:S14"/>
    <mergeCell ref="Y14:AA14"/>
    <mergeCell ref="Q15:S15"/>
    <mergeCell ref="Y15:AA15"/>
    <mergeCell ref="Y24:AA24"/>
    <mergeCell ref="Q25:S25"/>
    <mergeCell ref="Y25:AA25"/>
    <mergeCell ref="Q26:S26"/>
    <mergeCell ref="Y26:AA26"/>
    <mergeCell ref="Q21:S21"/>
    <mergeCell ref="Y21:AA21"/>
    <mergeCell ref="Q22:S22"/>
    <mergeCell ref="Y22:AA22"/>
    <mergeCell ref="Q23:S23"/>
    <mergeCell ref="Y23:AA23"/>
    <mergeCell ref="Y27:AA27"/>
    <mergeCell ref="Q28:S28"/>
    <mergeCell ref="Y28:AA28"/>
    <mergeCell ref="B30:B39"/>
    <mergeCell ref="C30:D38"/>
    <mergeCell ref="E30:E38"/>
    <mergeCell ref="Q30:S30"/>
    <mergeCell ref="Y30:AA30"/>
    <mergeCell ref="Q31:S31"/>
    <mergeCell ref="Q35:S35"/>
    <mergeCell ref="Y35:AA35"/>
    <mergeCell ref="Q36:S36"/>
    <mergeCell ref="Y36:AA36"/>
    <mergeCell ref="Q38:S38"/>
    <mergeCell ref="Y38:AA38"/>
    <mergeCell ref="Y31:AA31"/>
    <mergeCell ref="Q32:S32"/>
    <mergeCell ref="Y32:AA32"/>
    <mergeCell ref="Q33:S33"/>
    <mergeCell ref="Y33:AA33"/>
    <mergeCell ref="Q34:S34"/>
    <mergeCell ref="Y34:AA34"/>
    <mergeCell ref="Q37:S37"/>
    <mergeCell ref="Y37:AA37"/>
    <mergeCell ref="Y43:AA43"/>
    <mergeCell ref="Q44:S44"/>
    <mergeCell ref="Y44:AA44"/>
    <mergeCell ref="Q45:S45"/>
    <mergeCell ref="Y45:AA45"/>
    <mergeCell ref="Q46:S46"/>
    <mergeCell ref="Y46:AA46"/>
    <mergeCell ref="B40:B48"/>
    <mergeCell ref="C40:D47"/>
    <mergeCell ref="E40:E47"/>
    <mergeCell ref="Q40:S40"/>
    <mergeCell ref="Y40:AA40"/>
    <mergeCell ref="Q41:S41"/>
    <mergeCell ref="Y41:AA41"/>
    <mergeCell ref="Q42:S42"/>
    <mergeCell ref="Y42:AA42"/>
    <mergeCell ref="Q43:S43"/>
    <mergeCell ref="Y51:AA51"/>
    <mergeCell ref="Q52:S52"/>
    <mergeCell ref="Y52:AA52"/>
    <mergeCell ref="Q53:S53"/>
    <mergeCell ref="Y53:AA53"/>
    <mergeCell ref="Q54:S54"/>
    <mergeCell ref="Y54:AA54"/>
    <mergeCell ref="Q47:S47"/>
    <mergeCell ref="Y47:AA47"/>
    <mergeCell ref="Q49:S49"/>
    <mergeCell ref="Y49:AA49"/>
    <mergeCell ref="Q50:S50"/>
    <mergeCell ref="Y50:AA50"/>
    <mergeCell ref="Q51:S51"/>
    <mergeCell ref="Y55:AA55"/>
    <mergeCell ref="Q56:S56"/>
    <mergeCell ref="Y56:AA56"/>
    <mergeCell ref="B58:B66"/>
    <mergeCell ref="C58:D65"/>
    <mergeCell ref="E58:E65"/>
    <mergeCell ref="Q58:S58"/>
    <mergeCell ref="Y58:AA58"/>
    <mergeCell ref="Q59:S59"/>
    <mergeCell ref="B49:B57"/>
    <mergeCell ref="C49:D56"/>
    <mergeCell ref="E49:E56"/>
    <mergeCell ref="Q63:S63"/>
    <mergeCell ref="Y63:AA63"/>
    <mergeCell ref="Q64:S64"/>
    <mergeCell ref="Y64:AA64"/>
    <mergeCell ref="Q65:S65"/>
    <mergeCell ref="Y65:AA65"/>
    <mergeCell ref="Y59:AA59"/>
    <mergeCell ref="Q60:S60"/>
    <mergeCell ref="Y60:AA60"/>
    <mergeCell ref="Q61:S61"/>
    <mergeCell ref="Y61:AA61"/>
    <mergeCell ref="Q62:S62"/>
    <mergeCell ref="Y62:AA62"/>
    <mergeCell ref="Y70:AA70"/>
    <mergeCell ref="Q71:S71"/>
    <mergeCell ref="Y71:AA71"/>
    <mergeCell ref="Q72:S72"/>
    <mergeCell ref="Y72:AA72"/>
    <mergeCell ref="Q73:S73"/>
    <mergeCell ref="Y73:AA73"/>
    <mergeCell ref="B67:B79"/>
    <mergeCell ref="C67:D78"/>
    <mergeCell ref="E67:E78"/>
    <mergeCell ref="Q67:S67"/>
    <mergeCell ref="Y67:AA67"/>
    <mergeCell ref="Q68:S68"/>
    <mergeCell ref="Y68:AA68"/>
    <mergeCell ref="Q69:S69"/>
    <mergeCell ref="Y69:AA69"/>
    <mergeCell ref="Q70:S70"/>
    <mergeCell ref="Q74:S74"/>
    <mergeCell ref="Y74:AA74"/>
    <mergeCell ref="Q77:S77"/>
    <mergeCell ref="Y77:AA77"/>
    <mergeCell ref="Q75:S75"/>
    <mergeCell ref="Y75:AA75"/>
    <mergeCell ref="Y84:AA84"/>
    <mergeCell ref="Q85:S85"/>
    <mergeCell ref="Y85:AA85"/>
    <mergeCell ref="Q86:S86"/>
    <mergeCell ref="Y86:AA86"/>
    <mergeCell ref="Q78:S78"/>
    <mergeCell ref="Y78:AA78"/>
    <mergeCell ref="B80:B88"/>
    <mergeCell ref="C80:D87"/>
    <mergeCell ref="E80:E87"/>
    <mergeCell ref="Q80:S80"/>
    <mergeCell ref="Y80:AA80"/>
    <mergeCell ref="Q81:S81"/>
    <mergeCell ref="Y81:AA81"/>
    <mergeCell ref="Y82:AA82"/>
    <mergeCell ref="Q82:S82"/>
    <mergeCell ref="Q83:S83"/>
    <mergeCell ref="Y83:AA83"/>
    <mergeCell ref="Y91:AA91"/>
    <mergeCell ref="Q92:S92"/>
    <mergeCell ref="Y92:AA92"/>
    <mergeCell ref="Q93:S93"/>
    <mergeCell ref="Y93:AA93"/>
    <mergeCell ref="Q94:S94"/>
    <mergeCell ref="Y94:AA94"/>
    <mergeCell ref="Q87:S87"/>
    <mergeCell ref="Y87:AA87"/>
    <mergeCell ref="Q89:S89"/>
    <mergeCell ref="Y89:AA89"/>
    <mergeCell ref="Q90:S90"/>
    <mergeCell ref="Y90:AA90"/>
    <mergeCell ref="Q91:S91"/>
    <mergeCell ref="Y95:AA95"/>
    <mergeCell ref="Q96:S96"/>
    <mergeCell ref="Y96:AA96"/>
    <mergeCell ref="B98:B106"/>
    <mergeCell ref="C98:D105"/>
    <mergeCell ref="E98:E105"/>
    <mergeCell ref="Q98:S98"/>
    <mergeCell ref="Y98:AA98"/>
    <mergeCell ref="Q99:S99"/>
    <mergeCell ref="B89:B97"/>
    <mergeCell ref="C89:D96"/>
    <mergeCell ref="E89:E96"/>
    <mergeCell ref="Q103:S103"/>
    <mergeCell ref="Y103:AA103"/>
    <mergeCell ref="Q104:S104"/>
    <mergeCell ref="Y104:AA104"/>
    <mergeCell ref="Q105:S105"/>
    <mergeCell ref="Y105:AA105"/>
    <mergeCell ref="Y99:AA99"/>
    <mergeCell ref="Q100:S100"/>
    <mergeCell ref="Y100:AA100"/>
    <mergeCell ref="Q101:S101"/>
    <mergeCell ref="Y101:AA101"/>
    <mergeCell ref="Q102:S102"/>
    <mergeCell ref="Y102:AA102"/>
    <mergeCell ref="Q111:S111"/>
    <mergeCell ref="Y111:AA111"/>
    <mergeCell ref="Q112:S112"/>
    <mergeCell ref="Y112:AA112"/>
    <mergeCell ref="Q113:S113"/>
    <mergeCell ref="Y113:AA113"/>
    <mergeCell ref="A108:A201"/>
    <mergeCell ref="B108:B116"/>
    <mergeCell ref="C108:D115"/>
    <mergeCell ref="E108:E115"/>
    <mergeCell ref="Q108:S108"/>
    <mergeCell ref="Y108:AA108"/>
    <mergeCell ref="Q109:S109"/>
    <mergeCell ref="Y109:AA109"/>
    <mergeCell ref="Q110:S110"/>
    <mergeCell ref="Y110:AA110"/>
    <mergeCell ref="Q114:S114"/>
    <mergeCell ref="Y114:AA114"/>
    <mergeCell ref="Q115:S115"/>
    <mergeCell ref="Y115:AA115"/>
    <mergeCell ref="B117:B125"/>
    <mergeCell ref="C117:D124"/>
    <mergeCell ref="E117:E124"/>
    <mergeCell ref="Q117:S117"/>
    <mergeCell ref="Y117:AA117"/>
    <mergeCell ref="Q118:S118"/>
    <mergeCell ref="Q122:S122"/>
    <mergeCell ref="Y122:AA122"/>
    <mergeCell ref="Q123:S123"/>
    <mergeCell ref="Y123:AA123"/>
    <mergeCell ref="Q124:S124"/>
    <mergeCell ref="Y124:AA124"/>
    <mergeCell ref="Y118:AA118"/>
    <mergeCell ref="Q119:S119"/>
    <mergeCell ref="Y119:AA119"/>
    <mergeCell ref="Q120:S120"/>
    <mergeCell ref="Y120:AA120"/>
    <mergeCell ref="Q121:S121"/>
    <mergeCell ref="Y121:AA121"/>
    <mergeCell ref="Y129:AA129"/>
    <mergeCell ref="Q130:S130"/>
    <mergeCell ref="Y130:AA130"/>
    <mergeCell ref="Q131:S131"/>
    <mergeCell ref="Y131:AA131"/>
    <mergeCell ref="Q132:S132"/>
    <mergeCell ref="Y132:AA132"/>
    <mergeCell ref="B126:B134"/>
    <mergeCell ref="C126:D133"/>
    <mergeCell ref="E126:E133"/>
    <mergeCell ref="Q126:S126"/>
    <mergeCell ref="Y126:AA126"/>
    <mergeCell ref="Q127:S127"/>
    <mergeCell ref="Y127:AA127"/>
    <mergeCell ref="Q128:S128"/>
    <mergeCell ref="Y128:AA128"/>
    <mergeCell ref="Q129:S129"/>
    <mergeCell ref="Y137:AA137"/>
    <mergeCell ref="Q138:S138"/>
    <mergeCell ref="Y138:AA138"/>
    <mergeCell ref="Q139:S139"/>
    <mergeCell ref="Y139:AA139"/>
    <mergeCell ref="Q140:S140"/>
    <mergeCell ref="Y140:AA140"/>
    <mergeCell ref="Q133:S133"/>
    <mergeCell ref="Y133:AA133"/>
    <mergeCell ref="Q135:S135"/>
    <mergeCell ref="Y135:AA135"/>
    <mergeCell ref="Q136:S136"/>
    <mergeCell ref="Y136:AA136"/>
    <mergeCell ref="Q137:S137"/>
    <mergeCell ref="Q141:S141"/>
    <mergeCell ref="Y141:AA141"/>
    <mergeCell ref="Q142:S142"/>
    <mergeCell ref="Y142:AA142"/>
    <mergeCell ref="B144:B155"/>
    <mergeCell ref="C144:D154"/>
    <mergeCell ref="E144:E154"/>
    <mergeCell ref="Q144:S144"/>
    <mergeCell ref="Y144:AA144"/>
    <mergeCell ref="Q145:S145"/>
    <mergeCell ref="B135:B143"/>
    <mergeCell ref="C135:D142"/>
    <mergeCell ref="E135:E142"/>
    <mergeCell ref="Q149:S149"/>
    <mergeCell ref="Y149:AA149"/>
    <mergeCell ref="Q150:S150"/>
    <mergeCell ref="Y150:AA150"/>
    <mergeCell ref="Q154:S154"/>
    <mergeCell ref="Y154:AA154"/>
    <mergeCell ref="Y145:AA145"/>
    <mergeCell ref="Q146:S146"/>
    <mergeCell ref="Y146:AA146"/>
    <mergeCell ref="Q147:S147"/>
    <mergeCell ref="Y147:AA147"/>
    <mergeCell ref="Q148:S148"/>
    <mergeCell ref="Y148:AA148"/>
    <mergeCell ref="Q160:S160"/>
    <mergeCell ref="Y160:AA160"/>
    <mergeCell ref="Q161:S161"/>
    <mergeCell ref="Y161:AA161"/>
    <mergeCell ref="Q162:S162"/>
    <mergeCell ref="Y162:AA162"/>
    <mergeCell ref="B156:B164"/>
    <mergeCell ref="C156:D163"/>
    <mergeCell ref="E156:E163"/>
    <mergeCell ref="Q156:S156"/>
    <mergeCell ref="Y156:AA156"/>
    <mergeCell ref="Q157:S157"/>
    <mergeCell ref="Y157:AA157"/>
    <mergeCell ref="Q158:S158"/>
    <mergeCell ref="Q159:S159"/>
    <mergeCell ref="Y159:AA159"/>
    <mergeCell ref="Y167:AA167"/>
    <mergeCell ref="Q168:S168"/>
    <mergeCell ref="Y168:AA168"/>
    <mergeCell ref="Q169:S169"/>
    <mergeCell ref="Y169:AA169"/>
    <mergeCell ref="Q170:S170"/>
    <mergeCell ref="Y170:AA170"/>
    <mergeCell ref="Q163:S163"/>
    <mergeCell ref="Y163:AA163"/>
    <mergeCell ref="Q165:S165"/>
    <mergeCell ref="Y165:AA165"/>
    <mergeCell ref="Q166:S166"/>
    <mergeCell ref="Y166:AA166"/>
    <mergeCell ref="Q167:S167"/>
    <mergeCell ref="Q171:S171"/>
    <mergeCell ref="Y171:AA171"/>
    <mergeCell ref="Q172:S172"/>
    <mergeCell ref="Y172:AA172"/>
    <mergeCell ref="B174:B182"/>
    <mergeCell ref="C174:D181"/>
    <mergeCell ref="E174:E181"/>
    <mergeCell ref="Q174:S174"/>
    <mergeCell ref="Y174:AA174"/>
    <mergeCell ref="Q175:S175"/>
    <mergeCell ref="B165:B173"/>
    <mergeCell ref="C165:D172"/>
    <mergeCell ref="E165:E172"/>
    <mergeCell ref="Q179:S179"/>
    <mergeCell ref="Y179:AA179"/>
    <mergeCell ref="Q180:S180"/>
    <mergeCell ref="Y180:AA180"/>
    <mergeCell ref="Q181:S181"/>
    <mergeCell ref="Y181:AA181"/>
    <mergeCell ref="Y175:AA175"/>
    <mergeCell ref="Q176:S176"/>
    <mergeCell ref="Y176:AA176"/>
    <mergeCell ref="Q177:S177"/>
    <mergeCell ref="Y177:AA177"/>
    <mergeCell ref="Q178:S178"/>
    <mergeCell ref="Y178:AA178"/>
    <mergeCell ref="Y186:AA186"/>
    <mergeCell ref="Q187:S187"/>
    <mergeCell ref="Y187:AA187"/>
    <mergeCell ref="Q188:S188"/>
    <mergeCell ref="Y188:AA188"/>
    <mergeCell ref="Q189:S189"/>
    <mergeCell ref="Y189:AA189"/>
    <mergeCell ref="Q197:S197"/>
    <mergeCell ref="Y197:AA197"/>
    <mergeCell ref="B183:B191"/>
    <mergeCell ref="C183:D190"/>
    <mergeCell ref="E183:E190"/>
    <mergeCell ref="Q183:S183"/>
    <mergeCell ref="Y183:AA183"/>
    <mergeCell ref="Q184:S184"/>
    <mergeCell ref="Y184:AA184"/>
    <mergeCell ref="Q185:S185"/>
    <mergeCell ref="Y185:AA185"/>
    <mergeCell ref="Q186:S186"/>
    <mergeCell ref="Q190:S190"/>
    <mergeCell ref="Y190:AA190"/>
    <mergeCell ref="Y76:AA76"/>
    <mergeCell ref="Q151:S151"/>
    <mergeCell ref="Y151:AA151"/>
    <mergeCell ref="Q152:S152"/>
    <mergeCell ref="Y152:AA152"/>
    <mergeCell ref="Q153:S153"/>
    <mergeCell ref="Y153:AA153"/>
    <mergeCell ref="B192:B200"/>
    <mergeCell ref="C192:D199"/>
    <mergeCell ref="E192:E199"/>
    <mergeCell ref="Q192:S192"/>
    <mergeCell ref="Y192:AA192"/>
    <mergeCell ref="Q193:S193"/>
    <mergeCell ref="Y193:AA193"/>
    <mergeCell ref="Q194:S194"/>
    <mergeCell ref="Q198:S198"/>
    <mergeCell ref="Y198:AA198"/>
    <mergeCell ref="Q199:S199"/>
    <mergeCell ref="Y199:AA199"/>
    <mergeCell ref="Y194:AA194"/>
    <mergeCell ref="Q195:S195"/>
    <mergeCell ref="Y195:AA195"/>
    <mergeCell ref="Q196:S196"/>
    <mergeCell ref="Y196:AA196"/>
  </mergeCells>
  <conditionalFormatting sqref="AC20 AC116 AC125 AC107">
    <cfRule type="expression" dxfId="2996" priority="1131">
      <formula>$L20=#REF!</formula>
    </cfRule>
    <cfRule type="expression" dxfId="2995" priority="1132">
      <formula>$L20=#REF!</formula>
    </cfRule>
    <cfRule type="expression" dxfId="2994" priority="1133">
      <formula>$L20=#REF!</formula>
    </cfRule>
    <cfRule type="expression" dxfId="2993" priority="1134">
      <formula>$L20=#REF!</formula>
    </cfRule>
  </conditionalFormatting>
  <conditionalFormatting sqref="AB176:AC181 AC12:AC19">
    <cfRule type="expression" dxfId="2992" priority="1127">
      <formula>$L12=#REF!</formula>
    </cfRule>
    <cfRule type="expression" dxfId="2991" priority="1128">
      <formula>$L12=#REF!</formula>
    </cfRule>
    <cfRule type="expression" dxfId="2990" priority="1129">
      <formula>$L12=#REF!</formula>
    </cfRule>
    <cfRule type="expression" dxfId="2989" priority="1130">
      <formula>$L12=#REF!</formula>
    </cfRule>
  </conditionalFormatting>
  <conditionalFormatting sqref="AB201:AC201">
    <cfRule type="expression" dxfId="2988" priority="1123">
      <formula>$L201=#REF!</formula>
    </cfRule>
    <cfRule type="expression" dxfId="2987" priority="1124">
      <formula>$L201=#REF!</formula>
    </cfRule>
    <cfRule type="expression" dxfId="2986" priority="1125">
      <formula>$L201=#REF!</formula>
    </cfRule>
    <cfRule type="expression" dxfId="2985" priority="1126">
      <formula>$L201=#REF!</formula>
    </cfRule>
  </conditionalFormatting>
  <conditionalFormatting sqref="Y107">
    <cfRule type="expression" dxfId="2984" priority="1119">
      <formula>$L107=#REF!</formula>
    </cfRule>
    <cfRule type="expression" dxfId="2983" priority="1120">
      <formula>$L107=#REF!</formula>
    </cfRule>
    <cfRule type="expression" dxfId="2982" priority="1121">
      <formula>$L107=#REF!</formula>
    </cfRule>
    <cfRule type="expression" dxfId="2981" priority="1122">
      <formula>$L107=#REF!</formula>
    </cfRule>
  </conditionalFormatting>
  <conditionalFormatting sqref="Y12">
    <cfRule type="expression" dxfId="2980" priority="1115">
      <formula>$L12=#REF!</formula>
    </cfRule>
    <cfRule type="expression" dxfId="2979" priority="1116">
      <formula>$L12=#REF!</formula>
    </cfRule>
    <cfRule type="expression" dxfId="2978" priority="1117">
      <formula>$L12=#REF!</formula>
    </cfRule>
    <cfRule type="expression" dxfId="2977" priority="1118">
      <formula>$L12=#REF!</formula>
    </cfRule>
  </conditionalFormatting>
  <conditionalFormatting sqref="Y20">
    <cfRule type="expression" dxfId="2976" priority="1111">
      <formula>$L20=#REF!</formula>
    </cfRule>
    <cfRule type="expression" dxfId="2975" priority="1112">
      <formula>$L20=#REF!</formula>
    </cfRule>
    <cfRule type="expression" dxfId="2974" priority="1113">
      <formula>$L20=#REF!</formula>
    </cfRule>
    <cfRule type="expression" dxfId="2973" priority="1114">
      <formula>$L20=#REF!</formula>
    </cfRule>
  </conditionalFormatting>
  <conditionalFormatting sqref="T201">
    <cfRule type="expression" dxfId="2972" priority="1107">
      <formula>$L201=#REF!</formula>
    </cfRule>
    <cfRule type="expression" dxfId="2971" priority="1108">
      <formula>$L201=#REF!</formula>
    </cfRule>
    <cfRule type="expression" dxfId="2970" priority="1109">
      <formula>$L201=#REF!</formula>
    </cfRule>
    <cfRule type="expression" dxfId="2969" priority="1110">
      <formula>$L201=#REF!</formula>
    </cfRule>
  </conditionalFormatting>
  <conditionalFormatting sqref="AB12">
    <cfRule type="expression" dxfId="2968" priority="1103">
      <formula>$L12=#REF!</formula>
    </cfRule>
    <cfRule type="expression" dxfId="2967" priority="1104">
      <formula>$L12=#REF!</formula>
    </cfRule>
    <cfRule type="expression" dxfId="2966" priority="1105">
      <formula>$L12=#REF!</formula>
    </cfRule>
    <cfRule type="expression" dxfId="2965" priority="1106">
      <formula>$L12=#REF!</formula>
    </cfRule>
  </conditionalFormatting>
  <conditionalFormatting sqref="AB13">
    <cfRule type="expression" dxfId="2964" priority="1099">
      <formula>$L13=#REF!</formula>
    </cfRule>
    <cfRule type="expression" dxfId="2963" priority="1100">
      <formula>$L13=#REF!</formula>
    </cfRule>
    <cfRule type="expression" dxfId="2962" priority="1101">
      <formula>$L13=#REF!</formula>
    </cfRule>
    <cfRule type="expression" dxfId="2961" priority="1102">
      <formula>$L13=#REF!</formula>
    </cfRule>
  </conditionalFormatting>
  <conditionalFormatting sqref="AB18:AB19">
    <cfRule type="expression" dxfId="2960" priority="1095">
      <formula>$L18=#REF!</formula>
    </cfRule>
    <cfRule type="expression" dxfId="2959" priority="1096">
      <formula>$L18=#REF!</formula>
    </cfRule>
    <cfRule type="expression" dxfId="2958" priority="1097">
      <formula>$L18=#REF!</formula>
    </cfRule>
    <cfRule type="expression" dxfId="2957" priority="1098">
      <formula>$L18=#REF!</formula>
    </cfRule>
  </conditionalFormatting>
  <conditionalFormatting sqref="AB17">
    <cfRule type="expression" dxfId="2956" priority="1091">
      <formula>$L17=#REF!</formula>
    </cfRule>
    <cfRule type="expression" dxfId="2955" priority="1092">
      <formula>$L17=#REF!</formula>
    </cfRule>
    <cfRule type="expression" dxfId="2954" priority="1093">
      <formula>$L17=#REF!</formula>
    </cfRule>
    <cfRule type="expression" dxfId="2953" priority="1094">
      <formula>$L17=#REF!</formula>
    </cfRule>
  </conditionalFormatting>
  <conditionalFormatting sqref="AB125">
    <cfRule type="expression" dxfId="2952" priority="1087">
      <formula>$L125=#REF!</formula>
    </cfRule>
    <cfRule type="expression" dxfId="2951" priority="1088">
      <formula>$L125=#REF!</formula>
    </cfRule>
    <cfRule type="expression" dxfId="2950" priority="1089">
      <formula>$L125=#REF!</formula>
    </cfRule>
    <cfRule type="expression" dxfId="2949" priority="1090">
      <formula>$L125=#REF!</formula>
    </cfRule>
  </conditionalFormatting>
  <conditionalFormatting sqref="AB116">
    <cfRule type="expression" dxfId="2948" priority="1083">
      <formula>$L116=#REF!</formula>
    </cfRule>
    <cfRule type="expression" dxfId="2947" priority="1084">
      <formula>$L116=#REF!</formula>
    </cfRule>
    <cfRule type="expression" dxfId="2946" priority="1085">
      <formula>$L116=#REF!</formula>
    </cfRule>
    <cfRule type="expression" dxfId="2945" priority="1086">
      <formula>$L116=#REF!</formula>
    </cfRule>
  </conditionalFormatting>
  <conditionalFormatting sqref="AB20">
    <cfRule type="expression" dxfId="2944" priority="1079">
      <formula>$L20=#REF!</formula>
    </cfRule>
    <cfRule type="expression" dxfId="2943" priority="1080">
      <formula>$L20=#REF!</formula>
    </cfRule>
    <cfRule type="expression" dxfId="2942" priority="1081">
      <formula>$L20=#REF!</formula>
    </cfRule>
    <cfRule type="expression" dxfId="2941" priority="1082">
      <formula>$L20=#REF!</formula>
    </cfRule>
  </conditionalFormatting>
  <conditionalFormatting sqref="AA107">
    <cfRule type="expression" dxfId="2940" priority="1075">
      <formula>$L107=#REF!</formula>
    </cfRule>
    <cfRule type="expression" dxfId="2939" priority="1076">
      <formula>$L107=#REF!</formula>
    </cfRule>
    <cfRule type="expression" dxfId="2938" priority="1077">
      <formula>$L107=#REF!</formula>
    </cfRule>
    <cfRule type="expression" dxfId="2937" priority="1078">
      <formula>$L107=#REF!</formula>
    </cfRule>
  </conditionalFormatting>
  <conditionalFormatting sqref="AB107">
    <cfRule type="expression" dxfId="2936" priority="1071">
      <formula>$L107=#REF!</formula>
    </cfRule>
    <cfRule type="expression" dxfId="2935" priority="1072">
      <formula>$L107=#REF!</formula>
    </cfRule>
    <cfRule type="expression" dxfId="2934" priority="1073">
      <formula>$L107=#REF!</formula>
    </cfRule>
    <cfRule type="expression" dxfId="2933" priority="1074">
      <formula>$L107=#REF!</formula>
    </cfRule>
  </conditionalFormatting>
  <conditionalFormatting sqref="P107 P116 P125 P201:P202 P18:P20 P174 P183">
    <cfRule type="cellIs" dxfId="2932" priority="1070" operator="equal">
      <formula>"Mut+ext"</formula>
    </cfRule>
  </conditionalFormatting>
  <conditionalFormatting sqref="Y13:Y19 Y176:Y181">
    <cfRule type="expression" dxfId="2931" priority="1066">
      <formula>$L13=#REF!</formula>
    </cfRule>
    <cfRule type="expression" dxfId="2930" priority="1067">
      <formula>$L13=#REF!</formula>
    </cfRule>
    <cfRule type="expression" dxfId="2929" priority="1068">
      <formula>$L13=#REF!</formula>
    </cfRule>
    <cfRule type="expression" dxfId="2928" priority="1069">
      <formula>$L13=#REF!</formula>
    </cfRule>
  </conditionalFormatting>
  <conditionalFormatting sqref="Y116">
    <cfRule type="expression" dxfId="2927" priority="1062">
      <formula>$L116=#REF!</formula>
    </cfRule>
    <cfRule type="expression" dxfId="2926" priority="1063">
      <formula>$L116=#REF!</formula>
    </cfRule>
    <cfRule type="expression" dxfId="2925" priority="1064">
      <formula>$L116=#REF!</formula>
    </cfRule>
    <cfRule type="expression" dxfId="2924" priority="1065">
      <formula>$L116=#REF!</formula>
    </cfRule>
  </conditionalFormatting>
  <conditionalFormatting sqref="Y125">
    <cfRule type="expression" dxfId="2923" priority="1058">
      <formula>$L125=#REF!</formula>
    </cfRule>
    <cfRule type="expression" dxfId="2922" priority="1059">
      <formula>$L125=#REF!</formula>
    </cfRule>
    <cfRule type="expression" dxfId="2921" priority="1060">
      <formula>$L125=#REF!</formula>
    </cfRule>
    <cfRule type="expression" dxfId="2920" priority="1061">
      <formula>$L125=#REF!</formula>
    </cfRule>
  </conditionalFormatting>
  <conditionalFormatting sqref="Z107">
    <cfRule type="expression" dxfId="2919" priority="1054">
      <formula>$L107=#REF!</formula>
    </cfRule>
    <cfRule type="expression" dxfId="2918" priority="1055">
      <formula>$L107=#REF!</formula>
    </cfRule>
    <cfRule type="expression" dxfId="2917" priority="1056">
      <formula>$L107=#REF!</formula>
    </cfRule>
    <cfRule type="expression" dxfId="2916" priority="1057">
      <formula>$L107=#REF!</formula>
    </cfRule>
  </conditionalFormatting>
  <conditionalFormatting sqref="Y201">
    <cfRule type="expression" dxfId="2915" priority="1050">
      <formula>$L201=#REF!</formula>
    </cfRule>
    <cfRule type="expression" dxfId="2914" priority="1051">
      <formula>$L201=#REF!</formula>
    </cfRule>
    <cfRule type="expression" dxfId="2913" priority="1052">
      <formula>$L201=#REF!</formula>
    </cfRule>
    <cfRule type="expression" dxfId="2912" priority="1053">
      <formula>$L201=#REF!</formula>
    </cfRule>
  </conditionalFormatting>
  <conditionalFormatting sqref="AA201">
    <cfRule type="expression" dxfId="2911" priority="1046">
      <formula>$L201=#REF!</formula>
    </cfRule>
    <cfRule type="expression" dxfId="2910" priority="1047">
      <formula>$L201=#REF!</formula>
    </cfRule>
    <cfRule type="expression" dxfId="2909" priority="1048">
      <formula>$L201=#REF!</formula>
    </cfRule>
    <cfRule type="expression" dxfId="2908" priority="1049">
      <formula>$L201=#REF!</formula>
    </cfRule>
  </conditionalFormatting>
  <conditionalFormatting sqref="Z201">
    <cfRule type="expression" dxfId="2907" priority="1042">
      <formula>$L201=#REF!</formula>
    </cfRule>
    <cfRule type="expression" dxfId="2906" priority="1043">
      <formula>$L201=#REF!</formula>
    </cfRule>
    <cfRule type="expression" dxfId="2905" priority="1044">
      <formula>$L201=#REF!</formula>
    </cfRule>
    <cfRule type="expression" dxfId="2904" priority="1045">
      <formula>$L201=#REF!</formula>
    </cfRule>
  </conditionalFormatting>
  <conditionalFormatting sqref="AC114:AC115">
    <cfRule type="expression" dxfId="2903" priority="1038">
      <formula>$L114=#REF!</formula>
    </cfRule>
    <cfRule type="expression" dxfId="2902" priority="1039">
      <formula>$L114=#REF!</formula>
    </cfRule>
    <cfRule type="expression" dxfId="2901" priority="1040">
      <formula>$L114=#REF!</formula>
    </cfRule>
    <cfRule type="expression" dxfId="2900" priority="1041">
      <formula>$L114=#REF!</formula>
    </cfRule>
  </conditionalFormatting>
  <conditionalFormatting sqref="AB114:AB115">
    <cfRule type="expression" dxfId="2899" priority="1034">
      <formula>$L114=#REF!</formula>
    </cfRule>
    <cfRule type="expression" dxfId="2898" priority="1035">
      <formula>$L114=#REF!</formula>
    </cfRule>
    <cfRule type="expression" dxfId="2897" priority="1036">
      <formula>$L114=#REF!</formula>
    </cfRule>
    <cfRule type="expression" dxfId="2896" priority="1037">
      <formula>$L114=#REF!</formula>
    </cfRule>
  </conditionalFormatting>
  <conditionalFormatting sqref="Y108:Y115">
    <cfRule type="expression" dxfId="2895" priority="1029">
      <formula>$L108=#REF!</formula>
    </cfRule>
    <cfRule type="expression" dxfId="2894" priority="1030">
      <formula>$L108=#REF!</formula>
    </cfRule>
    <cfRule type="expression" dxfId="2893" priority="1031">
      <formula>$L108=#REF!</formula>
    </cfRule>
    <cfRule type="expression" dxfId="2892" priority="1032">
      <formula>$L108=#REF!</formula>
    </cfRule>
  </conditionalFormatting>
  <conditionalFormatting sqref="AC118:AC124">
    <cfRule type="expression" dxfId="2891" priority="1025">
      <formula>$L118=#REF!</formula>
    </cfRule>
    <cfRule type="expression" dxfId="2890" priority="1026">
      <formula>$L118=#REF!</formula>
    </cfRule>
    <cfRule type="expression" dxfId="2889" priority="1027">
      <formula>$L118=#REF!</formula>
    </cfRule>
    <cfRule type="expression" dxfId="2888" priority="1028">
      <formula>$L118=#REF!</formula>
    </cfRule>
  </conditionalFormatting>
  <conditionalFormatting sqref="AB118:AB124">
    <cfRule type="expression" dxfId="2887" priority="1021">
      <formula>$L118=#REF!</formula>
    </cfRule>
    <cfRule type="expression" dxfId="2886" priority="1022">
      <formula>$L118=#REF!</formula>
    </cfRule>
    <cfRule type="expression" dxfId="2885" priority="1023">
      <formula>$L118=#REF!</formula>
    </cfRule>
    <cfRule type="expression" dxfId="2884" priority="1024">
      <formula>$L118=#REF!</formula>
    </cfRule>
  </conditionalFormatting>
  <conditionalFormatting sqref="P117:P124">
    <cfRule type="cellIs" dxfId="2883" priority="1020" operator="equal">
      <formula>"Mut+ext"</formula>
    </cfRule>
  </conditionalFormatting>
  <conditionalFormatting sqref="Y117:Y124">
    <cfRule type="expression" dxfId="2882" priority="1016">
      <formula>$L117=#REF!</formula>
    </cfRule>
    <cfRule type="expression" dxfId="2881" priority="1017">
      <formula>$L117=#REF!</formula>
    </cfRule>
    <cfRule type="expression" dxfId="2880" priority="1018">
      <formula>$L117=#REF!</formula>
    </cfRule>
    <cfRule type="expression" dxfId="2879" priority="1019">
      <formula>$L117=#REF!</formula>
    </cfRule>
  </conditionalFormatting>
  <conditionalFormatting sqref="AC131:AC133">
    <cfRule type="expression" dxfId="2878" priority="1012">
      <formula>$L131=#REF!</formula>
    </cfRule>
    <cfRule type="expression" dxfId="2877" priority="1013">
      <formula>$L131=#REF!</formula>
    </cfRule>
    <cfRule type="expression" dxfId="2876" priority="1014">
      <formula>$L131=#REF!</formula>
    </cfRule>
    <cfRule type="expression" dxfId="2875" priority="1015">
      <formula>$L131=#REF!</formula>
    </cfRule>
  </conditionalFormatting>
  <conditionalFormatting sqref="AB126:AB133">
    <cfRule type="expression" dxfId="2874" priority="1008">
      <formula>$L126=#REF!</formula>
    </cfRule>
    <cfRule type="expression" dxfId="2873" priority="1009">
      <formula>$L126=#REF!</formula>
    </cfRule>
    <cfRule type="expression" dxfId="2872" priority="1010">
      <formula>$L126=#REF!</formula>
    </cfRule>
    <cfRule type="expression" dxfId="2871" priority="1011">
      <formula>$L126=#REF!</formula>
    </cfRule>
  </conditionalFormatting>
  <conditionalFormatting sqref="P132:P133">
    <cfRule type="cellIs" dxfId="2870" priority="1007" operator="equal">
      <formula>"Mut+ext"</formula>
    </cfRule>
  </conditionalFormatting>
  <conditionalFormatting sqref="Y126:Y133">
    <cfRule type="expression" dxfId="2869" priority="1003">
      <formula>$L126=#REF!</formula>
    </cfRule>
    <cfRule type="expression" dxfId="2868" priority="1004">
      <formula>$L126=#REF!</formula>
    </cfRule>
    <cfRule type="expression" dxfId="2867" priority="1005">
      <formula>$L126=#REF!</formula>
    </cfRule>
    <cfRule type="expression" dxfId="2866" priority="1006">
      <formula>$L126=#REF!</formula>
    </cfRule>
  </conditionalFormatting>
  <conditionalFormatting sqref="AC29">
    <cfRule type="expression" dxfId="2865" priority="999">
      <formula>$L29=#REF!</formula>
    </cfRule>
    <cfRule type="expression" dxfId="2864" priority="1000">
      <formula>$L29=#REF!</formula>
    </cfRule>
    <cfRule type="expression" dxfId="2863" priority="1001">
      <formula>$L29=#REF!</formula>
    </cfRule>
    <cfRule type="expression" dxfId="2862" priority="1002">
      <formula>$L29=#REF!</formula>
    </cfRule>
  </conditionalFormatting>
  <conditionalFormatting sqref="AC22:AC28">
    <cfRule type="expression" dxfId="2861" priority="995">
      <formula>$L22=#REF!</formula>
    </cfRule>
    <cfRule type="expression" dxfId="2860" priority="996">
      <formula>$L22=#REF!</formula>
    </cfRule>
    <cfRule type="expression" dxfId="2859" priority="997">
      <formula>$L22=#REF!</formula>
    </cfRule>
    <cfRule type="expression" dxfId="2858" priority="998">
      <formula>$L22=#REF!</formula>
    </cfRule>
  </conditionalFormatting>
  <conditionalFormatting sqref="Y21">
    <cfRule type="expression" dxfId="2857" priority="991">
      <formula>$L21=#REF!</formula>
    </cfRule>
    <cfRule type="expression" dxfId="2856" priority="992">
      <formula>$L21=#REF!</formula>
    </cfRule>
    <cfRule type="expression" dxfId="2855" priority="993">
      <formula>$L21=#REF!</formula>
    </cfRule>
    <cfRule type="expression" dxfId="2854" priority="994">
      <formula>$L21=#REF!</formula>
    </cfRule>
  </conditionalFormatting>
  <conditionalFormatting sqref="Y29">
    <cfRule type="expression" dxfId="2853" priority="987">
      <formula>$L29=#REF!</formula>
    </cfRule>
    <cfRule type="expression" dxfId="2852" priority="988">
      <formula>$L29=#REF!</formula>
    </cfRule>
    <cfRule type="expression" dxfId="2851" priority="989">
      <formula>$L29=#REF!</formula>
    </cfRule>
    <cfRule type="expression" dxfId="2850" priority="990">
      <formula>$L29=#REF!</formula>
    </cfRule>
  </conditionalFormatting>
  <conditionalFormatting sqref="AB21">
    <cfRule type="expression" dxfId="2849" priority="983">
      <formula>$L21=#REF!</formula>
    </cfRule>
    <cfRule type="expression" dxfId="2848" priority="984">
      <formula>$L21=#REF!</formula>
    </cfRule>
    <cfRule type="expression" dxfId="2847" priority="985">
      <formula>$L21=#REF!</formula>
    </cfRule>
    <cfRule type="expression" dxfId="2846" priority="986">
      <formula>$L21=#REF!</formula>
    </cfRule>
  </conditionalFormatting>
  <conditionalFormatting sqref="AB22">
    <cfRule type="expression" dxfId="2845" priority="979">
      <formula>$L22=#REF!</formula>
    </cfRule>
    <cfRule type="expression" dxfId="2844" priority="980">
      <formula>$L22=#REF!</formula>
    </cfRule>
    <cfRule type="expression" dxfId="2843" priority="981">
      <formula>$L22=#REF!</formula>
    </cfRule>
    <cfRule type="expression" dxfId="2842" priority="982">
      <formula>$L22=#REF!</formula>
    </cfRule>
  </conditionalFormatting>
  <conditionalFormatting sqref="AB23">
    <cfRule type="expression" dxfId="2841" priority="975">
      <formula>$L23=#REF!</formula>
    </cfRule>
    <cfRule type="expression" dxfId="2840" priority="976">
      <formula>$L23=#REF!</formula>
    </cfRule>
    <cfRule type="expression" dxfId="2839" priority="977">
      <formula>$L23=#REF!</formula>
    </cfRule>
    <cfRule type="expression" dxfId="2838" priority="978">
      <formula>$L23=#REF!</formula>
    </cfRule>
  </conditionalFormatting>
  <conditionalFormatting sqref="AB24">
    <cfRule type="expression" dxfId="2837" priority="971">
      <formula>$L24=#REF!</formula>
    </cfRule>
    <cfRule type="expression" dxfId="2836" priority="972">
      <formula>$L24=#REF!</formula>
    </cfRule>
    <cfRule type="expression" dxfId="2835" priority="973">
      <formula>$L24=#REF!</formula>
    </cfRule>
    <cfRule type="expression" dxfId="2834" priority="974">
      <formula>$L24=#REF!</formula>
    </cfRule>
  </conditionalFormatting>
  <conditionalFormatting sqref="AB25">
    <cfRule type="expression" dxfId="2833" priority="967">
      <formula>$L25=#REF!</formula>
    </cfRule>
    <cfRule type="expression" dxfId="2832" priority="968">
      <formula>$L25=#REF!</formula>
    </cfRule>
    <cfRule type="expression" dxfId="2831" priority="969">
      <formula>$L25=#REF!</formula>
    </cfRule>
    <cfRule type="expression" dxfId="2830" priority="970">
      <formula>$L25=#REF!</formula>
    </cfRule>
  </conditionalFormatting>
  <conditionalFormatting sqref="AB27:AB28">
    <cfRule type="expression" dxfId="2829" priority="963">
      <formula>$L27=#REF!</formula>
    </cfRule>
    <cfRule type="expression" dxfId="2828" priority="964">
      <formula>$L27=#REF!</formula>
    </cfRule>
    <cfRule type="expression" dxfId="2827" priority="965">
      <formula>$L27=#REF!</formula>
    </cfRule>
    <cfRule type="expression" dxfId="2826" priority="966">
      <formula>$L27=#REF!</formula>
    </cfRule>
  </conditionalFormatting>
  <conditionalFormatting sqref="AB26">
    <cfRule type="expression" dxfId="2825" priority="959">
      <formula>$L26=#REF!</formula>
    </cfRule>
    <cfRule type="expression" dxfId="2824" priority="960">
      <formula>$L26=#REF!</formula>
    </cfRule>
    <cfRule type="expression" dxfId="2823" priority="961">
      <formula>$L26=#REF!</formula>
    </cfRule>
    <cfRule type="expression" dxfId="2822" priority="962">
      <formula>$L26=#REF!</formula>
    </cfRule>
  </conditionalFormatting>
  <conditionalFormatting sqref="AB29">
    <cfRule type="expression" dxfId="2821" priority="955">
      <formula>$L29=#REF!</formula>
    </cfRule>
    <cfRule type="expression" dxfId="2820" priority="956">
      <formula>$L29=#REF!</formula>
    </cfRule>
    <cfRule type="expression" dxfId="2819" priority="957">
      <formula>$L29=#REF!</formula>
    </cfRule>
    <cfRule type="expression" dxfId="2818" priority="958">
      <formula>$L29=#REF!</formula>
    </cfRule>
  </conditionalFormatting>
  <conditionalFormatting sqref="P22:P29">
    <cfRule type="cellIs" dxfId="2817" priority="954" operator="equal">
      <formula>"Mut+ext"</formula>
    </cfRule>
  </conditionalFormatting>
  <conditionalFormatting sqref="Y22:Y28">
    <cfRule type="expression" dxfId="2816" priority="950">
      <formula>$L22=#REF!</formula>
    </cfRule>
    <cfRule type="expression" dxfId="2815" priority="951">
      <formula>$L22=#REF!</formula>
    </cfRule>
    <cfRule type="expression" dxfId="2814" priority="952">
      <formula>$L22=#REF!</formula>
    </cfRule>
    <cfRule type="expression" dxfId="2813" priority="953">
      <formula>$L22=#REF!</formula>
    </cfRule>
  </conditionalFormatting>
  <conditionalFormatting sqref="AC134">
    <cfRule type="expression" dxfId="2812" priority="946">
      <formula>$L134=#REF!</formula>
    </cfRule>
    <cfRule type="expression" dxfId="2811" priority="947">
      <formula>$L134=#REF!</formula>
    </cfRule>
    <cfRule type="expression" dxfId="2810" priority="948">
      <formula>$L134=#REF!</formula>
    </cfRule>
    <cfRule type="expression" dxfId="2809" priority="949">
      <formula>$L134=#REF!</formula>
    </cfRule>
  </conditionalFormatting>
  <conditionalFormatting sqref="AB134">
    <cfRule type="expression" dxfId="2808" priority="942">
      <formula>$L134=#REF!</formula>
    </cfRule>
    <cfRule type="expression" dxfId="2807" priority="943">
      <formula>$L134=#REF!</formula>
    </cfRule>
    <cfRule type="expression" dxfId="2806" priority="944">
      <formula>$L134=#REF!</formula>
    </cfRule>
    <cfRule type="expression" dxfId="2805" priority="945">
      <formula>$L134=#REF!</formula>
    </cfRule>
  </conditionalFormatting>
  <conditionalFormatting sqref="P134">
    <cfRule type="cellIs" dxfId="2804" priority="941" operator="equal">
      <formula>"Mut+ext"</formula>
    </cfRule>
  </conditionalFormatting>
  <conditionalFormatting sqref="Y134">
    <cfRule type="expression" dxfId="2803" priority="937">
      <formula>$L134=#REF!</formula>
    </cfRule>
    <cfRule type="expression" dxfId="2802" priority="938">
      <formula>$L134=#REF!</formula>
    </cfRule>
    <cfRule type="expression" dxfId="2801" priority="939">
      <formula>$L134=#REF!</formula>
    </cfRule>
    <cfRule type="expression" dxfId="2800" priority="940">
      <formula>$L134=#REF!</formula>
    </cfRule>
  </conditionalFormatting>
  <conditionalFormatting sqref="Y145:Y150">
    <cfRule type="expression" dxfId="2799" priority="932">
      <formula>$L145=#REF!</formula>
    </cfRule>
    <cfRule type="expression" dxfId="2798" priority="933">
      <formula>$L145=#REF!</formula>
    </cfRule>
    <cfRule type="expression" dxfId="2797" priority="934">
      <formula>$L145=#REF!</formula>
    </cfRule>
    <cfRule type="expression" dxfId="2796" priority="935">
      <formula>$L145=#REF!</formula>
    </cfRule>
  </conditionalFormatting>
  <conditionalFormatting sqref="AC155">
    <cfRule type="expression" dxfId="2795" priority="928">
      <formula>$L155=#REF!</formula>
    </cfRule>
    <cfRule type="expression" dxfId="2794" priority="929">
      <formula>$L155=#REF!</formula>
    </cfRule>
    <cfRule type="expression" dxfId="2793" priority="930">
      <formula>$L155=#REF!</formula>
    </cfRule>
    <cfRule type="expression" dxfId="2792" priority="931">
      <formula>$L155=#REF!</formula>
    </cfRule>
  </conditionalFormatting>
  <conditionalFormatting sqref="AB155">
    <cfRule type="expression" dxfId="2791" priority="924">
      <formula>$L155=#REF!</formula>
    </cfRule>
    <cfRule type="expression" dxfId="2790" priority="925">
      <formula>$L155=#REF!</formula>
    </cfRule>
    <cfRule type="expression" dxfId="2789" priority="926">
      <formula>$L155=#REF!</formula>
    </cfRule>
    <cfRule type="expression" dxfId="2788" priority="927">
      <formula>$L155=#REF!</formula>
    </cfRule>
  </conditionalFormatting>
  <conditionalFormatting sqref="P155">
    <cfRule type="cellIs" dxfId="2787" priority="923" operator="equal">
      <formula>"Mut+ext"</formula>
    </cfRule>
  </conditionalFormatting>
  <conditionalFormatting sqref="Y155">
    <cfRule type="expression" dxfId="2786" priority="919">
      <formula>$L155=#REF!</formula>
    </cfRule>
    <cfRule type="expression" dxfId="2785" priority="920">
      <formula>$L155=#REF!</formula>
    </cfRule>
    <cfRule type="expression" dxfId="2784" priority="921">
      <formula>$L155=#REF!</formula>
    </cfRule>
    <cfRule type="expression" dxfId="2783" priority="922">
      <formula>$L155=#REF!</formula>
    </cfRule>
  </conditionalFormatting>
  <conditionalFormatting sqref="Y144">
    <cfRule type="expression" dxfId="2782" priority="915">
      <formula>$L144=#REF!</formula>
    </cfRule>
    <cfRule type="expression" dxfId="2781" priority="916">
      <formula>$L144=#REF!</formula>
    </cfRule>
    <cfRule type="expression" dxfId="2780" priority="917">
      <formula>$L144=#REF!</formula>
    </cfRule>
    <cfRule type="expression" dxfId="2779" priority="918">
      <formula>$L144=#REF!</formula>
    </cfRule>
  </conditionalFormatting>
  <conditionalFormatting sqref="AC159:AC163">
    <cfRule type="expression" dxfId="2778" priority="911">
      <formula>$L159=#REF!</formula>
    </cfRule>
    <cfRule type="expression" dxfId="2777" priority="912">
      <formula>$L159=#REF!</formula>
    </cfRule>
    <cfRule type="expression" dxfId="2776" priority="913">
      <formula>$L159=#REF!</formula>
    </cfRule>
    <cfRule type="expression" dxfId="2775" priority="914">
      <formula>$L159=#REF!</formula>
    </cfRule>
  </conditionalFormatting>
  <conditionalFormatting sqref="AB159:AB163">
    <cfRule type="expression" dxfId="2774" priority="907">
      <formula>$L159=#REF!</formula>
    </cfRule>
    <cfRule type="expression" dxfId="2773" priority="908">
      <formula>$L159=#REF!</formula>
    </cfRule>
    <cfRule type="expression" dxfId="2772" priority="909">
      <formula>$L159=#REF!</formula>
    </cfRule>
    <cfRule type="expression" dxfId="2771" priority="910">
      <formula>$L159=#REF!</formula>
    </cfRule>
  </conditionalFormatting>
  <conditionalFormatting sqref="P157:P163">
    <cfRule type="cellIs" dxfId="2770" priority="906" operator="equal">
      <formula>"Mut+ext"</formula>
    </cfRule>
  </conditionalFormatting>
  <conditionalFormatting sqref="Y156 Y159:Y163">
    <cfRule type="expression" dxfId="2769" priority="902">
      <formula>$L156=#REF!</formula>
    </cfRule>
    <cfRule type="expression" dxfId="2768" priority="903">
      <formula>$L156=#REF!</formula>
    </cfRule>
    <cfRule type="expression" dxfId="2767" priority="904">
      <formula>$L156=#REF!</formula>
    </cfRule>
    <cfRule type="expression" dxfId="2766" priority="905">
      <formula>$L156=#REF!</formula>
    </cfRule>
  </conditionalFormatting>
  <conditionalFormatting sqref="AC164">
    <cfRule type="expression" dxfId="2765" priority="898">
      <formula>$L164=#REF!</formula>
    </cfRule>
    <cfRule type="expression" dxfId="2764" priority="899">
      <formula>$L164=#REF!</formula>
    </cfRule>
    <cfRule type="expression" dxfId="2763" priority="900">
      <formula>$L164=#REF!</formula>
    </cfRule>
    <cfRule type="expression" dxfId="2762" priority="901">
      <formula>$L164=#REF!</formula>
    </cfRule>
  </conditionalFormatting>
  <conditionalFormatting sqref="AB164">
    <cfRule type="expression" dxfId="2761" priority="894">
      <formula>$L164=#REF!</formula>
    </cfRule>
    <cfRule type="expression" dxfId="2760" priority="895">
      <formula>$L164=#REF!</formula>
    </cfRule>
    <cfRule type="expression" dxfId="2759" priority="896">
      <formula>$L164=#REF!</formula>
    </cfRule>
    <cfRule type="expression" dxfId="2758" priority="897">
      <formula>$L164=#REF!</formula>
    </cfRule>
  </conditionalFormatting>
  <conditionalFormatting sqref="P164">
    <cfRule type="cellIs" dxfId="2757" priority="893" operator="equal">
      <formula>"Mut+ext"</formula>
    </cfRule>
  </conditionalFormatting>
  <conditionalFormatting sqref="Y164">
    <cfRule type="expression" dxfId="2756" priority="889">
      <formula>$L164=#REF!</formula>
    </cfRule>
    <cfRule type="expression" dxfId="2755" priority="890">
      <formula>$L164=#REF!</formula>
    </cfRule>
    <cfRule type="expression" dxfId="2754" priority="891">
      <formula>$L164=#REF!</formula>
    </cfRule>
    <cfRule type="expression" dxfId="2753" priority="892">
      <formula>$L164=#REF!</formula>
    </cfRule>
  </conditionalFormatting>
  <conditionalFormatting sqref="AC137:AC142">
    <cfRule type="expression" dxfId="2752" priority="885">
      <formula>$L137=#REF!</formula>
    </cfRule>
    <cfRule type="expression" dxfId="2751" priority="886">
      <formula>$L137=#REF!</formula>
    </cfRule>
    <cfRule type="expression" dxfId="2750" priority="887">
      <formula>$L137=#REF!</formula>
    </cfRule>
    <cfRule type="expression" dxfId="2749" priority="888">
      <formula>$L137=#REF!</formula>
    </cfRule>
  </conditionalFormatting>
  <conditionalFormatting sqref="AB137:AB142">
    <cfRule type="expression" dxfId="2748" priority="881">
      <formula>$L137=#REF!</formula>
    </cfRule>
    <cfRule type="expression" dxfId="2747" priority="882">
      <formula>$L137=#REF!</formula>
    </cfRule>
    <cfRule type="expression" dxfId="2746" priority="883">
      <formula>$L137=#REF!</formula>
    </cfRule>
    <cfRule type="expression" dxfId="2745" priority="884">
      <formula>$L137=#REF!</formula>
    </cfRule>
  </conditionalFormatting>
  <conditionalFormatting sqref="Y136:Y142">
    <cfRule type="expression" dxfId="2744" priority="877">
      <formula>$L136=#REF!</formula>
    </cfRule>
    <cfRule type="expression" dxfId="2743" priority="878">
      <formula>$L136=#REF!</formula>
    </cfRule>
    <cfRule type="expression" dxfId="2742" priority="879">
      <formula>$L136=#REF!</formula>
    </cfRule>
    <cfRule type="expression" dxfId="2741" priority="880">
      <formula>$L136=#REF!</formula>
    </cfRule>
  </conditionalFormatting>
  <conditionalFormatting sqref="AC143">
    <cfRule type="expression" dxfId="2740" priority="873">
      <formula>$L143=#REF!</formula>
    </cfRule>
    <cfRule type="expression" dxfId="2739" priority="874">
      <formula>$L143=#REF!</formula>
    </cfRule>
    <cfRule type="expression" dxfId="2738" priority="875">
      <formula>$L143=#REF!</formula>
    </cfRule>
    <cfRule type="expression" dxfId="2737" priority="876">
      <formula>$L143=#REF!</formula>
    </cfRule>
  </conditionalFormatting>
  <conditionalFormatting sqref="AB143">
    <cfRule type="expression" dxfId="2736" priority="869">
      <formula>$L143=#REF!</formula>
    </cfRule>
    <cfRule type="expression" dxfId="2735" priority="870">
      <formula>$L143=#REF!</formula>
    </cfRule>
    <cfRule type="expression" dxfId="2734" priority="871">
      <formula>$L143=#REF!</formula>
    </cfRule>
    <cfRule type="expression" dxfId="2733" priority="872">
      <formula>$L143=#REF!</formula>
    </cfRule>
  </conditionalFormatting>
  <conditionalFormatting sqref="P143">
    <cfRule type="cellIs" dxfId="2732" priority="868" operator="equal">
      <formula>"Mut+ext"</formula>
    </cfRule>
  </conditionalFormatting>
  <conditionalFormatting sqref="Y143">
    <cfRule type="expression" dxfId="2731" priority="864">
      <formula>$L143=#REF!</formula>
    </cfRule>
    <cfRule type="expression" dxfId="2730" priority="865">
      <formula>$L143=#REF!</formula>
    </cfRule>
    <cfRule type="expression" dxfId="2729" priority="866">
      <formula>$L143=#REF!</formula>
    </cfRule>
    <cfRule type="expression" dxfId="2728" priority="867">
      <formula>$L143=#REF!</formula>
    </cfRule>
  </conditionalFormatting>
  <conditionalFormatting sqref="Y135">
    <cfRule type="expression" dxfId="2727" priority="860">
      <formula>$L135=#REF!</formula>
    </cfRule>
    <cfRule type="expression" dxfId="2726" priority="861">
      <formula>$L135=#REF!</formula>
    </cfRule>
    <cfRule type="expression" dxfId="2725" priority="862">
      <formula>$L135=#REF!</formula>
    </cfRule>
    <cfRule type="expression" dxfId="2724" priority="863">
      <formula>$L135=#REF!</formula>
    </cfRule>
  </conditionalFormatting>
  <conditionalFormatting sqref="AC167:AC172">
    <cfRule type="expression" dxfId="2723" priority="856">
      <formula>$L167=#REF!</formula>
    </cfRule>
    <cfRule type="expression" dxfId="2722" priority="857">
      <formula>$L167=#REF!</formula>
    </cfRule>
    <cfRule type="expression" dxfId="2721" priority="858">
      <formula>$L167=#REF!</formula>
    </cfRule>
    <cfRule type="expression" dxfId="2720" priority="859">
      <formula>$L167=#REF!</formula>
    </cfRule>
  </conditionalFormatting>
  <conditionalFormatting sqref="AB167:AB172">
    <cfRule type="expression" dxfId="2719" priority="852">
      <formula>$L167=#REF!</formula>
    </cfRule>
    <cfRule type="expression" dxfId="2718" priority="853">
      <formula>$L167=#REF!</formula>
    </cfRule>
    <cfRule type="expression" dxfId="2717" priority="854">
      <formula>$L167=#REF!</formula>
    </cfRule>
    <cfRule type="expression" dxfId="2716" priority="855">
      <formula>$L167=#REF!</formula>
    </cfRule>
  </conditionalFormatting>
  <conditionalFormatting sqref="Y166:Y172">
    <cfRule type="expression" dxfId="2715" priority="848">
      <formula>$L166=#REF!</formula>
    </cfRule>
    <cfRule type="expression" dxfId="2714" priority="849">
      <formula>$L166=#REF!</formula>
    </cfRule>
    <cfRule type="expression" dxfId="2713" priority="850">
      <formula>$L166=#REF!</formula>
    </cfRule>
    <cfRule type="expression" dxfId="2712" priority="851">
      <formula>$L166=#REF!</formula>
    </cfRule>
  </conditionalFormatting>
  <conditionalFormatting sqref="AC173">
    <cfRule type="expression" dxfId="2711" priority="844">
      <formula>$L173=#REF!</formula>
    </cfRule>
    <cfRule type="expression" dxfId="2710" priority="845">
      <formula>$L173=#REF!</formula>
    </cfRule>
    <cfRule type="expression" dxfId="2709" priority="846">
      <formula>$L173=#REF!</formula>
    </cfRule>
    <cfRule type="expression" dxfId="2708" priority="847">
      <formula>$L173=#REF!</formula>
    </cfRule>
  </conditionalFormatting>
  <conditionalFormatting sqref="AB173">
    <cfRule type="expression" dxfId="2707" priority="840">
      <formula>$L173=#REF!</formula>
    </cfRule>
    <cfRule type="expression" dxfId="2706" priority="841">
      <formula>$L173=#REF!</formula>
    </cfRule>
    <cfRule type="expression" dxfId="2705" priority="842">
      <formula>$L173=#REF!</formula>
    </cfRule>
    <cfRule type="expression" dxfId="2704" priority="843">
      <formula>$L173=#REF!</formula>
    </cfRule>
  </conditionalFormatting>
  <conditionalFormatting sqref="P173">
    <cfRule type="cellIs" dxfId="2703" priority="839" operator="equal">
      <formula>"Mut+ext"</formula>
    </cfRule>
  </conditionalFormatting>
  <conditionalFormatting sqref="Y173">
    <cfRule type="expression" dxfId="2702" priority="835">
      <formula>$L173=#REF!</formula>
    </cfRule>
    <cfRule type="expression" dxfId="2701" priority="836">
      <formula>$L173=#REF!</formula>
    </cfRule>
    <cfRule type="expression" dxfId="2700" priority="837">
      <formula>$L173=#REF!</formula>
    </cfRule>
    <cfRule type="expression" dxfId="2699" priority="838">
      <formula>$L173=#REF!</formula>
    </cfRule>
  </conditionalFormatting>
  <conditionalFormatting sqref="Y165">
    <cfRule type="expression" dxfId="2698" priority="831">
      <formula>$L165=#REF!</formula>
    </cfRule>
    <cfRule type="expression" dxfId="2697" priority="832">
      <formula>$L165=#REF!</formula>
    </cfRule>
    <cfRule type="expression" dxfId="2696" priority="833">
      <formula>$L165=#REF!</formula>
    </cfRule>
    <cfRule type="expression" dxfId="2695" priority="834">
      <formula>$L165=#REF!</formula>
    </cfRule>
  </conditionalFormatting>
  <conditionalFormatting sqref="P175:P181">
    <cfRule type="cellIs" dxfId="2694" priority="830" operator="equal">
      <formula>"Mut+ext"</formula>
    </cfRule>
  </conditionalFormatting>
  <conditionalFormatting sqref="AC182">
    <cfRule type="expression" dxfId="2693" priority="826">
      <formula>$L182=#REF!</formula>
    </cfRule>
    <cfRule type="expression" dxfId="2692" priority="827">
      <formula>$L182=#REF!</formula>
    </cfRule>
    <cfRule type="expression" dxfId="2691" priority="828">
      <formula>$L182=#REF!</formula>
    </cfRule>
    <cfRule type="expression" dxfId="2690" priority="829">
      <formula>$L182=#REF!</formula>
    </cfRule>
  </conditionalFormatting>
  <conditionalFormatting sqref="AB182">
    <cfRule type="expression" dxfId="2689" priority="822">
      <formula>$L182=#REF!</formula>
    </cfRule>
    <cfRule type="expression" dxfId="2688" priority="823">
      <formula>$L182=#REF!</formula>
    </cfRule>
    <cfRule type="expression" dxfId="2687" priority="824">
      <formula>$L182=#REF!</formula>
    </cfRule>
    <cfRule type="expression" dxfId="2686" priority="825">
      <formula>$L182=#REF!</formula>
    </cfRule>
  </conditionalFormatting>
  <conditionalFormatting sqref="P182">
    <cfRule type="cellIs" dxfId="2685" priority="821" operator="equal">
      <formula>"Mut+ext"</formula>
    </cfRule>
  </conditionalFormatting>
  <conditionalFormatting sqref="Y182">
    <cfRule type="expression" dxfId="2684" priority="817">
      <formula>$L182=#REF!</formula>
    </cfRule>
    <cfRule type="expression" dxfId="2683" priority="818">
      <formula>$L182=#REF!</formula>
    </cfRule>
    <cfRule type="expression" dxfId="2682" priority="819">
      <formula>$L182=#REF!</formula>
    </cfRule>
    <cfRule type="expression" dxfId="2681" priority="820">
      <formula>$L182=#REF!</formula>
    </cfRule>
  </conditionalFormatting>
  <conditionalFormatting sqref="Y174">
    <cfRule type="expression" dxfId="2680" priority="813">
      <formula>$L174=#REF!</formula>
    </cfRule>
    <cfRule type="expression" dxfId="2679" priority="814">
      <formula>$L174=#REF!</formula>
    </cfRule>
    <cfRule type="expression" dxfId="2678" priority="815">
      <formula>$L174=#REF!</formula>
    </cfRule>
    <cfRule type="expression" dxfId="2677" priority="816">
      <formula>$L174=#REF!</formula>
    </cfRule>
  </conditionalFormatting>
  <conditionalFormatting sqref="AC39">
    <cfRule type="expression" dxfId="2676" priority="809">
      <formula>$L39=#REF!</formula>
    </cfRule>
    <cfRule type="expression" dxfId="2675" priority="810">
      <formula>$L39=#REF!</formula>
    </cfRule>
    <cfRule type="expression" dxfId="2674" priority="811">
      <formula>$L39=#REF!</formula>
    </cfRule>
    <cfRule type="expression" dxfId="2673" priority="812">
      <formula>$L39=#REF!</formula>
    </cfRule>
  </conditionalFormatting>
  <conditionalFormatting sqref="AC30:AC36">
    <cfRule type="expression" dxfId="2672" priority="805">
      <formula>$L30=#REF!</formula>
    </cfRule>
    <cfRule type="expression" dxfId="2671" priority="806">
      <formula>$L30=#REF!</formula>
    </cfRule>
    <cfRule type="expression" dxfId="2670" priority="807">
      <formula>$L30=#REF!</formula>
    </cfRule>
    <cfRule type="expression" dxfId="2669" priority="808">
      <formula>$L30=#REF!</formula>
    </cfRule>
  </conditionalFormatting>
  <conditionalFormatting sqref="Y30">
    <cfRule type="expression" dxfId="2668" priority="801">
      <formula>$L30=#REF!</formula>
    </cfRule>
    <cfRule type="expression" dxfId="2667" priority="802">
      <formula>$L30=#REF!</formula>
    </cfRule>
    <cfRule type="expression" dxfId="2666" priority="803">
      <formula>$L30=#REF!</formula>
    </cfRule>
    <cfRule type="expression" dxfId="2665" priority="804">
      <formula>$L30=#REF!</formula>
    </cfRule>
  </conditionalFormatting>
  <conditionalFormatting sqref="Y39">
    <cfRule type="expression" dxfId="2664" priority="797">
      <formula>$L39=#REF!</formula>
    </cfRule>
    <cfRule type="expression" dxfId="2663" priority="798">
      <formula>$L39=#REF!</formula>
    </cfRule>
    <cfRule type="expression" dxfId="2662" priority="799">
      <formula>$L39=#REF!</formula>
    </cfRule>
    <cfRule type="expression" dxfId="2661" priority="800">
      <formula>$L39=#REF!</formula>
    </cfRule>
  </conditionalFormatting>
  <conditionalFormatting sqref="AB39">
    <cfRule type="expression" dxfId="2660" priority="793">
      <formula>$L39=#REF!</formula>
    </cfRule>
    <cfRule type="expression" dxfId="2659" priority="794">
      <formula>$L39=#REF!</formula>
    </cfRule>
    <cfRule type="expression" dxfId="2658" priority="795">
      <formula>$L39=#REF!</formula>
    </cfRule>
    <cfRule type="expression" dxfId="2657" priority="796">
      <formula>$L39=#REF!</formula>
    </cfRule>
  </conditionalFormatting>
  <conditionalFormatting sqref="P30:P36 P39">
    <cfRule type="cellIs" dxfId="2656" priority="792" operator="equal">
      <formula>"Mut+ext"</formula>
    </cfRule>
  </conditionalFormatting>
  <conditionalFormatting sqref="Y31:Y36 Y38">
    <cfRule type="expression" dxfId="2655" priority="788">
      <formula>$L31=#REF!</formula>
    </cfRule>
    <cfRule type="expression" dxfId="2654" priority="789">
      <formula>$L31=#REF!</formula>
    </cfRule>
    <cfRule type="expression" dxfId="2653" priority="790">
      <formula>$L31=#REF!</formula>
    </cfRule>
    <cfRule type="expression" dxfId="2652" priority="791">
      <formula>$L31=#REF!</formula>
    </cfRule>
  </conditionalFormatting>
  <conditionalFormatting sqref="AC48">
    <cfRule type="expression" dxfId="2651" priority="784">
      <formula>$L48=#REF!</formula>
    </cfRule>
    <cfRule type="expression" dxfId="2650" priority="785">
      <formula>$L48=#REF!</formula>
    </cfRule>
    <cfRule type="expression" dxfId="2649" priority="786">
      <formula>$L48=#REF!</formula>
    </cfRule>
    <cfRule type="expression" dxfId="2648" priority="787">
      <formula>$L48=#REF!</formula>
    </cfRule>
  </conditionalFormatting>
  <conditionalFormatting sqref="AC40:AC45 AC47">
    <cfRule type="expression" dxfId="2647" priority="780">
      <formula>$L40=#REF!</formula>
    </cfRule>
    <cfRule type="expression" dxfId="2646" priority="781">
      <formula>$L40=#REF!</formula>
    </cfRule>
    <cfRule type="expression" dxfId="2645" priority="782">
      <formula>$L40=#REF!</formula>
    </cfRule>
    <cfRule type="expression" dxfId="2644" priority="783">
      <formula>$L40=#REF!</formula>
    </cfRule>
  </conditionalFormatting>
  <conditionalFormatting sqref="Y40">
    <cfRule type="expression" dxfId="2643" priority="776">
      <formula>$L40=#REF!</formula>
    </cfRule>
    <cfRule type="expression" dxfId="2642" priority="777">
      <formula>$L40=#REF!</formula>
    </cfRule>
    <cfRule type="expression" dxfId="2641" priority="778">
      <formula>$L40=#REF!</formula>
    </cfRule>
    <cfRule type="expression" dxfId="2640" priority="779">
      <formula>$L40=#REF!</formula>
    </cfRule>
  </conditionalFormatting>
  <conditionalFormatting sqref="Y48">
    <cfRule type="expression" dxfId="2639" priority="772">
      <formula>$L48=#REF!</formula>
    </cfRule>
    <cfRule type="expression" dxfId="2638" priority="773">
      <formula>$L48=#REF!</formula>
    </cfRule>
    <cfRule type="expression" dxfId="2637" priority="774">
      <formula>$L48=#REF!</formula>
    </cfRule>
    <cfRule type="expression" dxfId="2636" priority="775">
      <formula>$L48=#REF!</formula>
    </cfRule>
  </conditionalFormatting>
  <conditionalFormatting sqref="AB40">
    <cfRule type="expression" dxfId="2635" priority="768">
      <formula>$L40=#REF!</formula>
    </cfRule>
    <cfRule type="expression" dxfId="2634" priority="769">
      <formula>$L40=#REF!</formula>
    </cfRule>
    <cfRule type="expression" dxfId="2633" priority="770">
      <formula>$L40=#REF!</formula>
    </cfRule>
    <cfRule type="expression" dxfId="2632" priority="771">
      <formula>$L40=#REF!</formula>
    </cfRule>
  </conditionalFormatting>
  <conditionalFormatting sqref="AB41">
    <cfRule type="expression" dxfId="2631" priority="764">
      <formula>$L41=#REF!</formula>
    </cfRule>
    <cfRule type="expression" dxfId="2630" priority="765">
      <formula>$L41=#REF!</formula>
    </cfRule>
    <cfRule type="expression" dxfId="2629" priority="766">
      <formula>$L41=#REF!</formula>
    </cfRule>
    <cfRule type="expression" dxfId="2628" priority="767">
      <formula>$L41=#REF!</formula>
    </cfRule>
  </conditionalFormatting>
  <conditionalFormatting sqref="AB42">
    <cfRule type="expression" dxfId="2627" priority="760">
      <formula>$L42=#REF!</formula>
    </cfRule>
    <cfRule type="expression" dxfId="2626" priority="761">
      <formula>$L42=#REF!</formula>
    </cfRule>
    <cfRule type="expression" dxfId="2625" priority="762">
      <formula>$L42=#REF!</formula>
    </cfRule>
    <cfRule type="expression" dxfId="2624" priority="763">
      <formula>$L42=#REF!</formula>
    </cfRule>
  </conditionalFormatting>
  <conditionalFormatting sqref="AB43">
    <cfRule type="expression" dxfId="2623" priority="756">
      <formula>$L43=#REF!</formula>
    </cfRule>
    <cfRule type="expression" dxfId="2622" priority="757">
      <formula>$L43=#REF!</formula>
    </cfRule>
    <cfRule type="expression" dxfId="2621" priority="758">
      <formula>$L43=#REF!</formula>
    </cfRule>
    <cfRule type="expression" dxfId="2620" priority="759">
      <formula>$L43=#REF!</formula>
    </cfRule>
  </conditionalFormatting>
  <conditionalFormatting sqref="AB44">
    <cfRule type="expression" dxfId="2619" priority="752">
      <formula>$L44=#REF!</formula>
    </cfRule>
    <cfRule type="expression" dxfId="2618" priority="753">
      <formula>$L44=#REF!</formula>
    </cfRule>
    <cfRule type="expression" dxfId="2617" priority="754">
      <formula>$L44=#REF!</formula>
    </cfRule>
    <cfRule type="expression" dxfId="2616" priority="755">
      <formula>$L44=#REF!</formula>
    </cfRule>
  </conditionalFormatting>
  <conditionalFormatting sqref="AB47">
    <cfRule type="expression" dxfId="2615" priority="748">
      <formula>$L47=#REF!</formula>
    </cfRule>
    <cfRule type="expression" dxfId="2614" priority="749">
      <formula>$L47=#REF!</formula>
    </cfRule>
    <cfRule type="expression" dxfId="2613" priority="750">
      <formula>$L47=#REF!</formula>
    </cfRule>
    <cfRule type="expression" dxfId="2612" priority="751">
      <formula>$L47=#REF!</formula>
    </cfRule>
  </conditionalFormatting>
  <conditionalFormatting sqref="AB45">
    <cfRule type="expression" dxfId="2611" priority="744">
      <formula>$L45=#REF!</formula>
    </cfRule>
    <cfRule type="expression" dxfId="2610" priority="745">
      <formula>$L45=#REF!</formula>
    </cfRule>
    <cfRule type="expression" dxfId="2609" priority="746">
      <formula>$L45=#REF!</formula>
    </cfRule>
    <cfRule type="expression" dxfId="2608" priority="747">
      <formula>$L45=#REF!</formula>
    </cfRule>
  </conditionalFormatting>
  <conditionalFormatting sqref="AB48">
    <cfRule type="expression" dxfId="2607" priority="740">
      <formula>$L48=#REF!</formula>
    </cfRule>
    <cfRule type="expression" dxfId="2606" priority="741">
      <formula>$L48=#REF!</formula>
    </cfRule>
    <cfRule type="expression" dxfId="2605" priority="742">
      <formula>$L48=#REF!</formula>
    </cfRule>
    <cfRule type="expression" dxfId="2604" priority="743">
      <formula>$L48=#REF!</formula>
    </cfRule>
  </conditionalFormatting>
  <conditionalFormatting sqref="P40:P45 P47:P48">
    <cfRule type="cellIs" dxfId="2603" priority="739" operator="equal">
      <formula>"Mut+ext"</formula>
    </cfRule>
  </conditionalFormatting>
  <conditionalFormatting sqref="Y41:Y47">
    <cfRule type="expression" dxfId="2602" priority="735">
      <formula>$L41=#REF!</formula>
    </cfRule>
    <cfRule type="expression" dxfId="2601" priority="736">
      <formula>$L41=#REF!</formula>
    </cfRule>
    <cfRule type="expression" dxfId="2600" priority="737">
      <formula>$L41=#REF!</formula>
    </cfRule>
    <cfRule type="expression" dxfId="2599" priority="738">
      <formula>$L41=#REF!</formula>
    </cfRule>
  </conditionalFormatting>
  <conditionalFormatting sqref="AC57">
    <cfRule type="expression" dxfId="2598" priority="731">
      <formula>$L57=#REF!</formula>
    </cfRule>
    <cfRule type="expression" dxfId="2597" priority="732">
      <formula>$L57=#REF!</formula>
    </cfRule>
    <cfRule type="expression" dxfId="2596" priority="733">
      <formula>$L57=#REF!</formula>
    </cfRule>
    <cfRule type="expression" dxfId="2595" priority="734">
      <formula>$L57=#REF!</formula>
    </cfRule>
  </conditionalFormatting>
  <conditionalFormatting sqref="AC55:AC56">
    <cfRule type="expression" dxfId="2594" priority="727">
      <formula>$L55=#REF!</formula>
    </cfRule>
    <cfRule type="expression" dxfId="2593" priority="728">
      <formula>$L55=#REF!</formula>
    </cfRule>
    <cfRule type="expression" dxfId="2592" priority="729">
      <formula>$L55=#REF!</formula>
    </cfRule>
    <cfRule type="expression" dxfId="2591" priority="730">
      <formula>$L55=#REF!</formula>
    </cfRule>
  </conditionalFormatting>
  <conditionalFormatting sqref="Y49">
    <cfRule type="expression" dxfId="2590" priority="723">
      <formula>$L49=#REF!</formula>
    </cfRule>
    <cfRule type="expression" dxfId="2589" priority="724">
      <formula>$L49=#REF!</formula>
    </cfRule>
    <cfRule type="expression" dxfId="2588" priority="725">
      <formula>$L49=#REF!</formula>
    </cfRule>
    <cfRule type="expression" dxfId="2587" priority="726">
      <formula>$L49=#REF!</formula>
    </cfRule>
  </conditionalFormatting>
  <conditionalFormatting sqref="Y57">
    <cfRule type="expression" dxfId="2586" priority="719">
      <formula>$L57=#REF!</formula>
    </cfRule>
    <cfRule type="expression" dxfId="2585" priority="720">
      <formula>$L57=#REF!</formula>
    </cfRule>
    <cfRule type="expression" dxfId="2584" priority="721">
      <formula>$L57=#REF!</formula>
    </cfRule>
    <cfRule type="expression" dxfId="2583" priority="722">
      <formula>$L57=#REF!</formula>
    </cfRule>
  </conditionalFormatting>
  <conditionalFormatting sqref="AB55:AB56">
    <cfRule type="expression" dxfId="2582" priority="715">
      <formula>$L55=#REF!</formula>
    </cfRule>
    <cfRule type="expression" dxfId="2581" priority="716">
      <formula>$L55=#REF!</formula>
    </cfRule>
    <cfRule type="expression" dxfId="2580" priority="717">
      <formula>$L55=#REF!</formula>
    </cfRule>
    <cfRule type="expression" dxfId="2579" priority="718">
      <formula>$L55=#REF!</formula>
    </cfRule>
  </conditionalFormatting>
  <conditionalFormatting sqref="AB57">
    <cfRule type="expression" dxfId="2578" priority="711">
      <formula>$L57=#REF!</formula>
    </cfRule>
    <cfRule type="expression" dxfId="2577" priority="712">
      <formula>$L57=#REF!</formula>
    </cfRule>
    <cfRule type="expression" dxfId="2576" priority="713">
      <formula>$L57=#REF!</formula>
    </cfRule>
    <cfRule type="expression" dxfId="2575" priority="714">
      <formula>$L57=#REF!</formula>
    </cfRule>
  </conditionalFormatting>
  <conditionalFormatting sqref="P55:P57">
    <cfRule type="cellIs" dxfId="2574" priority="710" operator="equal">
      <formula>"Mut+ext"</formula>
    </cfRule>
  </conditionalFormatting>
  <conditionalFormatting sqref="Y50:Y56">
    <cfRule type="expression" dxfId="2573" priority="706">
      <formula>$L50=#REF!</formula>
    </cfRule>
    <cfRule type="expression" dxfId="2572" priority="707">
      <formula>$L50=#REF!</formula>
    </cfRule>
    <cfRule type="expression" dxfId="2571" priority="708">
      <formula>$L50=#REF!</formula>
    </cfRule>
    <cfRule type="expression" dxfId="2570" priority="709">
      <formula>$L50=#REF!</formula>
    </cfRule>
  </conditionalFormatting>
  <conditionalFormatting sqref="AC66">
    <cfRule type="expression" dxfId="2569" priority="702">
      <formula>$L66=#REF!</formula>
    </cfRule>
    <cfRule type="expression" dxfId="2568" priority="703">
      <formula>$L66=#REF!</formula>
    </cfRule>
    <cfRule type="expression" dxfId="2567" priority="704">
      <formula>$L66=#REF!</formula>
    </cfRule>
    <cfRule type="expression" dxfId="2566" priority="705">
      <formula>$L66=#REF!</formula>
    </cfRule>
  </conditionalFormatting>
  <conditionalFormatting sqref="AC58:AC65">
    <cfRule type="expression" dxfId="2565" priority="698">
      <formula>$L58=#REF!</formula>
    </cfRule>
    <cfRule type="expression" dxfId="2564" priority="699">
      <formula>$L58=#REF!</formula>
    </cfRule>
    <cfRule type="expression" dxfId="2563" priority="700">
      <formula>$L58=#REF!</formula>
    </cfRule>
    <cfRule type="expression" dxfId="2562" priority="701">
      <formula>$L58=#REF!</formula>
    </cfRule>
  </conditionalFormatting>
  <conditionalFormatting sqref="Y58">
    <cfRule type="expression" dxfId="2561" priority="694">
      <formula>$L58=#REF!</formula>
    </cfRule>
    <cfRule type="expression" dxfId="2560" priority="695">
      <formula>$L58=#REF!</formula>
    </cfRule>
    <cfRule type="expression" dxfId="2559" priority="696">
      <formula>$L58=#REF!</formula>
    </cfRule>
    <cfRule type="expression" dxfId="2558" priority="697">
      <formula>$L58=#REF!</formula>
    </cfRule>
  </conditionalFormatting>
  <conditionalFormatting sqref="Y66">
    <cfRule type="expression" dxfId="2557" priority="690">
      <formula>$L66=#REF!</formula>
    </cfRule>
    <cfRule type="expression" dxfId="2556" priority="691">
      <formula>$L66=#REF!</formula>
    </cfRule>
    <cfRule type="expression" dxfId="2555" priority="692">
      <formula>$L66=#REF!</formula>
    </cfRule>
    <cfRule type="expression" dxfId="2554" priority="693">
      <formula>$L66=#REF!</formula>
    </cfRule>
  </conditionalFormatting>
  <conditionalFormatting sqref="AB58">
    <cfRule type="expression" dxfId="2553" priority="686">
      <formula>$L58=#REF!</formula>
    </cfRule>
    <cfRule type="expression" dxfId="2552" priority="687">
      <formula>$L58=#REF!</formula>
    </cfRule>
    <cfRule type="expression" dxfId="2551" priority="688">
      <formula>$L58=#REF!</formula>
    </cfRule>
    <cfRule type="expression" dxfId="2550" priority="689">
      <formula>$L58=#REF!</formula>
    </cfRule>
  </conditionalFormatting>
  <conditionalFormatting sqref="AB60">
    <cfRule type="expression" dxfId="2549" priority="682">
      <formula>$L60=#REF!</formula>
    </cfRule>
    <cfRule type="expression" dxfId="2548" priority="683">
      <formula>$L60=#REF!</formula>
    </cfRule>
    <cfRule type="expression" dxfId="2547" priority="684">
      <formula>$L60=#REF!</formula>
    </cfRule>
    <cfRule type="expression" dxfId="2546" priority="685">
      <formula>$L60=#REF!</formula>
    </cfRule>
  </conditionalFormatting>
  <conditionalFormatting sqref="AB61">
    <cfRule type="expression" dxfId="2545" priority="678">
      <formula>$L61=#REF!</formula>
    </cfRule>
    <cfRule type="expression" dxfId="2544" priority="679">
      <formula>$L61=#REF!</formula>
    </cfRule>
    <cfRule type="expression" dxfId="2543" priority="680">
      <formula>$L61=#REF!</formula>
    </cfRule>
    <cfRule type="expression" dxfId="2542" priority="681">
      <formula>$L61=#REF!</formula>
    </cfRule>
  </conditionalFormatting>
  <conditionalFormatting sqref="AB62">
    <cfRule type="expression" dxfId="2541" priority="674">
      <formula>$L62=#REF!</formula>
    </cfRule>
    <cfRule type="expression" dxfId="2540" priority="675">
      <formula>$L62=#REF!</formula>
    </cfRule>
    <cfRule type="expression" dxfId="2539" priority="676">
      <formula>$L62=#REF!</formula>
    </cfRule>
    <cfRule type="expression" dxfId="2538" priority="677">
      <formula>$L62=#REF!</formula>
    </cfRule>
  </conditionalFormatting>
  <conditionalFormatting sqref="AB64:AB65">
    <cfRule type="expression" dxfId="2537" priority="670">
      <formula>$L64=#REF!</formula>
    </cfRule>
    <cfRule type="expression" dxfId="2536" priority="671">
      <formula>$L64=#REF!</formula>
    </cfRule>
    <cfRule type="expression" dxfId="2535" priority="672">
      <formula>$L64=#REF!</formula>
    </cfRule>
    <cfRule type="expression" dxfId="2534" priority="673">
      <formula>$L64=#REF!</formula>
    </cfRule>
  </conditionalFormatting>
  <conditionalFormatting sqref="AB63">
    <cfRule type="expression" dxfId="2533" priority="666">
      <formula>$L63=#REF!</formula>
    </cfRule>
    <cfRule type="expression" dxfId="2532" priority="667">
      <formula>$L63=#REF!</formula>
    </cfRule>
    <cfRule type="expression" dxfId="2531" priority="668">
      <formula>$L63=#REF!</formula>
    </cfRule>
    <cfRule type="expression" dxfId="2530" priority="669">
      <formula>$L63=#REF!</formula>
    </cfRule>
  </conditionalFormatting>
  <conditionalFormatting sqref="AB66">
    <cfRule type="expression" dxfId="2529" priority="662">
      <formula>$L66=#REF!</formula>
    </cfRule>
    <cfRule type="expression" dxfId="2528" priority="663">
      <formula>$L66=#REF!</formula>
    </cfRule>
    <cfRule type="expression" dxfId="2527" priority="664">
      <formula>$L66=#REF!</formula>
    </cfRule>
    <cfRule type="expression" dxfId="2526" priority="665">
      <formula>$L66=#REF!</formula>
    </cfRule>
  </conditionalFormatting>
  <conditionalFormatting sqref="P64:P66">
    <cfRule type="cellIs" dxfId="2525" priority="661" operator="equal">
      <formula>"Mut+ext"</formula>
    </cfRule>
  </conditionalFormatting>
  <conditionalFormatting sqref="Y59:Y65">
    <cfRule type="expression" dxfId="2524" priority="657">
      <formula>$L59=#REF!</formula>
    </cfRule>
    <cfRule type="expression" dxfId="2523" priority="658">
      <formula>$L59=#REF!</formula>
    </cfRule>
    <cfRule type="expression" dxfId="2522" priority="659">
      <formula>$L59=#REF!</formula>
    </cfRule>
    <cfRule type="expression" dxfId="2521" priority="660">
      <formula>$L59=#REF!</formula>
    </cfRule>
  </conditionalFormatting>
  <conditionalFormatting sqref="AC79">
    <cfRule type="expression" dxfId="2520" priority="653">
      <formula>$L79=#REF!</formula>
    </cfRule>
    <cfRule type="expression" dxfId="2519" priority="654">
      <formula>$L79=#REF!</formula>
    </cfRule>
    <cfRule type="expression" dxfId="2518" priority="655">
      <formula>$L79=#REF!</formula>
    </cfRule>
    <cfRule type="expression" dxfId="2517" priority="656">
      <formula>$L79=#REF!</formula>
    </cfRule>
  </conditionalFormatting>
  <conditionalFormatting sqref="Y67">
    <cfRule type="expression" dxfId="2516" priority="649">
      <formula>$L67=#REF!</formula>
    </cfRule>
    <cfRule type="expression" dxfId="2515" priority="650">
      <formula>$L67=#REF!</formula>
    </cfRule>
    <cfRule type="expression" dxfId="2514" priority="651">
      <formula>$L67=#REF!</formula>
    </cfRule>
    <cfRule type="expression" dxfId="2513" priority="652">
      <formula>$L67=#REF!</formula>
    </cfRule>
  </conditionalFormatting>
  <conditionalFormatting sqref="Y79">
    <cfRule type="expression" dxfId="2512" priority="645">
      <formula>$L79=#REF!</formula>
    </cfRule>
    <cfRule type="expression" dxfId="2511" priority="646">
      <formula>$L79=#REF!</formula>
    </cfRule>
    <cfRule type="expression" dxfId="2510" priority="647">
      <formula>$L79=#REF!</formula>
    </cfRule>
    <cfRule type="expression" dxfId="2509" priority="648">
      <formula>$L79=#REF!</formula>
    </cfRule>
  </conditionalFormatting>
  <conditionalFormatting sqref="AB79">
    <cfRule type="expression" dxfId="2508" priority="641">
      <formula>$L79=#REF!</formula>
    </cfRule>
    <cfRule type="expression" dxfId="2507" priority="642">
      <formula>$L79=#REF!</formula>
    </cfRule>
    <cfRule type="expression" dxfId="2506" priority="643">
      <formula>$L79=#REF!</formula>
    </cfRule>
    <cfRule type="expression" dxfId="2505" priority="644">
      <formula>$L79=#REF!</formula>
    </cfRule>
  </conditionalFormatting>
  <conditionalFormatting sqref="P79">
    <cfRule type="cellIs" dxfId="2504" priority="640" operator="equal">
      <formula>"Mut+ext"</formula>
    </cfRule>
  </conditionalFormatting>
  <conditionalFormatting sqref="Y69:Y73">
    <cfRule type="expression" dxfId="2503" priority="636">
      <formula>$L69=#REF!</formula>
    </cfRule>
    <cfRule type="expression" dxfId="2502" priority="637">
      <formula>$L69=#REF!</formula>
    </cfRule>
    <cfRule type="expression" dxfId="2501" priority="638">
      <formula>$L69=#REF!</formula>
    </cfRule>
    <cfRule type="expression" dxfId="2500" priority="639">
      <formula>$L69=#REF!</formula>
    </cfRule>
  </conditionalFormatting>
  <conditionalFormatting sqref="AC88">
    <cfRule type="expression" dxfId="2499" priority="632">
      <formula>$L88=#REF!</formula>
    </cfRule>
    <cfRule type="expression" dxfId="2498" priority="633">
      <formula>$L88=#REF!</formula>
    </cfRule>
    <cfRule type="expression" dxfId="2497" priority="634">
      <formula>$L88=#REF!</formula>
    </cfRule>
    <cfRule type="expression" dxfId="2496" priority="635">
      <formula>$L88=#REF!</formula>
    </cfRule>
  </conditionalFormatting>
  <conditionalFormatting sqref="AC84:AC87">
    <cfRule type="expression" dxfId="2495" priority="628">
      <formula>$L84=#REF!</formula>
    </cfRule>
    <cfRule type="expression" dxfId="2494" priority="629">
      <formula>$L84=#REF!</formula>
    </cfRule>
    <cfRule type="expression" dxfId="2493" priority="630">
      <formula>$L84=#REF!</formula>
    </cfRule>
    <cfRule type="expression" dxfId="2492" priority="631">
      <formula>$L84=#REF!</formula>
    </cfRule>
  </conditionalFormatting>
  <conditionalFormatting sqref="Y88">
    <cfRule type="expression" dxfId="2491" priority="624">
      <formula>$L88=#REF!</formula>
    </cfRule>
    <cfRule type="expression" dxfId="2490" priority="625">
      <formula>$L88=#REF!</formula>
    </cfRule>
    <cfRule type="expression" dxfId="2489" priority="626">
      <formula>$L88=#REF!</formula>
    </cfRule>
    <cfRule type="expression" dxfId="2488" priority="627">
      <formula>$L88=#REF!</formula>
    </cfRule>
  </conditionalFormatting>
  <conditionalFormatting sqref="AB84">
    <cfRule type="expression" dxfId="2487" priority="620">
      <formula>$L84=#REF!</formula>
    </cfRule>
    <cfRule type="expression" dxfId="2486" priority="621">
      <formula>$L84=#REF!</formula>
    </cfRule>
    <cfRule type="expression" dxfId="2485" priority="622">
      <formula>$L84=#REF!</formula>
    </cfRule>
    <cfRule type="expression" dxfId="2484" priority="623">
      <formula>$L84=#REF!</formula>
    </cfRule>
  </conditionalFormatting>
  <conditionalFormatting sqref="AB86:AB87">
    <cfRule type="expression" dxfId="2483" priority="616">
      <formula>$L86=#REF!</formula>
    </cfRule>
    <cfRule type="expression" dxfId="2482" priority="617">
      <formula>$L86=#REF!</formula>
    </cfRule>
    <cfRule type="expression" dxfId="2481" priority="618">
      <formula>$L86=#REF!</formula>
    </cfRule>
    <cfRule type="expression" dxfId="2480" priority="619">
      <formula>$L86=#REF!</formula>
    </cfRule>
  </conditionalFormatting>
  <conditionalFormatting sqref="AB85">
    <cfRule type="expression" dxfId="2479" priority="612">
      <formula>$L85=#REF!</formula>
    </cfRule>
    <cfRule type="expression" dxfId="2478" priority="613">
      <formula>$L85=#REF!</formula>
    </cfRule>
    <cfRule type="expression" dxfId="2477" priority="614">
      <formula>$L85=#REF!</formula>
    </cfRule>
    <cfRule type="expression" dxfId="2476" priority="615">
      <formula>$L85=#REF!</formula>
    </cfRule>
  </conditionalFormatting>
  <conditionalFormatting sqref="AB88">
    <cfRule type="expression" dxfId="2475" priority="608">
      <formula>$L88=#REF!</formula>
    </cfRule>
    <cfRule type="expression" dxfId="2474" priority="609">
      <formula>$L88=#REF!</formula>
    </cfRule>
    <cfRule type="expression" dxfId="2473" priority="610">
      <formula>$L88=#REF!</formula>
    </cfRule>
    <cfRule type="expression" dxfId="2472" priority="611">
      <formula>$L88=#REF!</formula>
    </cfRule>
  </conditionalFormatting>
  <conditionalFormatting sqref="P88">
    <cfRule type="cellIs" dxfId="2471" priority="607" operator="equal">
      <formula>"Mut+ext"</formula>
    </cfRule>
  </conditionalFormatting>
  <conditionalFormatting sqref="Y84:Y87">
    <cfRule type="expression" dxfId="2470" priority="603">
      <formula>$L84=#REF!</formula>
    </cfRule>
    <cfRule type="expression" dxfId="2469" priority="604">
      <formula>$L84=#REF!</formula>
    </cfRule>
    <cfRule type="expression" dxfId="2468" priority="605">
      <formula>$L84=#REF!</formula>
    </cfRule>
    <cfRule type="expression" dxfId="2467" priority="606">
      <formula>$L84=#REF!</formula>
    </cfRule>
  </conditionalFormatting>
  <conditionalFormatting sqref="AC97">
    <cfRule type="expression" dxfId="2466" priority="599">
      <formula>$L97=#REF!</formula>
    </cfRule>
    <cfRule type="expression" dxfId="2465" priority="600">
      <formula>$L97=#REF!</formula>
    </cfRule>
    <cfRule type="expression" dxfId="2464" priority="601">
      <formula>$L97=#REF!</formula>
    </cfRule>
    <cfRule type="expression" dxfId="2463" priority="602">
      <formula>$L97=#REF!</formula>
    </cfRule>
  </conditionalFormatting>
  <conditionalFormatting sqref="AC89:AC96">
    <cfRule type="expression" dxfId="2462" priority="595">
      <formula>$L89=#REF!</formula>
    </cfRule>
    <cfRule type="expression" dxfId="2461" priority="596">
      <formula>$L89=#REF!</formula>
    </cfRule>
    <cfRule type="expression" dxfId="2460" priority="597">
      <formula>$L89=#REF!</formula>
    </cfRule>
    <cfRule type="expression" dxfId="2459" priority="598">
      <formula>$L89=#REF!</formula>
    </cfRule>
  </conditionalFormatting>
  <conditionalFormatting sqref="Y97">
    <cfRule type="expression" dxfId="2458" priority="591">
      <formula>$L97=#REF!</formula>
    </cfRule>
    <cfRule type="expression" dxfId="2457" priority="592">
      <formula>$L97=#REF!</formula>
    </cfRule>
    <cfRule type="expression" dxfId="2456" priority="593">
      <formula>$L97=#REF!</formula>
    </cfRule>
    <cfRule type="expression" dxfId="2455" priority="594">
      <formula>$L97=#REF!</formula>
    </cfRule>
  </conditionalFormatting>
  <conditionalFormatting sqref="AB89">
    <cfRule type="expression" dxfId="2454" priority="587">
      <formula>$L89=#REF!</formula>
    </cfRule>
    <cfRule type="expression" dxfId="2453" priority="588">
      <formula>$L89=#REF!</formula>
    </cfRule>
    <cfRule type="expression" dxfId="2452" priority="589">
      <formula>$L89=#REF!</formula>
    </cfRule>
    <cfRule type="expression" dxfId="2451" priority="590">
      <formula>$L89=#REF!</formula>
    </cfRule>
  </conditionalFormatting>
  <conditionalFormatting sqref="AB90">
    <cfRule type="expression" dxfId="2450" priority="583">
      <formula>$L90=#REF!</formula>
    </cfRule>
    <cfRule type="expression" dxfId="2449" priority="584">
      <formula>$L90=#REF!</formula>
    </cfRule>
    <cfRule type="expression" dxfId="2448" priority="585">
      <formula>$L90=#REF!</formula>
    </cfRule>
    <cfRule type="expression" dxfId="2447" priority="586">
      <formula>$L90=#REF!</formula>
    </cfRule>
  </conditionalFormatting>
  <conditionalFormatting sqref="AB91">
    <cfRule type="expression" dxfId="2446" priority="579">
      <formula>$L91=#REF!</formula>
    </cfRule>
    <cfRule type="expression" dxfId="2445" priority="580">
      <formula>$L91=#REF!</formula>
    </cfRule>
    <cfRule type="expression" dxfId="2444" priority="581">
      <formula>$L91=#REF!</formula>
    </cfRule>
    <cfRule type="expression" dxfId="2443" priority="582">
      <formula>$L91=#REF!</formula>
    </cfRule>
  </conditionalFormatting>
  <conditionalFormatting sqref="AB92">
    <cfRule type="expression" dxfId="2442" priority="575">
      <formula>$L92=#REF!</formula>
    </cfRule>
    <cfRule type="expression" dxfId="2441" priority="576">
      <formula>$L92=#REF!</formula>
    </cfRule>
    <cfRule type="expression" dxfId="2440" priority="577">
      <formula>$L92=#REF!</formula>
    </cfRule>
    <cfRule type="expression" dxfId="2439" priority="578">
      <formula>$L92=#REF!</formula>
    </cfRule>
  </conditionalFormatting>
  <conditionalFormatting sqref="AB93">
    <cfRule type="expression" dxfId="2438" priority="571">
      <formula>$L93=#REF!</formula>
    </cfRule>
    <cfRule type="expression" dxfId="2437" priority="572">
      <formula>$L93=#REF!</formula>
    </cfRule>
    <cfRule type="expression" dxfId="2436" priority="573">
      <formula>$L93=#REF!</formula>
    </cfRule>
    <cfRule type="expression" dxfId="2435" priority="574">
      <formula>$L93=#REF!</formula>
    </cfRule>
  </conditionalFormatting>
  <conditionalFormatting sqref="AB95:AB96">
    <cfRule type="expression" dxfId="2434" priority="567">
      <formula>$L95=#REF!</formula>
    </cfRule>
    <cfRule type="expression" dxfId="2433" priority="568">
      <formula>$L95=#REF!</formula>
    </cfRule>
    <cfRule type="expression" dxfId="2432" priority="569">
      <formula>$L95=#REF!</formula>
    </cfRule>
    <cfRule type="expression" dxfId="2431" priority="570">
      <formula>$L95=#REF!</formula>
    </cfRule>
  </conditionalFormatting>
  <conditionalFormatting sqref="AB94">
    <cfRule type="expression" dxfId="2430" priority="563">
      <formula>$L94=#REF!</formula>
    </cfRule>
    <cfRule type="expression" dxfId="2429" priority="564">
      <formula>$L94=#REF!</formula>
    </cfRule>
    <cfRule type="expression" dxfId="2428" priority="565">
      <formula>$L94=#REF!</formula>
    </cfRule>
    <cfRule type="expression" dxfId="2427" priority="566">
      <formula>$L94=#REF!</formula>
    </cfRule>
  </conditionalFormatting>
  <conditionalFormatting sqref="AB97">
    <cfRule type="expression" dxfId="2426" priority="559">
      <formula>$L97=#REF!</formula>
    </cfRule>
    <cfRule type="expression" dxfId="2425" priority="560">
      <formula>$L97=#REF!</formula>
    </cfRule>
    <cfRule type="expression" dxfId="2424" priority="561">
      <formula>$L97=#REF!</formula>
    </cfRule>
    <cfRule type="expression" dxfId="2423" priority="562">
      <formula>$L97=#REF!</formula>
    </cfRule>
  </conditionalFormatting>
  <conditionalFormatting sqref="P97">
    <cfRule type="cellIs" dxfId="2422" priority="558" operator="equal">
      <formula>"Mut+ext"</formula>
    </cfRule>
  </conditionalFormatting>
  <conditionalFormatting sqref="Y90:Y96">
    <cfRule type="expression" dxfId="2421" priority="554">
      <formula>$L90=#REF!</formula>
    </cfRule>
    <cfRule type="expression" dxfId="2420" priority="555">
      <formula>$L90=#REF!</formula>
    </cfRule>
    <cfRule type="expression" dxfId="2419" priority="556">
      <formula>$L90=#REF!</formula>
    </cfRule>
    <cfRule type="expression" dxfId="2418" priority="557">
      <formula>$L90=#REF!</formula>
    </cfRule>
  </conditionalFormatting>
  <conditionalFormatting sqref="AC106">
    <cfRule type="expression" dxfId="2417" priority="550">
      <formula>$L106=#REF!</formula>
    </cfRule>
    <cfRule type="expression" dxfId="2416" priority="551">
      <formula>$L106=#REF!</formula>
    </cfRule>
    <cfRule type="expression" dxfId="2415" priority="552">
      <formula>$L106=#REF!</formula>
    </cfRule>
    <cfRule type="expression" dxfId="2414" priority="553">
      <formula>$L106=#REF!</formula>
    </cfRule>
  </conditionalFormatting>
  <conditionalFormatting sqref="AC98:AC105">
    <cfRule type="expression" dxfId="2413" priority="546">
      <formula>$L98=#REF!</formula>
    </cfRule>
    <cfRule type="expression" dxfId="2412" priority="547">
      <formula>$L98=#REF!</formula>
    </cfRule>
    <cfRule type="expression" dxfId="2411" priority="548">
      <formula>$L98=#REF!</formula>
    </cfRule>
    <cfRule type="expression" dxfId="2410" priority="549">
      <formula>$L98=#REF!</formula>
    </cfRule>
  </conditionalFormatting>
  <conditionalFormatting sqref="Y106">
    <cfRule type="expression" dxfId="2409" priority="542">
      <formula>$L106=#REF!</formula>
    </cfRule>
    <cfRule type="expression" dxfId="2408" priority="543">
      <formula>$L106=#REF!</formula>
    </cfRule>
    <cfRule type="expression" dxfId="2407" priority="544">
      <formula>$L106=#REF!</formula>
    </cfRule>
    <cfRule type="expression" dxfId="2406" priority="545">
      <formula>$L106=#REF!</formula>
    </cfRule>
  </conditionalFormatting>
  <conditionalFormatting sqref="AB98">
    <cfRule type="expression" dxfId="2405" priority="538">
      <formula>$L98=#REF!</formula>
    </cfRule>
    <cfRule type="expression" dxfId="2404" priority="539">
      <formula>$L98=#REF!</formula>
    </cfRule>
    <cfRule type="expression" dxfId="2403" priority="540">
      <formula>$L98=#REF!</formula>
    </cfRule>
    <cfRule type="expression" dxfId="2402" priority="541">
      <formula>$L98=#REF!</formula>
    </cfRule>
  </conditionalFormatting>
  <conditionalFormatting sqref="AB99">
    <cfRule type="expression" dxfId="2401" priority="534">
      <formula>$L99=#REF!</formula>
    </cfRule>
    <cfRule type="expression" dxfId="2400" priority="535">
      <formula>$L99=#REF!</formula>
    </cfRule>
    <cfRule type="expression" dxfId="2399" priority="536">
      <formula>$L99=#REF!</formula>
    </cfRule>
    <cfRule type="expression" dxfId="2398" priority="537">
      <formula>$L99=#REF!</formula>
    </cfRule>
  </conditionalFormatting>
  <conditionalFormatting sqref="AB100">
    <cfRule type="expression" dxfId="2397" priority="530">
      <formula>$L100=#REF!</formula>
    </cfRule>
    <cfRule type="expression" dxfId="2396" priority="531">
      <formula>$L100=#REF!</formula>
    </cfRule>
    <cfRule type="expression" dxfId="2395" priority="532">
      <formula>$L100=#REF!</formula>
    </cfRule>
    <cfRule type="expression" dxfId="2394" priority="533">
      <formula>$L100=#REF!</formula>
    </cfRule>
  </conditionalFormatting>
  <conditionalFormatting sqref="AB101">
    <cfRule type="expression" dxfId="2393" priority="526">
      <formula>$L101=#REF!</formula>
    </cfRule>
    <cfRule type="expression" dxfId="2392" priority="527">
      <formula>$L101=#REF!</formula>
    </cfRule>
    <cfRule type="expression" dxfId="2391" priority="528">
      <formula>$L101=#REF!</formula>
    </cfRule>
    <cfRule type="expression" dxfId="2390" priority="529">
      <formula>$L101=#REF!</formula>
    </cfRule>
  </conditionalFormatting>
  <conditionalFormatting sqref="AB102">
    <cfRule type="expression" dxfId="2389" priority="522">
      <formula>$L102=#REF!</formula>
    </cfRule>
    <cfRule type="expression" dxfId="2388" priority="523">
      <formula>$L102=#REF!</formula>
    </cfRule>
    <cfRule type="expression" dxfId="2387" priority="524">
      <formula>$L102=#REF!</formula>
    </cfRule>
    <cfRule type="expression" dxfId="2386" priority="525">
      <formula>$L102=#REF!</formula>
    </cfRule>
  </conditionalFormatting>
  <conditionalFormatting sqref="AB104:AB105">
    <cfRule type="expression" dxfId="2385" priority="518">
      <formula>$L104=#REF!</formula>
    </cfRule>
    <cfRule type="expression" dxfId="2384" priority="519">
      <formula>$L104=#REF!</formula>
    </cfRule>
    <cfRule type="expression" dxfId="2383" priority="520">
      <formula>$L104=#REF!</formula>
    </cfRule>
    <cfRule type="expression" dxfId="2382" priority="521">
      <formula>$L104=#REF!</formula>
    </cfRule>
  </conditionalFormatting>
  <conditionalFormatting sqref="AB103">
    <cfRule type="expression" dxfId="2381" priority="514">
      <formula>$L103=#REF!</formula>
    </cfRule>
    <cfRule type="expression" dxfId="2380" priority="515">
      <formula>$L103=#REF!</formula>
    </cfRule>
    <cfRule type="expression" dxfId="2379" priority="516">
      <formula>$L103=#REF!</formula>
    </cfRule>
    <cfRule type="expression" dxfId="2378" priority="517">
      <formula>$L103=#REF!</formula>
    </cfRule>
  </conditionalFormatting>
  <conditionalFormatting sqref="AB106">
    <cfRule type="expression" dxfId="2377" priority="510">
      <formula>$L106=#REF!</formula>
    </cfRule>
    <cfRule type="expression" dxfId="2376" priority="511">
      <formula>$L106=#REF!</formula>
    </cfRule>
    <cfRule type="expression" dxfId="2375" priority="512">
      <formula>$L106=#REF!</formula>
    </cfRule>
    <cfRule type="expression" dxfId="2374" priority="513">
      <formula>$L106=#REF!</formula>
    </cfRule>
  </conditionalFormatting>
  <conditionalFormatting sqref="P98:P106">
    <cfRule type="cellIs" dxfId="2373" priority="509" operator="equal">
      <formula>"Mut+ext"</formula>
    </cfRule>
  </conditionalFormatting>
  <conditionalFormatting sqref="Y100:Y105">
    <cfRule type="expression" dxfId="2372" priority="505">
      <formula>$L100=#REF!</formula>
    </cfRule>
    <cfRule type="expression" dxfId="2371" priority="506">
      <formula>$L100=#REF!</formula>
    </cfRule>
    <cfRule type="expression" dxfId="2370" priority="507">
      <formula>$L100=#REF!</formula>
    </cfRule>
    <cfRule type="expression" dxfId="2369" priority="508">
      <formula>$L100=#REF!</formula>
    </cfRule>
  </conditionalFormatting>
  <conditionalFormatting sqref="AC184:AC190">
    <cfRule type="expression" dxfId="2368" priority="501">
      <formula>$L184=#REF!</formula>
    </cfRule>
    <cfRule type="expression" dxfId="2367" priority="502">
      <formula>$L184=#REF!</formula>
    </cfRule>
    <cfRule type="expression" dxfId="2366" priority="503">
      <formula>$L184=#REF!</formula>
    </cfRule>
    <cfRule type="expression" dxfId="2365" priority="504">
      <formula>$L184=#REF!</formula>
    </cfRule>
  </conditionalFormatting>
  <conditionalFormatting sqref="AB184:AB190">
    <cfRule type="expression" dxfId="2364" priority="497">
      <formula>$L184=#REF!</formula>
    </cfRule>
    <cfRule type="expression" dxfId="2363" priority="498">
      <formula>$L184=#REF!</formula>
    </cfRule>
    <cfRule type="expression" dxfId="2362" priority="499">
      <formula>$L184=#REF!</formula>
    </cfRule>
    <cfRule type="expression" dxfId="2361" priority="500">
      <formula>$L184=#REF!</formula>
    </cfRule>
  </conditionalFormatting>
  <conditionalFormatting sqref="P184:P190">
    <cfRule type="cellIs" dxfId="2360" priority="496" operator="equal">
      <formula>"Mut+ext"</formula>
    </cfRule>
  </conditionalFormatting>
  <conditionalFormatting sqref="Y184:Y190">
    <cfRule type="expression" dxfId="2359" priority="492">
      <formula>$L184=#REF!</formula>
    </cfRule>
    <cfRule type="expression" dxfId="2358" priority="493">
      <formula>$L184=#REF!</formula>
    </cfRule>
    <cfRule type="expression" dxfId="2357" priority="494">
      <formula>$L184=#REF!</formula>
    </cfRule>
    <cfRule type="expression" dxfId="2356" priority="495">
      <formula>$L184=#REF!</formula>
    </cfRule>
  </conditionalFormatting>
  <conditionalFormatting sqref="AC191">
    <cfRule type="expression" dxfId="2355" priority="488">
      <formula>$L191=#REF!</formula>
    </cfRule>
    <cfRule type="expression" dxfId="2354" priority="489">
      <formula>$L191=#REF!</formula>
    </cfRule>
    <cfRule type="expression" dxfId="2353" priority="490">
      <formula>$L191=#REF!</formula>
    </cfRule>
    <cfRule type="expression" dxfId="2352" priority="491">
      <formula>$L191=#REF!</formula>
    </cfRule>
  </conditionalFormatting>
  <conditionalFormatting sqref="AB191">
    <cfRule type="expression" dxfId="2351" priority="484">
      <formula>$L191=#REF!</formula>
    </cfRule>
    <cfRule type="expression" dxfId="2350" priority="485">
      <formula>$L191=#REF!</formula>
    </cfRule>
    <cfRule type="expression" dxfId="2349" priority="486">
      <formula>$L191=#REF!</formula>
    </cfRule>
    <cfRule type="expression" dxfId="2348" priority="487">
      <formula>$L191=#REF!</formula>
    </cfRule>
  </conditionalFormatting>
  <conditionalFormatting sqref="P191">
    <cfRule type="cellIs" dxfId="2347" priority="483" operator="equal">
      <formula>"Mut+ext"</formula>
    </cfRule>
  </conditionalFormatting>
  <conditionalFormatting sqref="Y191">
    <cfRule type="expression" dxfId="2346" priority="479">
      <formula>$L191=#REF!</formula>
    </cfRule>
    <cfRule type="expression" dxfId="2345" priority="480">
      <formula>$L191=#REF!</formula>
    </cfRule>
    <cfRule type="expression" dxfId="2344" priority="481">
      <formula>$L191=#REF!</formula>
    </cfRule>
    <cfRule type="expression" dxfId="2343" priority="482">
      <formula>$L191=#REF!</formula>
    </cfRule>
  </conditionalFormatting>
  <conditionalFormatting sqref="AC193:AC199">
    <cfRule type="expression" dxfId="2342" priority="475">
      <formula>$L193=#REF!</formula>
    </cfRule>
    <cfRule type="expression" dxfId="2341" priority="476">
      <formula>$L193=#REF!</formula>
    </cfRule>
    <cfRule type="expression" dxfId="2340" priority="477">
      <formula>$L193=#REF!</formula>
    </cfRule>
    <cfRule type="expression" dxfId="2339" priority="478">
      <formula>$L193=#REF!</formula>
    </cfRule>
  </conditionalFormatting>
  <conditionalFormatting sqref="AB193:AB199">
    <cfRule type="expression" dxfId="2338" priority="471">
      <formula>$L193=#REF!</formula>
    </cfRule>
    <cfRule type="expression" dxfId="2337" priority="472">
      <formula>$L193=#REF!</formula>
    </cfRule>
    <cfRule type="expression" dxfId="2336" priority="473">
      <formula>$L193=#REF!</formula>
    </cfRule>
    <cfRule type="expression" dxfId="2335" priority="474">
      <formula>$L193=#REF!</formula>
    </cfRule>
  </conditionalFormatting>
  <conditionalFormatting sqref="Y194:Y199">
    <cfRule type="expression" dxfId="2334" priority="466">
      <formula>$L194=#REF!</formula>
    </cfRule>
    <cfRule type="expression" dxfId="2333" priority="467">
      <formula>$L194=#REF!</formula>
    </cfRule>
    <cfRule type="expression" dxfId="2332" priority="468">
      <formula>$L194=#REF!</formula>
    </cfRule>
    <cfRule type="expression" dxfId="2331" priority="469">
      <formula>$L194=#REF!</formula>
    </cfRule>
  </conditionalFormatting>
  <conditionalFormatting sqref="AC200">
    <cfRule type="expression" dxfId="2330" priority="462">
      <formula>$L200=#REF!</formula>
    </cfRule>
    <cfRule type="expression" dxfId="2329" priority="463">
      <formula>$L200=#REF!</formula>
    </cfRule>
    <cfRule type="expression" dxfId="2328" priority="464">
      <formula>$L200=#REF!</formula>
    </cfRule>
    <cfRule type="expression" dxfId="2327" priority="465">
      <formula>$L200=#REF!</formula>
    </cfRule>
  </conditionalFormatting>
  <conditionalFormatting sqref="AB200">
    <cfRule type="expression" dxfId="2326" priority="458">
      <formula>$L200=#REF!</formula>
    </cfRule>
    <cfRule type="expression" dxfId="2325" priority="459">
      <formula>$L200=#REF!</formula>
    </cfRule>
    <cfRule type="expression" dxfId="2324" priority="460">
      <formula>$L200=#REF!</formula>
    </cfRule>
    <cfRule type="expression" dxfId="2323" priority="461">
      <formula>$L200=#REF!</formula>
    </cfRule>
  </conditionalFormatting>
  <conditionalFormatting sqref="P200">
    <cfRule type="cellIs" dxfId="2322" priority="457" operator="equal">
      <formula>"Mut+ext"</formula>
    </cfRule>
  </conditionalFormatting>
  <conditionalFormatting sqref="Y200">
    <cfRule type="expression" dxfId="2321" priority="453">
      <formula>$L200=#REF!</formula>
    </cfRule>
    <cfRule type="expression" dxfId="2320" priority="454">
      <formula>$L200=#REF!</formula>
    </cfRule>
    <cfRule type="expression" dxfId="2319" priority="455">
      <formula>$L200=#REF!</formula>
    </cfRule>
    <cfRule type="expression" dxfId="2318" priority="456">
      <formula>$L200=#REF!</formula>
    </cfRule>
  </conditionalFormatting>
  <conditionalFormatting sqref="Y98">
    <cfRule type="expression" dxfId="2317" priority="428">
      <formula>$L98=#REF!</formula>
    </cfRule>
    <cfRule type="expression" dxfId="2316" priority="429">
      <formula>$L98=#REF!</formula>
    </cfRule>
    <cfRule type="expression" dxfId="2315" priority="430">
      <formula>$L98=#REF!</formula>
    </cfRule>
    <cfRule type="expression" dxfId="2314" priority="431">
      <formula>$L98=#REF!</formula>
    </cfRule>
  </conditionalFormatting>
  <conditionalFormatting sqref="Y68">
    <cfRule type="expression" dxfId="2313" priority="436">
      <formula>$L68=#REF!</formula>
    </cfRule>
    <cfRule type="expression" dxfId="2312" priority="437">
      <formula>$L68=#REF!</formula>
    </cfRule>
    <cfRule type="expression" dxfId="2311" priority="438">
      <formula>$L68=#REF!</formula>
    </cfRule>
    <cfRule type="expression" dxfId="2310" priority="439">
      <formula>$L68=#REF!</formula>
    </cfRule>
  </conditionalFormatting>
  <conditionalFormatting sqref="Y89">
    <cfRule type="expression" dxfId="2309" priority="432">
      <formula>$L89=#REF!</formula>
    </cfRule>
    <cfRule type="expression" dxfId="2308" priority="433">
      <formula>$L89=#REF!</formula>
    </cfRule>
    <cfRule type="expression" dxfId="2307" priority="434">
      <formula>$L89=#REF!</formula>
    </cfRule>
    <cfRule type="expression" dxfId="2306" priority="435">
      <formula>$L89=#REF!</formula>
    </cfRule>
  </conditionalFormatting>
  <conditionalFormatting sqref="Y99">
    <cfRule type="expression" dxfId="2305" priority="424">
      <formula>$L99=#REF!</formula>
    </cfRule>
    <cfRule type="expression" dxfId="2304" priority="425">
      <formula>$L99=#REF!</formula>
    </cfRule>
    <cfRule type="expression" dxfId="2303" priority="426">
      <formula>$L99=#REF!</formula>
    </cfRule>
    <cfRule type="expression" dxfId="2302" priority="427">
      <formula>$L99=#REF!</formula>
    </cfRule>
  </conditionalFormatting>
  <conditionalFormatting sqref="Y80">
    <cfRule type="expression" dxfId="2301" priority="420">
      <formula>$L80=#REF!</formula>
    </cfRule>
    <cfRule type="expression" dxfId="2300" priority="421">
      <formula>$L80=#REF!</formula>
    </cfRule>
    <cfRule type="expression" dxfId="2299" priority="422">
      <formula>$L80=#REF!</formula>
    </cfRule>
    <cfRule type="expression" dxfId="2298" priority="423">
      <formula>$L80=#REF!</formula>
    </cfRule>
  </conditionalFormatting>
  <conditionalFormatting sqref="Y81">
    <cfRule type="expression" dxfId="2297" priority="416">
      <formula>$L81=#REF!</formula>
    </cfRule>
    <cfRule type="expression" dxfId="2296" priority="417">
      <formula>$L81=#REF!</formula>
    </cfRule>
    <cfRule type="expression" dxfId="2295" priority="418">
      <formula>$L81=#REF!</formula>
    </cfRule>
    <cfRule type="expression" dxfId="2294" priority="419">
      <formula>$L81=#REF!</formula>
    </cfRule>
  </conditionalFormatting>
  <conditionalFormatting sqref="P58:P63">
    <cfRule type="cellIs" dxfId="2293" priority="415" operator="equal">
      <formula>"Mut+ext"</formula>
    </cfRule>
  </conditionalFormatting>
  <conditionalFormatting sqref="P50:P54">
    <cfRule type="cellIs" dxfId="2292" priority="414" operator="equal">
      <formula>"Mut+ext"</formula>
    </cfRule>
  </conditionalFormatting>
  <conditionalFormatting sqref="P126:P131">
    <cfRule type="cellIs" dxfId="2291" priority="413" operator="equal">
      <formula>"Mut+ext"</formula>
    </cfRule>
  </conditionalFormatting>
  <conditionalFormatting sqref="P67:P73">
    <cfRule type="cellIs" dxfId="2290" priority="412" operator="equal">
      <formula>"Mut+ext"</formula>
    </cfRule>
  </conditionalFormatting>
  <conditionalFormatting sqref="P87">
    <cfRule type="cellIs" dxfId="2289" priority="411" operator="equal">
      <formula>"Mut+ext"</formula>
    </cfRule>
  </conditionalFormatting>
  <conditionalFormatting sqref="P89:P96">
    <cfRule type="cellIs" dxfId="2288" priority="410" operator="equal">
      <formula>"Mut+ext"</formula>
    </cfRule>
  </conditionalFormatting>
  <conditionalFormatting sqref="P86">
    <cfRule type="cellIs" dxfId="2287" priority="409" operator="equal">
      <formula>"Mut+ext"</formula>
    </cfRule>
  </conditionalFormatting>
  <conditionalFormatting sqref="P84:P85">
    <cfRule type="cellIs" dxfId="2286" priority="408" operator="equal">
      <formula>"Mut+ext"</formula>
    </cfRule>
  </conditionalFormatting>
  <conditionalFormatting sqref="P141:P142">
    <cfRule type="cellIs" dxfId="2285" priority="404" operator="equal">
      <formula>"Mut+ext"</formula>
    </cfRule>
  </conditionalFormatting>
  <conditionalFormatting sqref="P135:P140">
    <cfRule type="cellIs" dxfId="2284" priority="403" operator="equal">
      <formula>"Mut+ext"</formula>
    </cfRule>
  </conditionalFormatting>
  <conditionalFormatting sqref="P144:P149">
    <cfRule type="cellIs" dxfId="2283" priority="402" operator="equal">
      <formula>"Mut+ext"</formula>
    </cfRule>
  </conditionalFormatting>
  <conditionalFormatting sqref="P150 P152 P154">
    <cfRule type="cellIs" dxfId="2282" priority="395" operator="equal">
      <formula>"Mut+ext"</formula>
    </cfRule>
  </conditionalFormatting>
  <conditionalFormatting sqref="P156">
    <cfRule type="cellIs" dxfId="2281" priority="394" operator="equal">
      <formula>"Mut+ext"</formula>
    </cfRule>
  </conditionalFormatting>
  <conditionalFormatting sqref="Y157:Y158">
    <cfRule type="expression" dxfId="2280" priority="390">
      <formula>$L157=#REF!</formula>
    </cfRule>
    <cfRule type="expression" dxfId="2279" priority="391">
      <formula>$L157=#REF!</formula>
    </cfRule>
    <cfRule type="expression" dxfId="2278" priority="392">
      <formula>$L157=#REF!</formula>
    </cfRule>
    <cfRule type="expression" dxfId="2277" priority="393">
      <formula>$L157=#REF!</formula>
    </cfRule>
  </conditionalFormatting>
  <conditionalFormatting sqref="Y157">
    <cfRule type="expression" dxfId="2276" priority="386">
      <formula>$L157=#REF!</formula>
    </cfRule>
    <cfRule type="expression" dxfId="2275" priority="387">
      <formula>$L157=#REF!</formula>
    </cfRule>
    <cfRule type="expression" dxfId="2274" priority="388">
      <formula>$L157=#REF!</formula>
    </cfRule>
    <cfRule type="expression" dxfId="2273" priority="389">
      <formula>$L157=#REF!</formula>
    </cfRule>
  </conditionalFormatting>
  <conditionalFormatting sqref="P165:P172">
    <cfRule type="cellIs" dxfId="2272" priority="385" operator="equal">
      <formula>"Mut+ext"</formula>
    </cfRule>
  </conditionalFormatting>
  <conditionalFormatting sqref="Y175">
    <cfRule type="expression" dxfId="2271" priority="1135">
      <formula>$L183=#REF!</formula>
    </cfRule>
    <cfRule type="expression" dxfId="2270" priority="1136">
      <formula>$L183=#REF!</formula>
    </cfRule>
    <cfRule type="expression" dxfId="2269" priority="1137">
      <formula>$L183=#REF!</formula>
    </cfRule>
    <cfRule type="expression" dxfId="2268" priority="1138">
      <formula>$L183=#REF!</formula>
    </cfRule>
  </conditionalFormatting>
  <conditionalFormatting sqref="Y183">
    <cfRule type="expression" dxfId="2267" priority="1139">
      <formula>#REF!=#REF!</formula>
    </cfRule>
    <cfRule type="expression" dxfId="2266" priority="1140">
      <formula>#REF!=#REF!</formula>
    </cfRule>
    <cfRule type="expression" dxfId="2265" priority="1141">
      <formula>#REF!=#REF!</formula>
    </cfRule>
    <cfRule type="expression" dxfId="2264" priority="1142">
      <formula>#REF!=#REF!</formula>
    </cfRule>
  </conditionalFormatting>
  <conditionalFormatting sqref="AB14:AB16">
    <cfRule type="expression" dxfId="2263" priority="381">
      <formula>$L14=#REF!</formula>
    </cfRule>
    <cfRule type="expression" dxfId="2262" priority="382">
      <formula>$L14=#REF!</formula>
    </cfRule>
    <cfRule type="expression" dxfId="2261" priority="383">
      <formula>$L14=#REF!</formula>
    </cfRule>
    <cfRule type="expression" dxfId="2260" priority="384">
      <formula>$L14=#REF!</formula>
    </cfRule>
  </conditionalFormatting>
  <conditionalFormatting sqref="AC21">
    <cfRule type="expression" dxfId="2259" priority="377">
      <formula>$L21=#REF!</formula>
    </cfRule>
    <cfRule type="expression" dxfId="2258" priority="378">
      <formula>$L21=#REF!</formula>
    </cfRule>
    <cfRule type="expression" dxfId="2257" priority="379">
      <formula>$L21=#REF!</formula>
    </cfRule>
    <cfRule type="expression" dxfId="2256" priority="380">
      <formula>$L21=#REF!</formula>
    </cfRule>
  </conditionalFormatting>
  <conditionalFormatting sqref="AB174">
    <cfRule type="expression" dxfId="2255" priority="221">
      <formula>$L174=#REF!</formula>
    </cfRule>
    <cfRule type="expression" dxfId="2254" priority="222">
      <formula>$L174=#REF!</formula>
    </cfRule>
    <cfRule type="expression" dxfId="2253" priority="223">
      <formula>$L174=#REF!</formula>
    </cfRule>
    <cfRule type="expression" dxfId="2252" priority="224">
      <formula>$L174=#REF!</formula>
    </cfRule>
  </conditionalFormatting>
  <conditionalFormatting sqref="AC46">
    <cfRule type="expression" dxfId="2251" priority="373">
      <formula>$L46=#REF!</formula>
    </cfRule>
    <cfRule type="expression" dxfId="2250" priority="374">
      <formula>$L46=#REF!</formula>
    </cfRule>
    <cfRule type="expression" dxfId="2249" priority="375">
      <formula>$L46=#REF!</formula>
    </cfRule>
    <cfRule type="expression" dxfId="2248" priority="376">
      <formula>$L46=#REF!</formula>
    </cfRule>
  </conditionalFormatting>
  <conditionalFormatting sqref="AB46">
    <cfRule type="expression" dxfId="2247" priority="369">
      <formula>$L46=#REF!</formula>
    </cfRule>
    <cfRule type="expression" dxfId="2246" priority="370">
      <formula>$L46=#REF!</formula>
    </cfRule>
    <cfRule type="expression" dxfId="2245" priority="371">
      <formula>$L46=#REF!</formula>
    </cfRule>
    <cfRule type="expression" dxfId="2244" priority="372">
      <formula>$L46=#REF!</formula>
    </cfRule>
  </conditionalFormatting>
  <conditionalFormatting sqref="AB30:AB36">
    <cfRule type="expression" dxfId="2243" priority="365">
      <formula>$L30=#REF!</formula>
    </cfRule>
    <cfRule type="expression" dxfId="2242" priority="366">
      <formula>$L30=#REF!</formula>
    </cfRule>
    <cfRule type="expression" dxfId="2241" priority="367">
      <formula>$L30=#REF!</formula>
    </cfRule>
    <cfRule type="expression" dxfId="2240" priority="368">
      <formula>$L30=#REF!</formula>
    </cfRule>
  </conditionalFormatting>
  <conditionalFormatting sqref="AC49:AC54">
    <cfRule type="expression" dxfId="2239" priority="361">
      <formula>$L49=#REF!</formula>
    </cfRule>
    <cfRule type="expression" dxfId="2238" priority="362">
      <formula>$L49=#REF!</formula>
    </cfRule>
    <cfRule type="expression" dxfId="2237" priority="363">
      <formula>$L49=#REF!</formula>
    </cfRule>
    <cfRule type="expression" dxfId="2236" priority="364">
      <formula>$L49=#REF!</formula>
    </cfRule>
  </conditionalFormatting>
  <conditionalFormatting sqref="AB49:AB54">
    <cfRule type="expression" dxfId="2235" priority="357">
      <formula>$L49=#REF!</formula>
    </cfRule>
    <cfRule type="expression" dxfId="2234" priority="358">
      <formula>$L49=#REF!</formula>
    </cfRule>
    <cfRule type="expression" dxfId="2233" priority="359">
      <formula>$L49=#REF!</formula>
    </cfRule>
    <cfRule type="expression" dxfId="2232" priority="360">
      <formula>$L49=#REF!</formula>
    </cfRule>
  </conditionalFormatting>
  <conditionalFormatting sqref="AB59">
    <cfRule type="expression" dxfId="2231" priority="353">
      <formula>$L59=#REF!</formula>
    </cfRule>
    <cfRule type="expression" dxfId="2230" priority="354">
      <formula>$L59=#REF!</formula>
    </cfRule>
    <cfRule type="expression" dxfId="2229" priority="355">
      <formula>$L59=#REF!</formula>
    </cfRule>
    <cfRule type="expression" dxfId="2228" priority="356">
      <formula>$L59=#REF!</formula>
    </cfRule>
  </conditionalFormatting>
  <conditionalFormatting sqref="AC67">
    <cfRule type="expression" dxfId="2227" priority="349">
      <formula>$L67=#REF!</formula>
    </cfRule>
    <cfRule type="expression" dxfId="2226" priority="350">
      <formula>$L67=#REF!</formula>
    </cfRule>
    <cfRule type="expression" dxfId="2225" priority="351">
      <formula>$L67=#REF!</formula>
    </cfRule>
    <cfRule type="expression" dxfId="2224" priority="352">
      <formula>$L67=#REF!</formula>
    </cfRule>
  </conditionalFormatting>
  <conditionalFormatting sqref="AB67">
    <cfRule type="expression" dxfId="2223" priority="345">
      <formula>$L67=#REF!</formula>
    </cfRule>
    <cfRule type="expression" dxfId="2222" priority="346">
      <formula>$L67=#REF!</formula>
    </cfRule>
    <cfRule type="expression" dxfId="2221" priority="347">
      <formula>$L67=#REF!</formula>
    </cfRule>
    <cfRule type="expression" dxfId="2220" priority="348">
      <formula>$L67=#REF!</formula>
    </cfRule>
  </conditionalFormatting>
  <conditionalFormatting sqref="AB68:AB73">
    <cfRule type="expression" dxfId="2219" priority="341">
      <formula>$L68=#REF!</formula>
    </cfRule>
    <cfRule type="expression" dxfId="2218" priority="342">
      <formula>$L68=#REF!</formula>
    </cfRule>
    <cfRule type="expression" dxfId="2217" priority="343">
      <formula>$L68=#REF!</formula>
    </cfRule>
    <cfRule type="expression" dxfId="2216" priority="344">
      <formula>$L68=#REF!</formula>
    </cfRule>
  </conditionalFormatting>
  <conditionalFormatting sqref="AC68:AC73">
    <cfRule type="expression" dxfId="2215" priority="337">
      <formula>$L68=#REF!</formula>
    </cfRule>
    <cfRule type="expression" dxfId="2214" priority="338">
      <formula>$L68=#REF!</formula>
    </cfRule>
    <cfRule type="expression" dxfId="2213" priority="339">
      <formula>$L68=#REF!</formula>
    </cfRule>
    <cfRule type="expression" dxfId="2212" priority="340">
      <formula>$L68=#REF!</formula>
    </cfRule>
  </conditionalFormatting>
  <conditionalFormatting sqref="AB80:AB81">
    <cfRule type="expression" dxfId="2211" priority="333">
      <formula>$L80=#REF!</formula>
    </cfRule>
    <cfRule type="expression" dxfId="2210" priority="334">
      <formula>$L80=#REF!</formula>
    </cfRule>
    <cfRule type="expression" dxfId="2209" priority="335">
      <formula>$L80=#REF!</formula>
    </cfRule>
    <cfRule type="expression" dxfId="2208" priority="336">
      <formula>$L80=#REF!</formula>
    </cfRule>
  </conditionalFormatting>
  <conditionalFormatting sqref="AC80:AC81">
    <cfRule type="expression" dxfId="2207" priority="329">
      <formula>$L80=#REF!</formula>
    </cfRule>
    <cfRule type="expression" dxfId="2206" priority="330">
      <formula>$L80=#REF!</formula>
    </cfRule>
    <cfRule type="expression" dxfId="2205" priority="331">
      <formula>$L80=#REF!</formula>
    </cfRule>
    <cfRule type="expression" dxfId="2204" priority="332">
      <formula>$L80=#REF!</formula>
    </cfRule>
  </conditionalFormatting>
  <conditionalFormatting sqref="AC82">
    <cfRule type="expression" dxfId="2203" priority="325">
      <formula>$L82=#REF!</formula>
    </cfRule>
    <cfRule type="expression" dxfId="2202" priority="326">
      <formula>$L82=#REF!</formula>
    </cfRule>
    <cfRule type="expression" dxfId="2201" priority="327">
      <formula>$L82=#REF!</formula>
    </cfRule>
    <cfRule type="expression" dxfId="2200" priority="328">
      <formula>$L82=#REF!</formula>
    </cfRule>
  </conditionalFormatting>
  <conditionalFormatting sqref="AB82">
    <cfRule type="expression" dxfId="2199" priority="321">
      <formula>$L82=#REF!</formula>
    </cfRule>
    <cfRule type="expression" dxfId="2198" priority="322">
      <formula>$L82=#REF!</formula>
    </cfRule>
    <cfRule type="expression" dxfId="2197" priority="323">
      <formula>$L82=#REF!</formula>
    </cfRule>
    <cfRule type="expression" dxfId="2196" priority="324">
      <formula>$L82=#REF!</formula>
    </cfRule>
  </conditionalFormatting>
  <conditionalFormatting sqref="AC83">
    <cfRule type="expression" dxfId="2195" priority="317">
      <formula>$L83=#REF!</formula>
    </cfRule>
    <cfRule type="expression" dxfId="2194" priority="318">
      <formula>$L83=#REF!</formula>
    </cfRule>
    <cfRule type="expression" dxfId="2193" priority="319">
      <formula>$L83=#REF!</formula>
    </cfRule>
    <cfRule type="expression" dxfId="2192" priority="320">
      <formula>$L83=#REF!</formula>
    </cfRule>
  </conditionalFormatting>
  <conditionalFormatting sqref="AB83">
    <cfRule type="expression" dxfId="2191" priority="313">
      <formula>$L83=#REF!</formula>
    </cfRule>
    <cfRule type="expression" dxfId="2190" priority="314">
      <formula>$L83=#REF!</formula>
    </cfRule>
    <cfRule type="expression" dxfId="2189" priority="315">
      <formula>$L83=#REF!</formula>
    </cfRule>
    <cfRule type="expression" dxfId="2188" priority="316">
      <formula>$L83=#REF!</formula>
    </cfRule>
  </conditionalFormatting>
  <conditionalFormatting sqref="AB117">
    <cfRule type="expression" dxfId="2187" priority="309">
      <formula>$L117=#REF!</formula>
    </cfRule>
    <cfRule type="expression" dxfId="2186" priority="310">
      <formula>$L117=#REF!</formula>
    </cfRule>
    <cfRule type="expression" dxfId="2185" priority="311">
      <formula>$L117=#REF!</formula>
    </cfRule>
    <cfRule type="expression" dxfId="2184" priority="312">
      <formula>$L117=#REF!</formula>
    </cfRule>
  </conditionalFormatting>
  <conditionalFormatting sqref="AC117">
    <cfRule type="expression" dxfId="2183" priority="305">
      <formula>$L117=#REF!</formula>
    </cfRule>
    <cfRule type="expression" dxfId="2182" priority="306">
      <formula>$L117=#REF!</formula>
    </cfRule>
    <cfRule type="expression" dxfId="2181" priority="307">
      <formula>$L117=#REF!</formula>
    </cfRule>
    <cfRule type="expression" dxfId="2180" priority="308">
      <formula>$L117=#REF!</formula>
    </cfRule>
  </conditionalFormatting>
  <conditionalFormatting sqref="AC129:AC130">
    <cfRule type="expression" dxfId="2179" priority="301">
      <formula>$L129=#REF!</formula>
    </cfRule>
    <cfRule type="expression" dxfId="2178" priority="302">
      <formula>$L129=#REF!</formula>
    </cfRule>
    <cfRule type="expression" dxfId="2177" priority="303">
      <formula>$L129=#REF!</formula>
    </cfRule>
    <cfRule type="expression" dxfId="2176" priority="304">
      <formula>$L129=#REF!</formula>
    </cfRule>
  </conditionalFormatting>
  <conditionalFormatting sqref="AC126:AC128">
    <cfRule type="expression" dxfId="2175" priority="297">
      <formula>$L126=#REF!</formula>
    </cfRule>
    <cfRule type="expression" dxfId="2174" priority="298">
      <formula>$L126=#REF!</formula>
    </cfRule>
    <cfRule type="expression" dxfId="2173" priority="299">
      <formula>$L126=#REF!</formula>
    </cfRule>
    <cfRule type="expression" dxfId="2172" priority="300">
      <formula>$L126=#REF!</formula>
    </cfRule>
  </conditionalFormatting>
  <conditionalFormatting sqref="AC135:AC136">
    <cfRule type="expression" dxfId="2171" priority="293">
      <formula>$L135=#REF!</formula>
    </cfRule>
    <cfRule type="expression" dxfId="2170" priority="294">
      <formula>$L135=#REF!</formula>
    </cfRule>
    <cfRule type="expression" dxfId="2169" priority="295">
      <formula>$L135=#REF!</formula>
    </cfRule>
    <cfRule type="expression" dxfId="2168" priority="296">
      <formula>$L135=#REF!</formula>
    </cfRule>
  </conditionalFormatting>
  <conditionalFormatting sqref="AB135">
    <cfRule type="expression" dxfId="2167" priority="289">
      <formula>$L135=#REF!</formula>
    </cfRule>
    <cfRule type="expression" dxfId="2166" priority="290">
      <formula>$L135=#REF!</formula>
    </cfRule>
    <cfRule type="expression" dxfId="2165" priority="291">
      <formula>$L135=#REF!</formula>
    </cfRule>
    <cfRule type="expression" dxfId="2164" priority="292">
      <formula>$L135=#REF!</formula>
    </cfRule>
  </conditionalFormatting>
  <conditionalFormatting sqref="AB136">
    <cfRule type="expression" dxfId="2163" priority="285">
      <formula>$L136=#REF!</formula>
    </cfRule>
    <cfRule type="expression" dxfId="2162" priority="286">
      <formula>$L136=#REF!</formula>
    </cfRule>
    <cfRule type="expression" dxfId="2161" priority="287">
      <formula>$L136=#REF!</formula>
    </cfRule>
    <cfRule type="expression" dxfId="2160" priority="288">
      <formula>$L136=#REF!</formula>
    </cfRule>
  </conditionalFormatting>
  <conditionalFormatting sqref="AB144:AB149">
    <cfRule type="expression" dxfId="2159" priority="281">
      <formula>$L144=#REF!</formula>
    </cfRule>
    <cfRule type="expression" dxfId="2158" priority="282">
      <formula>$L144=#REF!</formula>
    </cfRule>
    <cfRule type="expression" dxfId="2157" priority="283">
      <formula>$L144=#REF!</formula>
    </cfRule>
    <cfRule type="expression" dxfId="2156" priority="284">
      <formula>$L144=#REF!</formula>
    </cfRule>
  </conditionalFormatting>
  <conditionalFormatting sqref="AC144:AC149">
    <cfRule type="expression" dxfId="2155" priority="277">
      <formula>$L144=#REF!</formula>
    </cfRule>
    <cfRule type="expression" dxfId="2154" priority="278">
      <formula>$L144=#REF!</formula>
    </cfRule>
    <cfRule type="expression" dxfId="2153" priority="279">
      <formula>$L144=#REF!</formula>
    </cfRule>
    <cfRule type="expression" dxfId="2152" priority="280">
      <formula>$L144=#REF!</formula>
    </cfRule>
  </conditionalFormatting>
  <conditionalFormatting sqref="AB150">
    <cfRule type="expression" dxfId="2151" priority="273">
      <formula>$L150=#REF!</formula>
    </cfRule>
    <cfRule type="expression" dxfId="2150" priority="274">
      <formula>$L150=#REF!</formula>
    </cfRule>
    <cfRule type="expression" dxfId="2149" priority="275">
      <formula>$L150=#REF!</formula>
    </cfRule>
    <cfRule type="expression" dxfId="2148" priority="276">
      <formula>$L150=#REF!</formula>
    </cfRule>
  </conditionalFormatting>
  <conditionalFormatting sqref="AC150">
    <cfRule type="expression" dxfId="2147" priority="269">
      <formula>$L150=#REF!</formula>
    </cfRule>
    <cfRule type="expression" dxfId="2146" priority="270">
      <formula>$L150=#REF!</formula>
    </cfRule>
    <cfRule type="expression" dxfId="2145" priority="271">
      <formula>$L150=#REF!</formula>
    </cfRule>
    <cfRule type="expression" dxfId="2144" priority="272">
      <formula>$L150=#REF!</formula>
    </cfRule>
  </conditionalFormatting>
  <conditionalFormatting sqref="AB156">
    <cfRule type="expression" dxfId="2143" priority="265">
      <formula>$L156=#REF!</formula>
    </cfRule>
    <cfRule type="expression" dxfId="2142" priority="266">
      <formula>$L156=#REF!</formula>
    </cfRule>
    <cfRule type="expression" dxfId="2141" priority="267">
      <formula>$L156=#REF!</formula>
    </cfRule>
    <cfRule type="expression" dxfId="2140" priority="268">
      <formula>$L156=#REF!</formula>
    </cfRule>
  </conditionalFormatting>
  <conditionalFormatting sqref="AC156">
    <cfRule type="expression" dxfId="2139" priority="261">
      <formula>$L156=#REF!</formula>
    </cfRule>
    <cfRule type="expression" dxfId="2138" priority="262">
      <formula>$L156=#REF!</formula>
    </cfRule>
    <cfRule type="expression" dxfId="2137" priority="263">
      <formula>$L156=#REF!</formula>
    </cfRule>
    <cfRule type="expression" dxfId="2136" priority="264">
      <formula>$L156=#REF!</formula>
    </cfRule>
  </conditionalFormatting>
  <conditionalFormatting sqref="AC157">
    <cfRule type="expression" dxfId="2135" priority="257">
      <formula>$L157=#REF!</formula>
    </cfRule>
    <cfRule type="expression" dxfId="2134" priority="258">
      <formula>$L157=#REF!</formula>
    </cfRule>
    <cfRule type="expression" dxfId="2133" priority="259">
      <formula>$L157=#REF!</formula>
    </cfRule>
    <cfRule type="expression" dxfId="2132" priority="260">
      <formula>$L157=#REF!</formula>
    </cfRule>
  </conditionalFormatting>
  <conditionalFormatting sqref="AB157">
    <cfRule type="expression" dxfId="2131" priority="253">
      <formula>$L157=#REF!</formula>
    </cfRule>
    <cfRule type="expression" dxfId="2130" priority="254">
      <formula>$L157=#REF!</formula>
    </cfRule>
    <cfRule type="expression" dxfId="2129" priority="255">
      <formula>$L157=#REF!</formula>
    </cfRule>
    <cfRule type="expression" dxfId="2128" priority="256">
      <formula>$L157=#REF!</formula>
    </cfRule>
  </conditionalFormatting>
  <conditionalFormatting sqref="AC158">
    <cfRule type="expression" dxfId="2127" priority="249">
      <formula>$L158=#REF!</formula>
    </cfRule>
    <cfRule type="expression" dxfId="2126" priority="250">
      <formula>$L158=#REF!</formula>
    </cfRule>
    <cfRule type="expression" dxfId="2125" priority="251">
      <formula>$L158=#REF!</formula>
    </cfRule>
    <cfRule type="expression" dxfId="2124" priority="252">
      <formula>$L158=#REF!</formula>
    </cfRule>
  </conditionalFormatting>
  <conditionalFormatting sqref="AB158">
    <cfRule type="expression" dxfId="2123" priority="245">
      <formula>$L158=#REF!</formula>
    </cfRule>
    <cfRule type="expression" dxfId="2122" priority="246">
      <formula>$L158=#REF!</formula>
    </cfRule>
    <cfRule type="expression" dxfId="2121" priority="247">
      <formula>$L158=#REF!</formula>
    </cfRule>
    <cfRule type="expression" dxfId="2120" priority="248">
      <formula>$L158=#REF!</formula>
    </cfRule>
  </conditionalFormatting>
  <conditionalFormatting sqref="AC165">
    <cfRule type="expression" dxfId="2119" priority="241">
      <formula>$L165=#REF!</formula>
    </cfRule>
    <cfRule type="expression" dxfId="2118" priority="242">
      <formula>$L165=#REF!</formula>
    </cfRule>
    <cfRule type="expression" dxfId="2117" priority="243">
      <formula>$L165=#REF!</formula>
    </cfRule>
    <cfRule type="expression" dxfId="2116" priority="244">
      <formula>$L165=#REF!</formula>
    </cfRule>
  </conditionalFormatting>
  <conditionalFormatting sqref="AB165">
    <cfRule type="expression" dxfId="2115" priority="237">
      <formula>$L165=#REF!</formula>
    </cfRule>
    <cfRule type="expression" dxfId="2114" priority="238">
      <formula>$L165=#REF!</formula>
    </cfRule>
    <cfRule type="expression" dxfId="2113" priority="239">
      <formula>$L165=#REF!</formula>
    </cfRule>
    <cfRule type="expression" dxfId="2112" priority="240">
      <formula>$L165=#REF!</formula>
    </cfRule>
  </conditionalFormatting>
  <conditionalFormatting sqref="AC166">
    <cfRule type="expression" dxfId="2111" priority="233">
      <formula>$L166=#REF!</formula>
    </cfRule>
    <cfRule type="expression" dxfId="2110" priority="234">
      <formula>$L166=#REF!</formula>
    </cfRule>
    <cfRule type="expression" dxfId="2109" priority="235">
      <formula>$L166=#REF!</formula>
    </cfRule>
    <cfRule type="expression" dxfId="2108" priority="236">
      <formula>$L166=#REF!</formula>
    </cfRule>
  </conditionalFormatting>
  <conditionalFormatting sqref="AB166">
    <cfRule type="expression" dxfId="2107" priority="229">
      <formula>$L166=#REF!</formula>
    </cfRule>
    <cfRule type="expression" dxfId="2106" priority="230">
      <formula>$L166=#REF!</formula>
    </cfRule>
    <cfRule type="expression" dxfId="2105" priority="231">
      <formula>$L166=#REF!</formula>
    </cfRule>
    <cfRule type="expression" dxfId="2104" priority="232">
      <formula>$L166=#REF!</formula>
    </cfRule>
  </conditionalFormatting>
  <conditionalFormatting sqref="AC174">
    <cfRule type="expression" dxfId="2103" priority="225">
      <formula>$L174=#REF!</formula>
    </cfRule>
    <cfRule type="expression" dxfId="2102" priority="226">
      <formula>$L174=#REF!</formula>
    </cfRule>
    <cfRule type="expression" dxfId="2101" priority="227">
      <formula>$L174=#REF!</formula>
    </cfRule>
    <cfRule type="expression" dxfId="2100" priority="228">
      <formula>$L174=#REF!</formula>
    </cfRule>
  </conditionalFormatting>
  <conditionalFormatting sqref="AC183">
    <cfRule type="expression" dxfId="2099" priority="217">
      <formula>$L175=#REF!</formula>
    </cfRule>
    <cfRule type="expression" dxfId="2098" priority="218">
      <formula>$L175=#REF!</formula>
    </cfRule>
    <cfRule type="expression" dxfId="2097" priority="219">
      <formula>$L175=#REF!</formula>
    </cfRule>
    <cfRule type="expression" dxfId="2096" priority="220">
      <formula>$L175=#REF!</formula>
    </cfRule>
  </conditionalFormatting>
  <conditionalFormatting sqref="AB183">
    <cfRule type="expression" dxfId="2095" priority="213">
      <formula>$L175=#REF!</formula>
    </cfRule>
    <cfRule type="expression" dxfId="2094" priority="214">
      <formula>$L175=#REF!</formula>
    </cfRule>
    <cfRule type="expression" dxfId="2093" priority="215">
      <formula>$L175=#REF!</formula>
    </cfRule>
    <cfRule type="expression" dxfId="2092" priority="216">
      <formula>$L175=#REF!</formula>
    </cfRule>
  </conditionalFormatting>
  <conditionalFormatting sqref="P21">
    <cfRule type="cellIs" dxfId="2091" priority="212" operator="equal">
      <formula>"Mut+ext"</formula>
    </cfRule>
  </conditionalFormatting>
  <conditionalFormatting sqref="P12:P17">
    <cfRule type="cellIs" dxfId="2090" priority="211" operator="equal">
      <formula>"Mut+ext"</formula>
    </cfRule>
  </conditionalFormatting>
  <conditionalFormatting sqref="P46">
    <cfRule type="cellIs" dxfId="2089" priority="210" operator="equal">
      <formula>"Mut+ext"</formula>
    </cfRule>
  </conditionalFormatting>
  <conditionalFormatting sqref="P49">
    <cfRule type="cellIs" dxfId="2088" priority="209" operator="equal">
      <formula>"Mut+ext"</formula>
    </cfRule>
  </conditionalFormatting>
  <conditionalFormatting sqref="P193:P199">
    <cfRule type="cellIs" dxfId="2087" priority="208" operator="equal">
      <formula>"Mut+ext"</formula>
    </cfRule>
  </conditionalFormatting>
  <conditionalFormatting sqref="P192">
    <cfRule type="cellIs" dxfId="2086" priority="207" operator="equal">
      <formula>"Mut+ext"</formula>
    </cfRule>
  </conditionalFormatting>
  <conditionalFormatting sqref="AC192">
    <cfRule type="expression" dxfId="2085" priority="203">
      <formula>$L184=#REF!</formula>
    </cfRule>
    <cfRule type="expression" dxfId="2084" priority="204">
      <formula>$L184=#REF!</formula>
    </cfRule>
    <cfRule type="expression" dxfId="2083" priority="205">
      <formula>$L184=#REF!</formula>
    </cfRule>
    <cfRule type="expression" dxfId="2082" priority="206">
      <formula>$L184=#REF!</formula>
    </cfRule>
  </conditionalFormatting>
  <conditionalFormatting sqref="AB192">
    <cfRule type="expression" dxfId="2081" priority="199">
      <formula>$L184=#REF!</formula>
    </cfRule>
    <cfRule type="expression" dxfId="2080" priority="200">
      <formula>$L184=#REF!</formula>
    </cfRule>
    <cfRule type="expression" dxfId="2079" priority="201">
      <formula>$L184=#REF!</formula>
    </cfRule>
    <cfRule type="expression" dxfId="2078" priority="202">
      <formula>$L184=#REF!</formula>
    </cfRule>
  </conditionalFormatting>
  <conditionalFormatting sqref="P108:P115">
    <cfRule type="cellIs" dxfId="2077" priority="198" operator="equal">
      <formula>"Mut+ext"</formula>
    </cfRule>
  </conditionalFormatting>
  <conditionalFormatting sqref="AC108:AC113">
    <cfRule type="expression" dxfId="2076" priority="194">
      <formula>$L108=#REF!</formula>
    </cfRule>
    <cfRule type="expression" dxfId="2075" priority="195">
      <formula>$L108=#REF!</formula>
    </cfRule>
    <cfRule type="expression" dxfId="2074" priority="196">
      <formula>$L108=#REF!</formula>
    </cfRule>
    <cfRule type="expression" dxfId="2073" priority="197">
      <formula>$L108=#REF!</formula>
    </cfRule>
  </conditionalFormatting>
  <conditionalFormatting sqref="AB108">
    <cfRule type="expression" dxfId="2072" priority="190">
      <formula>$L108=#REF!</formula>
    </cfRule>
    <cfRule type="expression" dxfId="2071" priority="191">
      <formula>$L108=#REF!</formula>
    </cfRule>
    <cfRule type="expression" dxfId="2070" priority="192">
      <formula>$L108=#REF!</formula>
    </cfRule>
    <cfRule type="expression" dxfId="2069" priority="193">
      <formula>$L108=#REF!</formula>
    </cfRule>
  </conditionalFormatting>
  <conditionalFormatting sqref="AB109">
    <cfRule type="expression" dxfId="2068" priority="186">
      <formula>$L109=#REF!</formula>
    </cfRule>
    <cfRule type="expression" dxfId="2067" priority="187">
      <formula>$L109=#REF!</formula>
    </cfRule>
    <cfRule type="expression" dxfId="2066" priority="188">
      <formula>$L109=#REF!</formula>
    </cfRule>
    <cfRule type="expression" dxfId="2065" priority="189">
      <formula>$L109=#REF!</formula>
    </cfRule>
  </conditionalFormatting>
  <conditionalFormatting sqref="AB113">
    <cfRule type="expression" dxfId="2064" priority="182">
      <formula>$L113=#REF!</formula>
    </cfRule>
    <cfRule type="expression" dxfId="2063" priority="183">
      <formula>$L113=#REF!</formula>
    </cfRule>
    <cfRule type="expression" dxfId="2062" priority="184">
      <formula>$L113=#REF!</formula>
    </cfRule>
    <cfRule type="expression" dxfId="2061" priority="185">
      <formula>$L113=#REF!</formula>
    </cfRule>
  </conditionalFormatting>
  <conditionalFormatting sqref="AB110:AB112">
    <cfRule type="expression" dxfId="2060" priority="178">
      <formula>$L110=#REF!</formula>
    </cfRule>
    <cfRule type="expression" dxfId="2059" priority="179">
      <formula>$L110=#REF!</formula>
    </cfRule>
    <cfRule type="expression" dxfId="2058" priority="180">
      <formula>$L110=#REF!</formula>
    </cfRule>
    <cfRule type="expression" dxfId="2057" priority="181">
      <formula>$L110=#REF!</formula>
    </cfRule>
  </conditionalFormatting>
  <conditionalFormatting sqref="P80:P83">
    <cfRule type="cellIs" dxfId="2056" priority="177" operator="equal">
      <formula>"Mut+ext"</formula>
    </cfRule>
  </conditionalFormatting>
  <conditionalFormatting sqref="AC37">
    <cfRule type="expression" dxfId="2055" priority="173">
      <formula>$L37=#REF!</formula>
    </cfRule>
    <cfRule type="expression" dxfId="2054" priority="174">
      <formula>$L37=#REF!</formula>
    </cfRule>
    <cfRule type="expression" dxfId="2053" priority="175">
      <formula>$L37=#REF!</formula>
    </cfRule>
    <cfRule type="expression" dxfId="2052" priority="176">
      <formula>$L37=#REF!</formula>
    </cfRule>
  </conditionalFormatting>
  <conditionalFormatting sqref="P37">
    <cfRule type="cellIs" dxfId="2051" priority="172" operator="equal">
      <formula>"Mut+ext"</formula>
    </cfRule>
  </conditionalFormatting>
  <conditionalFormatting sqref="Y37">
    <cfRule type="expression" dxfId="2050" priority="168">
      <formula>$L37=#REF!</formula>
    </cfRule>
    <cfRule type="expression" dxfId="2049" priority="169">
      <formula>$L37=#REF!</formula>
    </cfRule>
    <cfRule type="expression" dxfId="2048" priority="170">
      <formula>$L37=#REF!</formula>
    </cfRule>
    <cfRule type="expression" dxfId="2047" priority="171">
      <formula>$L37=#REF!</formula>
    </cfRule>
  </conditionalFormatting>
  <conditionalFormatting sqref="AB37">
    <cfRule type="expression" dxfId="2046" priority="164">
      <formula>$L37=#REF!</formula>
    </cfRule>
    <cfRule type="expression" dxfId="2045" priority="165">
      <formula>$L37=#REF!</formula>
    </cfRule>
    <cfRule type="expression" dxfId="2044" priority="166">
      <formula>$L37=#REF!</formula>
    </cfRule>
    <cfRule type="expression" dxfId="2043" priority="167">
      <formula>$L37=#REF!</formula>
    </cfRule>
  </conditionalFormatting>
  <conditionalFormatting sqref="AC38">
    <cfRule type="expression" dxfId="2042" priority="160">
      <formula>$L38=#REF!</formula>
    </cfRule>
    <cfRule type="expression" dxfId="2041" priority="161">
      <formula>$L38=#REF!</formula>
    </cfRule>
    <cfRule type="expression" dxfId="2040" priority="162">
      <formula>$L38=#REF!</formula>
    </cfRule>
    <cfRule type="expression" dxfId="2039" priority="163">
      <formula>$L38=#REF!</formula>
    </cfRule>
  </conditionalFormatting>
  <conditionalFormatting sqref="AB38">
    <cfRule type="expression" dxfId="2038" priority="156">
      <formula>$L38=#REF!</formula>
    </cfRule>
    <cfRule type="expression" dxfId="2037" priority="157">
      <formula>$L38=#REF!</formula>
    </cfRule>
    <cfRule type="expression" dxfId="2036" priority="158">
      <formula>$L38=#REF!</formula>
    </cfRule>
    <cfRule type="expression" dxfId="2035" priority="159">
      <formula>$L38=#REF!</formula>
    </cfRule>
  </conditionalFormatting>
  <conditionalFormatting sqref="P38">
    <cfRule type="cellIs" dxfId="2034" priority="155" operator="equal">
      <formula>"Mut+ext"</formula>
    </cfRule>
  </conditionalFormatting>
  <conditionalFormatting sqref="Y82">
    <cfRule type="expression" dxfId="2033" priority="151">
      <formula>$L82=#REF!</formula>
    </cfRule>
    <cfRule type="expression" dxfId="2032" priority="152">
      <formula>$L82=#REF!</formula>
    </cfRule>
    <cfRule type="expression" dxfId="2031" priority="153">
      <formula>$L82=#REF!</formula>
    </cfRule>
    <cfRule type="expression" dxfId="2030" priority="154">
      <formula>$L82=#REF!</formula>
    </cfRule>
  </conditionalFormatting>
  <conditionalFormatting sqref="Y83">
    <cfRule type="expression" dxfId="2029" priority="147">
      <formula>$L83=#REF!</formula>
    </cfRule>
    <cfRule type="expression" dxfId="2028" priority="148">
      <formula>$L83=#REF!</formula>
    </cfRule>
    <cfRule type="expression" dxfId="2027" priority="149">
      <formula>$L83=#REF!</formula>
    </cfRule>
    <cfRule type="expression" dxfId="2026" priority="150">
      <formula>$L83=#REF!</formula>
    </cfRule>
  </conditionalFormatting>
  <conditionalFormatting sqref="Y74">
    <cfRule type="expression" dxfId="2025" priority="143">
      <formula>$L74=#REF!</formula>
    </cfRule>
    <cfRule type="expression" dxfId="2024" priority="144">
      <formula>$L74=#REF!</formula>
    </cfRule>
    <cfRule type="expression" dxfId="2023" priority="145">
      <formula>$L74=#REF!</formula>
    </cfRule>
    <cfRule type="expression" dxfId="2022" priority="146">
      <formula>$L74=#REF!</formula>
    </cfRule>
  </conditionalFormatting>
  <conditionalFormatting sqref="P74">
    <cfRule type="cellIs" dxfId="2021" priority="142" operator="equal">
      <formula>"Mut+ext"</formula>
    </cfRule>
  </conditionalFormatting>
  <conditionalFormatting sqref="AB74">
    <cfRule type="expression" dxfId="2020" priority="138">
      <formula>$L74=#REF!</formula>
    </cfRule>
    <cfRule type="expression" dxfId="2019" priority="139">
      <formula>$L74=#REF!</formula>
    </cfRule>
    <cfRule type="expression" dxfId="2018" priority="140">
      <formula>$L74=#REF!</formula>
    </cfRule>
    <cfRule type="expression" dxfId="2017" priority="141">
      <formula>$L74=#REF!</formula>
    </cfRule>
  </conditionalFormatting>
  <conditionalFormatting sqref="AC74">
    <cfRule type="expression" dxfId="2016" priority="134">
      <formula>$L74=#REF!</formula>
    </cfRule>
    <cfRule type="expression" dxfId="2015" priority="135">
      <formula>$L74=#REF!</formula>
    </cfRule>
    <cfRule type="expression" dxfId="2014" priority="136">
      <formula>$L74=#REF!</formula>
    </cfRule>
    <cfRule type="expression" dxfId="2013" priority="137">
      <formula>$L74=#REF!</formula>
    </cfRule>
  </conditionalFormatting>
  <conditionalFormatting sqref="Y193">
    <cfRule type="expression" dxfId="2012" priority="5">
      <formula>$L193=#REF!</formula>
    </cfRule>
    <cfRule type="expression" dxfId="2011" priority="6">
      <formula>$L193=#REF!</formula>
    </cfRule>
    <cfRule type="expression" dxfId="2010" priority="7">
      <formula>$L193=#REF!</formula>
    </cfRule>
    <cfRule type="expression" dxfId="2009" priority="8">
      <formula>$L193=#REF!</formula>
    </cfRule>
  </conditionalFormatting>
  <conditionalFormatting sqref="Y192">
    <cfRule type="expression" dxfId="2008" priority="1">
      <formula>$L192=#REF!</formula>
    </cfRule>
    <cfRule type="expression" dxfId="2007" priority="2">
      <formula>$L192=#REF!</formula>
    </cfRule>
    <cfRule type="expression" dxfId="2006" priority="3">
      <formula>$L192=#REF!</formula>
    </cfRule>
    <cfRule type="expression" dxfId="2005" priority="4">
      <formula>$L192=#REF!</formula>
    </cfRule>
  </conditionalFormatting>
  <conditionalFormatting sqref="Y75">
    <cfRule type="expression" dxfId="2004" priority="117">
      <formula>$L75=#REF!</formula>
    </cfRule>
    <cfRule type="expression" dxfId="2003" priority="118">
      <formula>$L75=#REF!</formula>
    </cfRule>
    <cfRule type="expression" dxfId="2002" priority="119">
      <formula>$L75=#REF!</formula>
    </cfRule>
    <cfRule type="expression" dxfId="2001" priority="120">
      <formula>$L75=#REF!</formula>
    </cfRule>
  </conditionalFormatting>
  <conditionalFormatting sqref="Y76">
    <cfRule type="expression" dxfId="2000" priority="113">
      <formula>$L76=#REF!</formula>
    </cfRule>
    <cfRule type="expression" dxfId="1999" priority="114">
      <formula>$L76=#REF!</formula>
    </cfRule>
    <cfRule type="expression" dxfId="1998" priority="115">
      <formula>$L76=#REF!</formula>
    </cfRule>
    <cfRule type="expression" dxfId="1997" priority="116">
      <formula>$L76=#REF!</formula>
    </cfRule>
  </conditionalFormatting>
  <conditionalFormatting sqref="AB75:AB76">
    <cfRule type="expression" dxfId="1996" priority="109">
      <formula>$L75=#REF!</formula>
    </cfRule>
    <cfRule type="expression" dxfId="1995" priority="110">
      <formula>$L75=#REF!</formula>
    </cfRule>
    <cfRule type="expression" dxfId="1994" priority="111">
      <formula>$L75=#REF!</formula>
    </cfRule>
    <cfRule type="expression" dxfId="1993" priority="112">
      <formula>$L75=#REF!</formula>
    </cfRule>
  </conditionalFormatting>
  <conditionalFormatting sqref="AC75:AC76">
    <cfRule type="expression" dxfId="1992" priority="105">
      <formula>$L75=#REF!</formula>
    </cfRule>
    <cfRule type="expression" dxfId="1991" priority="106">
      <formula>$L75=#REF!</formula>
    </cfRule>
    <cfRule type="expression" dxfId="1990" priority="107">
      <formula>$L75=#REF!</formula>
    </cfRule>
    <cfRule type="expression" dxfId="1989" priority="108">
      <formula>$L75=#REF!</formula>
    </cfRule>
  </conditionalFormatting>
  <conditionalFormatting sqref="AC77">
    <cfRule type="expression" dxfId="1988" priority="101">
      <formula>$L77=#REF!</formula>
    </cfRule>
    <cfRule type="expression" dxfId="1987" priority="102">
      <formula>$L77=#REF!</formula>
    </cfRule>
    <cfRule type="expression" dxfId="1986" priority="103">
      <formula>$L77=#REF!</formula>
    </cfRule>
    <cfRule type="expression" dxfId="1985" priority="104">
      <formula>$L77=#REF!</formula>
    </cfRule>
  </conditionalFormatting>
  <conditionalFormatting sqref="AB77">
    <cfRule type="expression" dxfId="1984" priority="97">
      <formula>$L77=#REF!</formula>
    </cfRule>
    <cfRule type="expression" dxfId="1983" priority="98">
      <formula>$L77=#REF!</formula>
    </cfRule>
    <cfRule type="expression" dxfId="1982" priority="99">
      <formula>$L77=#REF!</formula>
    </cfRule>
    <cfRule type="expression" dxfId="1981" priority="100">
      <formula>$L77=#REF!</formula>
    </cfRule>
  </conditionalFormatting>
  <conditionalFormatting sqref="AC78">
    <cfRule type="expression" dxfId="1980" priority="93">
      <formula>$L78=#REF!</formula>
    </cfRule>
    <cfRule type="expression" dxfId="1979" priority="94">
      <formula>$L78=#REF!</formula>
    </cfRule>
    <cfRule type="expression" dxfId="1978" priority="95">
      <formula>$L78=#REF!</formula>
    </cfRule>
    <cfRule type="expression" dxfId="1977" priority="96">
      <formula>$L78=#REF!</formula>
    </cfRule>
  </conditionalFormatting>
  <conditionalFormatting sqref="AB78">
    <cfRule type="expression" dxfId="1976" priority="89">
      <formula>$L78=#REF!</formula>
    </cfRule>
    <cfRule type="expression" dxfId="1975" priority="90">
      <formula>$L78=#REF!</formula>
    </cfRule>
    <cfRule type="expression" dxfId="1974" priority="91">
      <formula>$L78=#REF!</formula>
    </cfRule>
    <cfRule type="expression" dxfId="1973" priority="92">
      <formula>$L78=#REF!</formula>
    </cfRule>
  </conditionalFormatting>
  <conditionalFormatting sqref="Y77">
    <cfRule type="expression" dxfId="1972" priority="85">
      <formula>$L77=#REF!</formula>
    </cfRule>
    <cfRule type="expression" dxfId="1971" priority="86">
      <formula>$L77=#REF!</formula>
    </cfRule>
    <cfRule type="expression" dxfId="1970" priority="87">
      <formula>$L77=#REF!</formula>
    </cfRule>
    <cfRule type="expression" dxfId="1969" priority="88">
      <formula>$L77=#REF!</formula>
    </cfRule>
  </conditionalFormatting>
  <conditionalFormatting sqref="Y78">
    <cfRule type="expression" dxfId="1968" priority="81">
      <formula>$L78=#REF!</formula>
    </cfRule>
    <cfRule type="expression" dxfId="1967" priority="82">
      <formula>$L78=#REF!</formula>
    </cfRule>
    <cfRule type="expression" dxfId="1966" priority="83">
      <formula>$L78=#REF!</formula>
    </cfRule>
    <cfRule type="expression" dxfId="1965" priority="84">
      <formula>$L78=#REF!</formula>
    </cfRule>
  </conditionalFormatting>
  <conditionalFormatting sqref="P75:P78">
    <cfRule type="cellIs" dxfId="1964" priority="80" operator="equal">
      <formula>"Mut+ext"</formula>
    </cfRule>
  </conditionalFormatting>
  <conditionalFormatting sqref="P151 P153">
    <cfRule type="cellIs" dxfId="1963" priority="79" operator="equal">
      <formula>"Mut+ext"</formula>
    </cfRule>
  </conditionalFormatting>
  <conditionalFormatting sqref="Y151">
    <cfRule type="expression" dxfId="1962" priority="75">
      <formula>$L151=#REF!</formula>
    </cfRule>
    <cfRule type="expression" dxfId="1961" priority="76">
      <formula>$L151=#REF!</formula>
    </cfRule>
    <cfRule type="expression" dxfId="1960" priority="77">
      <formula>$L151=#REF!</formula>
    </cfRule>
    <cfRule type="expression" dxfId="1959" priority="78">
      <formula>$L151=#REF!</formula>
    </cfRule>
  </conditionalFormatting>
  <conditionalFormatting sqref="AB151">
    <cfRule type="expression" dxfId="1958" priority="71">
      <formula>$L151=#REF!</formula>
    </cfRule>
    <cfRule type="expression" dxfId="1957" priority="72">
      <formula>$L151=#REF!</formula>
    </cfRule>
    <cfRule type="expression" dxfId="1956" priority="73">
      <formula>$L151=#REF!</formula>
    </cfRule>
    <cfRule type="expression" dxfId="1955" priority="74">
      <formula>$L151=#REF!</formula>
    </cfRule>
  </conditionalFormatting>
  <conditionalFormatting sqref="AC151">
    <cfRule type="expression" dxfId="1954" priority="67">
      <formula>$L151=#REF!</formula>
    </cfRule>
    <cfRule type="expression" dxfId="1953" priority="68">
      <formula>$L151=#REF!</formula>
    </cfRule>
    <cfRule type="expression" dxfId="1952" priority="69">
      <formula>$L151=#REF!</formula>
    </cfRule>
    <cfRule type="expression" dxfId="1951" priority="70">
      <formula>$L151=#REF!</formula>
    </cfRule>
  </conditionalFormatting>
  <conditionalFormatting sqref="Y153">
    <cfRule type="expression" dxfId="1950" priority="59">
      <formula>$L153=#REF!</formula>
    </cfRule>
    <cfRule type="expression" dxfId="1949" priority="60">
      <formula>$L153=#REF!</formula>
    </cfRule>
    <cfRule type="expression" dxfId="1948" priority="61">
      <formula>$L153=#REF!</formula>
    </cfRule>
    <cfRule type="expression" dxfId="1947" priority="62">
      <formula>$L153=#REF!</formula>
    </cfRule>
  </conditionalFormatting>
  <conditionalFormatting sqref="Y153">
    <cfRule type="expression" dxfId="1946" priority="55">
      <formula>$L153=#REF!</formula>
    </cfRule>
    <cfRule type="expression" dxfId="1945" priority="56">
      <formula>$L153=#REF!</formula>
    </cfRule>
    <cfRule type="expression" dxfId="1944" priority="57">
      <formula>$L153=#REF!</formula>
    </cfRule>
    <cfRule type="expression" dxfId="1943" priority="58">
      <formula>$L153=#REF!</formula>
    </cfRule>
  </conditionalFormatting>
  <conditionalFormatting sqref="AB152">
    <cfRule type="expression" dxfId="1942" priority="51">
      <formula>$L152=#REF!</formula>
    </cfRule>
    <cfRule type="expression" dxfId="1941" priority="52">
      <formula>$L152=#REF!</formula>
    </cfRule>
    <cfRule type="expression" dxfId="1940" priority="53">
      <formula>$L152=#REF!</formula>
    </cfRule>
    <cfRule type="expression" dxfId="1939" priority="54">
      <formula>$L152=#REF!</formula>
    </cfRule>
  </conditionalFormatting>
  <conditionalFormatting sqref="AC152">
    <cfRule type="expression" dxfId="1938" priority="47">
      <formula>$L152=#REF!</formula>
    </cfRule>
    <cfRule type="expression" dxfId="1937" priority="48">
      <formula>$L152=#REF!</formula>
    </cfRule>
    <cfRule type="expression" dxfId="1936" priority="49">
      <formula>$L152=#REF!</formula>
    </cfRule>
    <cfRule type="expression" dxfId="1935" priority="50">
      <formula>$L152=#REF!</formula>
    </cfRule>
  </conditionalFormatting>
  <conditionalFormatting sqref="AC153">
    <cfRule type="expression" dxfId="1934" priority="43">
      <formula>$L153=#REF!</formula>
    </cfRule>
    <cfRule type="expression" dxfId="1933" priority="44">
      <formula>$L153=#REF!</formula>
    </cfRule>
    <cfRule type="expression" dxfId="1932" priority="45">
      <formula>$L153=#REF!</formula>
    </cfRule>
    <cfRule type="expression" dxfId="1931" priority="46">
      <formula>$L153=#REF!</formula>
    </cfRule>
  </conditionalFormatting>
  <conditionalFormatting sqref="AB153">
    <cfRule type="expression" dxfId="1930" priority="39">
      <formula>$L153=#REF!</formula>
    </cfRule>
    <cfRule type="expression" dxfId="1929" priority="40">
      <formula>$L153=#REF!</formula>
    </cfRule>
    <cfRule type="expression" dxfId="1928" priority="41">
      <formula>$L153=#REF!</formula>
    </cfRule>
    <cfRule type="expression" dxfId="1927" priority="42">
      <formula>$L153=#REF!</formula>
    </cfRule>
  </conditionalFormatting>
  <conditionalFormatting sqref="AC154">
    <cfRule type="expression" dxfId="1926" priority="35">
      <formula>$L154=#REF!</formula>
    </cfRule>
    <cfRule type="expression" dxfId="1925" priority="36">
      <formula>$L154=#REF!</formula>
    </cfRule>
    <cfRule type="expression" dxfId="1924" priority="37">
      <formula>$L154=#REF!</formula>
    </cfRule>
    <cfRule type="expression" dxfId="1923" priority="38">
      <formula>$L154=#REF!</formula>
    </cfRule>
  </conditionalFormatting>
  <conditionalFormatting sqref="AB154">
    <cfRule type="expression" dxfId="1922" priority="31">
      <formula>$L154=#REF!</formula>
    </cfRule>
    <cfRule type="expression" dxfId="1921" priority="32">
      <formula>$L154=#REF!</formula>
    </cfRule>
    <cfRule type="expression" dxfId="1920" priority="33">
      <formula>$L154=#REF!</formula>
    </cfRule>
    <cfRule type="expression" dxfId="1919" priority="34">
      <formula>$L154=#REF!</formula>
    </cfRule>
  </conditionalFormatting>
  <conditionalFormatting sqref="Y152">
    <cfRule type="expression" dxfId="1918" priority="27">
      <formula>$L152=#REF!</formula>
    </cfRule>
    <cfRule type="expression" dxfId="1917" priority="28">
      <formula>$L152=#REF!</formula>
    </cfRule>
    <cfRule type="expression" dxfId="1916" priority="29">
      <formula>$L152=#REF!</formula>
    </cfRule>
    <cfRule type="expression" dxfId="1915" priority="30">
      <formula>$L152=#REF!</formula>
    </cfRule>
  </conditionalFormatting>
  <conditionalFormatting sqref="Y152">
    <cfRule type="expression" dxfId="1914" priority="23">
      <formula>$L152=#REF!</formula>
    </cfRule>
    <cfRule type="expression" dxfId="1913" priority="24">
      <formula>$L152=#REF!</formula>
    </cfRule>
    <cfRule type="expression" dxfId="1912" priority="25">
      <formula>$L152=#REF!</formula>
    </cfRule>
    <cfRule type="expression" dxfId="1911" priority="26">
      <formula>$L152=#REF!</formula>
    </cfRule>
  </conditionalFormatting>
  <conditionalFormatting sqref="Y154">
    <cfRule type="expression" dxfId="1910" priority="19">
      <formula>$L154=#REF!</formula>
    </cfRule>
    <cfRule type="expression" dxfId="1909" priority="20">
      <formula>$L154=#REF!</formula>
    </cfRule>
    <cfRule type="expression" dxfId="1908" priority="21">
      <formula>$L154=#REF!</formula>
    </cfRule>
    <cfRule type="expression" dxfId="1907" priority="22">
      <formula>$L154=#REF!</formula>
    </cfRule>
  </conditionalFormatting>
  <conditionalFormatting sqref="Y154">
    <cfRule type="expression" dxfId="1906" priority="15">
      <formula>$L154=#REF!</formula>
    </cfRule>
    <cfRule type="expression" dxfId="1905" priority="16">
      <formula>$L154=#REF!</formula>
    </cfRule>
    <cfRule type="expression" dxfId="1904" priority="17">
      <formula>$L154=#REF!</formula>
    </cfRule>
    <cfRule type="expression" dxfId="1903" priority="18">
      <formula>$L154=#REF!</formula>
    </cfRule>
  </conditionalFormatting>
  <conditionalFormatting sqref="P153:P154">
    <cfRule type="cellIs" dxfId="1902" priority="14" operator="equal">
      <formula>"Mut+ext"</formula>
    </cfRule>
  </conditionalFormatting>
  <conditionalFormatting sqref="P152">
    <cfRule type="cellIs" dxfId="1901" priority="13" operator="equal">
      <formula>"Mut+ext"</formula>
    </cfRule>
  </conditionalFormatting>
  <dataValidations count="8">
    <dataValidation type="list" allowBlank="1" showInputMessage="1" showErrorMessage="1" sqref="H6:J6" xr:uid="{00000000-0002-0000-0300-000000000000}">
      <formula1>"FI,Alternance,FC,Mixte"</formula1>
    </dataValidation>
    <dataValidation type="list" allowBlank="1" showInputMessage="1" showErrorMessage="1" sqref="B5:C6" xr:uid="{00000000-0002-0000-0300-000001000000}">
      <formula1>"P1,P2,P3,P4,P5,P6,P7,P8,P9,P10"</formula1>
    </dataValidation>
    <dataValidation type="list" allowBlank="1" showInputMessage="1" showErrorMessage="1" sqref="B3:C4" xr:uid="{00000000-0002-0000-0300-000002000000}">
      <formula1>"M1,M2"</formula1>
    </dataValidation>
    <dataValidation type="list" allowBlank="1" showInputMessage="1" showErrorMessage="1" sqref="P12:P19 P21:P28 P174:P181 P40:P47 P49:P56 P58:P65 P108:P115 P117:P124 P126:P133 P135:P142 P67:P78 P156:P163 P165:P172 P30:P38 P80:P87 P89:P96 P98:P105 P192:P199 P183:P190 P144:P154" xr:uid="{00000000-0002-0000-0300-000003000000}">
      <formula1>"Non,Mut,Mut+ext"</formula1>
    </dataValidation>
    <dataValidation type="list" allowBlank="1" showInputMessage="1" showErrorMessage="1" sqref="R135:R136 R141:R142" xr:uid="{00000000-0002-0000-0300-000004000000}">
      <formula1>"Oui,Non"</formula1>
    </dataValidation>
    <dataValidation type="list" allowBlank="1" showInputMessage="1" showErrorMessage="1" sqref="L57 L155 L164 L143 L20 L29 L124:L125 L116 L173 L106 L134 L66 L79 L88 L97 L182 L191 L200" xr:uid="{00000000-0002-0000-0300-000005000000}">
      <formula1>$B$9:$B$15</formula1>
    </dataValidation>
    <dataValidation type="list" allowBlank="1" showInputMessage="1" showErrorMessage="1" sqref="K12:K38 K49:K106 K164:K200 K46:K47 K108:K151 K155" xr:uid="{00000000-0002-0000-0300-000006000000}">
      <formula1>"1,2,3,4"</formula1>
    </dataValidation>
    <dataValidation type="list" allowBlank="1" showInputMessage="1" showErrorMessage="1" sqref="J49:J106 J12:J38 J46:J47 J108:J200" xr:uid="{00000000-0002-0000-0300-000007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8000000}">
          <x14:formula1>
            <xm:f>Paramétrage!$C$6:$C$29</xm:f>
          </x14:formula1>
          <xm:sqref>L58:L65 L174:L181 L192:L199 L21:L28 L98:L105 L89:L96 L80:L87 L30:L38 L67:L78 L156:L163 L126:L133 L49:L56 L12:L19 L108:L115 L117:L123 L135:L142 L165:L172 L46:L47 L183:L190 L144:L154</xm:sqref>
        </x14:dataValidation>
        <x14:dataValidation type="list" allowBlank="1" showInputMessage="1" showErrorMessage="1" xr:uid="{00000000-0002-0000-0300-000009000000}">
          <x14:formula1>
            <xm:f>Paramétrage!$I$6:$I$10</xm:f>
          </x14:formula1>
          <xm:sqref>G192:G199 G117:G124 G126:G133 G174:G181 G144:G154 G108:G115 G12:G19 G21:G28 G49:G56 G58:G65 G30:G38 G80:G87 G89:G96 G98:G105 G135:G142 G156:G163 G165:G172 G46:G47 G183:G190 G67:G78</xm:sqref>
        </x14:dataValidation>
        <x14:dataValidation type="list" allowBlank="1" showInputMessage="1" showErrorMessage="1" xr:uid="{00000000-0002-0000-0300-00000A000000}">
          <x14:formula1>
            <xm:f>Paramétrage!$K$6:$K$40</xm:f>
          </x14:formula1>
          <xm:sqref>I192:I199 I117:I124 I49:I56 I58:I65 I126:I133 I135:I142 I67:I78 I174:I181 I165:I172 I108:I115 I12:I19 I21:I28 I156:I163 I30:I38 I80:I87 I89:I96 I98:I105 I46:I47 I183:I190 I144:I154</xm:sqref>
        </x14:dataValidation>
        <x14:dataValidation type="list" allowBlank="1" showInputMessage="1" showErrorMessage="1" xr:uid="{00000000-0002-0000-0300-00000B000000}">
          <x14:formula1>
            <xm:f>Paramétrage!$G$6:$G$16</xm:f>
          </x14:formula1>
          <xm:sqref>H3</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G199"/>
  <sheetViews>
    <sheetView zoomScale="85" zoomScaleNormal="85" workbookViewId="0">
      <pane xSplit="8" ySplit="11" topLeftCell="I68" activePane="bottomRight" state="frozen"/>
      <selection pane="topRight" activeCell="E1" sqref="E1"/>
      <selection pane="bottomLeft" activeCell="A6" sqref="A6"/>
      <selection pane="bottomRight" activeCell="H21" sqref="H21"/>
    </sheetView>
  </sheetViews>
  <sheetFormatPr baseColWidth="10" defaultColWidth="11.54296875" defaultRowHeight="15.5" outlineLevelCol="1" x14ac:dyDescent="0.25"/>
  <cols>
    <col min="1" max="1" width="11.54296875" style="11"/>
    <col min="2" max="3" width="8.6328125" style="11" customWidth="1"/>
    <col min="4" max="4" width="10" style="11" customWidth="1"/>
    <col min="5" max="6" width="8.6328125" style="11" customWidth="1"/>
    <col min="7" max="7" width="29.08984375" style="11" customWidth="1"/>
    <col min="8" max="8" width="31.90625" style="12" customWidth="1"/>
    <col min="9" max="9" width="11.90625" style="12" customWidth="1"/>
    <col min="10" max="10" width="13" style="12" customWidth="1"/>
    <col min="11" max="11" width="9.36328125" style="12" customWidth="1"/>
    <col min="12" max="12" width="10" style="12" customWidth="1"/>
    <col min="13" max="13" width="11.6328125" style="12" customWidth="1"/>
    <col min="14" max="16" width="11.453125" style="12" customWidth="1"/>
    <col min="17" max="17" width="12.6328125" style="12" customWidth="1"/>
    <col min="18" max="18" width="12.36328125" style="12" customWidth="1"/>
    <col min="19" max="19" width="27" style="12" bestFit="1" customWidth="1"/>
    <col min="20" max="20" width="11.6328125" style="13" customWidth="1"/>
    <col min="21" max="26" width="12.36328125" style="12" customWidth="1"/>
    <col min="27" max="27" width="34" style="12" customWidth="1"/>
    <col min="28" max="29" width="51.36328125" style="12" customWidth="1"/>
    <col min="30" max="30" width="11.36328125" style="12" customWidth="1" outlineLevel="1"/>
    <col min="31" max="31" width="10.90625" style="12" customWidth="1" outlineLevel="1"/>
    <col min="32" max="33" width="11.54296875" style="12" customWidth="1" outlineLevel="1"/>
    <col min="34" max="16384" width="11.54296875" style="12"/>
  </cols>
  <sheetData>
    <row r="1" spans="1:33" ht="6" customHeight="1" x14ac:dyDescent="0.25">
      <c r="H1" s="11"/>
      <c r="I1" s="11"/>
      <c r="J1" s="11"/>
      <c r="K1" s="11"/>
      <c r="L1" s="11"/>
      <c r="M1" s="11"/>
      <c r="N1" s="11"/>
      <c r="O1" s="11"/>
      <c r="P1" s="11"/>
      <c r="Q1" s="11"/>
      <c r="T1" s="12"/>
      <c r="U1" s="13"/>
    </row>
    <row r="2" spans="1:33" ht="18" customHeight="1" x14ac:dyDescent="0.25">
      <c r="F2" s="205"/>
      <c r="G2" s="206"/>
      <c r="H2" s="11"/>
      <c r="I2" s="11"/>
      <c r="J2" s="11"/>
      <c r="K2" s="11"/>
      <c r="L2" s="11"/>
      <c r="M2" s="11"/>
      <c r="N2" s="11"/>
      <c r="O2" s="11"/>
      <c r="P2" s="11"/>
      <c r="Q2" s="11"/>
      <c r="T2" s="12"/>
      <c r="V2" s="211" t="s">
        <v>23</v>
      </c>
      <c r="W2" s="211" t="s">
        <v>24</v>
      </c>
      <c r="AD2" s="319" t="s">
        <v>9</v>
      </c>
      <c r="AE2" s="320"/>
      <c r="AF2" s="314" t="s">
        <v>10</v>
      </c>
      <c r="AG2" s="314"/>
    </row>
    <row r="3" spans="1:33" ht="18" customHeight="1" x14ac:dyDescent="0.25">
      <c r="B3" s="315" t="s">
        <v>10</v>
      </c>
      <c r="C3" s="315"/>
      <c r="F3" s="177"/>
      <c r="G3" s="207" t="s">
        <v>25</v>
      </c>
      <c r="H3" s="381" t="s">
        <v>26</v>
      </c>
      <c r="I3" s="381"/>
      <c r="J3" s="381"/>
      <c r="M3" s="11"/>
      <c r="N3" s="11"/>
      <c r="O3" s="11"/>
      <c r="T3" s="317" t="str">
        <f>Paramétrage!I6</f>
        <v>M - Mention</v>
      </c>
      <c r="U3" s="318"/>
      <c r="V3" s="211">
        <f>ROUND(SUMIFS($T$12:$T$275,$G$12:$G$275,$T3,$P$12:$P$275,"&lt;&gt;Mut+ext"),0)</f>
        <v>9</v>
      </c>
      <c r="W3" s="211">
        <f t="shared" ref="W3:W5" ca="1" si="0">SUMIF($G$12:$G$295,$T3,$X$12:$X$248)</f>
        <v>171</v>
      </c>
      <c r="AD3" s="319">
        <f>IF($B$3="M2",0,H7)</f>
        <v>0</v>
      </c>
      <c r="AE3" s="320"/>
      <c r="AF3" s="319">
        <f>IF($B$3="M1",0,H7)</f>
        <v>23</v>
      </c>
      <c r="AG3" s="320"/>
    </row>
    <row r="4" spans="1:33" ht="18" customHeight="1" x14ac:dyDescent="0.25">
      <c r="B4" s="315"/>
      <c r="C4" s="315"/>
      <c r="F4" s="177"/>
      <c r="G4" s="204" t="s">
        <v>27</v>
      </c>
      <c r="H4" s="316" t="str">
        <f>Synthèse!B3</f>
        <v>MASTER Archéologie - Sciences pour l'archéologie</v>
      </c>
      <c r="I4" s="316"/>
      <c r="J4" s="316"/>
      <c r="M4" s="11"/>
      <c r="N4" s="11"/>
      <c r="O4" s="11"/>
      <c r="T4" s="317" t="str">
        <f>Paramétrage!I7</f>
        <v>TR - Transversale</v>
      </c>
      <c r="U4" s="318"/>
      <c r="V4" s="211">
        <f t="shared" ref="V4:V7" si="1">ROUND(SUMIFS($T$12:$T$275,$G$12:$G$275,$T4,$P$12:$P$275,"&lt;&gt;Mut+ext"),0)</f>
        <v>0</v>
      </c>
      <c r="W4" s="211">
        <f t="shared" ca="1" si="0"/>
        <v>0</v>
      </c>
      <c r="AD4" s="319">
        <f>IF($B$3="M2",0,IF(OR(H7=0,H7=""),0,1))</f>
        <v>0</v>
      </c>
      <c r="AE4" s="320"/>
      <c r="AF4" s="314">
        <f>IF($B$3="M1",0,IF(OR(H7=0,H7=""),0,1))</f>
        <v>1</v>
      </c>
      <c r="AG4" s="314"/>
    </row>
    <row r="5" spans="1:33" ht="18" customHeight="1" x14ac:dyDescent="0.25">
      <c r="A5" s="171"/>
      <c r="B5" s="315" t="s">
        <v>28</v>
      </c>
      <c r="C5" s="315"/>
      <c r="E5" s="6"/>
      <c r="F5" s="6"/>
      <c r="G5" s="207" t="s">
        <v>29</v>
      </c>
      <c r="H5" s="316" t="s">
        <v>30</v>
      </c>
      <c r="I5" s="316"/>
      <c r="J5" s="316"/>
      <c r="T5" s="317" t="str">
        <f>Paramétrage!I8</f>
        <v>RFC - Recettes de FC</v>
      </c>
      <c r="U5" s="318"/>
      <c r="V5" s="211">
        <f t="shared" si="1"/>
        <v>0</v>
      </c>
      <c r="W5" s="211">
        <f t="shared" ca="1" si="0"/>
        <v>0</v>
      </c>
      <c r="AD5" s="319">
        <f>IF($B$3="M2",0,M11)</f>
        <v>0</v>
      </c>
      <c r="AE5" s="320"/>
      <c r="AF5" s="314">
        <f>IF($B$3="M1",0,M11)</f>
        <v>0</v>
      </c>
      <c r="AG5" s="314"/>
    </row>
    <row r="6" spans="1:33" ht="18" customHeight="1" x14ac:dyDescent="0.25">
      <c r="A6" s="171"/>
      <c r="B6" s="315"/>
      <c r="C6" s="315"/>
      <c r="E6" s="6"/>
      <c r="G6" s="207" t="s">
        <v>31</v>
      </c>
      <c r="H6" s="316" t="s">
        <v>227</v>
      </c>
      <c r="I6" s="316"/>
      <c r="J6" s="316"/>
      <c r="T6" s="317" t="str">
        <f>Paramétrage!I9</f>
        <v>RA - Recettes d'apprentissage</v>
      </c>
      <c r="U6" s="318"/>
      <c r="V6" s="211">
        <f t="shared" si="1"/>
        <v>0</v>
      </c>
      <c r="W6" s="211">
        <f ca="1">SUMIF($G$12:$G$295,$T6,$X$12:$X$248)</f>
        <v>50</v>
      </c>
      <c r="AD6" s="211">
        <f t="shared" ref="AD6:AE7" si="2">IF($B$3="M2",0,V3)</f>
        <v>0</v>
      </c>
      <c r="AE6" s="211">
        <f t="shared" si="2"/>
        <v>0</v>
      </c>
      <c r="AF6" s="211">
        <f t="shared" ref="AF6:AG7" si="3">IF($B$3="M1",0,V3)</f>
        <v>9</v>
      </c>
      <c r="AG6" s="211">
        <f t="shared" ca="1" si="3"/>
        <v>171</v>
      </c>
    </row>
    <row r="7" spans="1:33" ht="18" customHeight="1" x14ac:dyDescent="0.25">
      <c r="A7" s="171"/>
      <c r="B7" s="171"/>
      <c r="C7" s="171"/>
      <c r="E7" s="6"/>
      <c r="F7" s="6"/>
      <c r="G7" s="208" t="s">
        <v>33</v>
      </c>
      <c r="H7" s="316">
        <v>23</v>
      </c>
      <c r="I7" s="316"/>
      <c r="J7" s="316"/>
      <c r="T7" s="317" t="str">
        <f>Paramétrage!I10</f>
        <v>RP - Recettes propres autres</v>
      </c>
      <c r="U7" s="318"/>
      <c r="V7" s="211">
        <f t="shared" si="1"/>
        <v>0</v>
      </c>
      <c r="W7" s="211">
        <f ca="1">SUMIF($G$12:$G$295,$T7,$X$12:$X$248)</f>
        <v>0</v>
      </c>
      <c r="AD7" s="211">
        <f t="shared" si="2"/>
        <v>0</v>
      </c>
      <c r="AE7" s="211">
        <f t="shared" si="2"/>
        <v>0</v>
      </c>
      <c r="AF7" s="211">
        <f t="shared" si="3"/>
        <v>0</v>
      </c>
      <c r="AG7" s="211">
        <f t="shared" ca="1" si="3"/>
        <v>0</v>
      </c>
    </row>
    <row r="8" spans="1:33" ht="18" customHeight="1" x14ac:dyDescent="0.25">
      <c r="A8" s="38"/>
      <c r="B8" s="38"/>
      <c r="C8" s="38"/>
      <c r="D8" s="6"/>
      <c r="E8" s="6"/>
      <c r="F8" s="6"/>
      <c r="G8" s="12"/>
      <c r="T8" s="12"/>
      <c r="AD8" s="211">
        <f>IF($B$3="M2",0,V6)</f>
        <v>0</v>
      </c>
      <c r="AE8" s="211">
        <f>IF($B$3="M2",0,W6)</f>
        <v>0</v>
      </c>
      <c r="AF8" s="211">
        <f>IF($B$3="M1",0,V6)</f>
        <v>0</v>
      </c>
      <c r="AG8" s="211">
        <f ca="1">IF($B$3="M1",0,W6)</f>
        <v>50</v>
      </c>
    </row>
    <row r="9" spans="1:33" ht="6.65" customHeight="1" thickBot="1" x14ac:dyDescent="0.3">
      <c r="B9" s="172"/>
      <c r="C9" s="172"/>
      <c r="D9" s="173"/>
      <c r="E9" s="12"/>
      <c r="F9" s="12"/>
      <c r="G9" s="12"/>
      <c r="T9" s="12"/>
    </row>
    <row r="10" spans="1:33" ht="68.400000000000006" customHeight="1" x14ac:dyDescent="0.35">
      <c r="A10" s="14"/>
      <c r="B10" s="321" t="s">
        <v>34</v>
      </c>
      <c r="C10" s="322"/>
      <c r="D10" s="322"/>
      <c r="E10" s="323" t="s">
        <v>35</v>
      </c>
      <c r="F10" s="323" t="s">
        <v>36</v>
      </c>
      <c r="G10" s="323" t="s">
        <v>37</v>
      </c>
      <c r="H10" s="326" t="s">
        <v>38</v>
      </c>
      <c r="I10" s="328" t="s">
        <v>39</v>
      </c>
      <c r="J10" s="328" t="s">
        <v>40</v>
      </c>
      <c r="K10" s="326" t="s">
        <v>41</v>
      </c>
      <c r="L10" s="323" t="s">
        <v>42</v>
      </c>
      <c r="M10" s="323" t="s">
        <v>43</v>
      </c>
      <c r="N10" s="328" t="s">
        <v>44</v>
      </c>
      <c r="O10" s="342" t="s">
        <v>45</v>
      </c>
      <c r="P10" s="344" t="s">
        <v>46</v>
      </c>
      <c r="Q10" s="342" t="s">
        <v>47</v>
      </c>
      <c r="R10" s="333"/>
      <c r="S10" s="346"/>
      <c r="T10" s="328" t="s">
        <v>48</v>
      </c>
      <c r="U10" s="55" t="s">
        <v>49</v>
      </c>
      <c r="V10" s="215" t="s">
        <v>50</v>
      </c>
      <c r="W10" s="215" t="s">
        <v>51</v>
      </c>
      <c r="X10" s="15" t="s">
        <v>52</v>
      </c>
      <c r="Y10" s="332" t="s">
        <v>53</v>
      </c>
      <c r="Z10" s="333"/>
      <c r="AA10" s="333"/>
      <c r="AB10" s="323" t="s">
        <v>54</v>
      </c>
      <c r="AC10" s="382" t="s">
        <v>55</v>
      </c>
      <c r="AD10" s="340" t="s">
        <v>56</v>
      </c>
      <c r="AE10" s="340" t="s">
        <v>57</v>
      </c>
    </row>
    <row r="11" spans="1:33" ht="16" thickBot="1" x14ac:dyDescent="0.4">
      <c r="A11" s="14"/>
      <c r="B11" s="174" t="s">
        <v>58</v>
      </c>
      <c r="C11" s="330" t="s">
        <v>59</v>
      </c>
      <c r="D11" s="331"/>
      <c r="E11" s="324"/>
      <c r="F11" s="325"/>
      <c r="G11" s="325"/>
      <c r="H11" s="327"/>
      <c r="I11" s="329"/>
      <c r="J11" s="329"/>
      <c r="K11" s="327"/>
      <c r="L11" s="325"/>
      <c r="M11" s="324"/>
      <c r="N11" s="329"/>
      <c r="O11" s="343"/>
      <c r="P11" s="345"/>
      <c r="Q11" s="343"/>
      <c r="R11" s="335"/>
      <c r="S11" s="347"/>
      <c r="T11" s="329"/>
      <c r="U11" s="68">
        <f>U106+U197</f>
        <v>139</v>
      </c>
      <c r="V11" s="69">
        <f>V106+V197</f>
        <v>50</v>
      </c>
      <c r="W11" s="69">
        <f>W106+W197</f>
        <v>189</v>
      </c>
      <c r="X11" s="70">
        <f>X106+X197</f>
        <v>221</v>
      </c>
      <c r="Y11" s="334"/>
      <c r="Z11" s="335"/>
      <c r="AA11" s="335"/>
      <c r="AB11" s="324"/>
      <c r="AC11" s="383"/>
      <c r="AD11" s="341"/>
      <c r="AE11" s="341"/>
    </row>
    <row r="12" spans="1:33" ht="15.65" customHeight="1" x14ac:dyDescent="0.25">
      <c r="A12" s="348" t="s">
        <v>60</v>
      </c>
      <c r="B12" s="351" t="s">
        <v>61</v>
      </c>
      <c r="C12" s="352" t="s">
        <v>228</v>
      </c>
      <c r="D12" s="353"/>
      <c r="E12" s="358">
        <v>2</v>
      </c>
      <c r="F12" s="164" t="s">
        <v>143</v>
      </c>
      <c r="G12" s="47" t="s">
        <v>70</v>
      </c>
      <c r="H12" s="267" t="s">
        <v>228</v>
      </c>
      <c r="I12" s="59">
        <v>21</v>
      </c>
      <c r="J12" s="72" t="s">
        <v>71</v>
      </c>
      <c r="K12" s="40">
        <v>1</v>
      </c>
      <c r="L12" s="41" t="s">
        <v>353</v>
      </c>
      <c r="M12" s="53">
        <v>10</v>
      </c>
      <c r="N12" s="50">
        <v>23</v>
      </c>
      <c r="O12" s="57">
        <v>30</v>
      </c>
      <c r="P12" s="46" t="s">
        <v>73</v>
      </c>
      <c r="Q12" s="360" t="s">
        <v>97</v>
      </c>
      <c r="R12" s="361"/>
      <c r="S12" s="362"/>
      <c r="T12" s="105">
        <f>IF(OR(O12="",L12=Paramétrage!$C$10,L12=Paramétrage!$C$13,L12=Paramétrage!$C$17,L12=Paramétrage!$C$20,L12=Paramétrage!$C$24,L12=Paramétrage!$C$27,AND(L12&lt;&gt;Paramétrage!$C$9,P12="Mut+ext")),"",ROUNDUP(N12/O12,0))</f>
        <v>1</v>
      </c>
      <c r="U12" s="109">
        <f>IF(OR(L12="",P12="Mut+ext"),0,IF(VLOOKUP(L12,Paramétrage!$C$6:$E$29,2,0)=0,0,IF(O12="","saisir capacité",IF(OR(G12=Paramétrage!$I$7,G12=Paramétrage!$I$8,G12=Paramétrage!$I$9,G12=Paramétrage!$I$10),0,M12*T12*VLOOKUP(L12,Paramétrage!$C$6:$E$29,2,0)))))</f>
        <v>10</v>
      </c>
      <c r="V12" s="71"/>
      <c r="W12" s="107">
        <f t="shared" ref="W12:W19" si="4">IF(ISERROR(U12+V12)=TRUE,U12,U12+V12)</f>
        <v>10</v>
      </c>
      <c r="X12" s="108">
        <f>IF(L12="",0,IF(ISERROR(V12+U12*VLOOKUP(L12,Paramétrage!$C$6:$E$29,3,0))=TRUE,W12,V12+U12*VLOOKUP(L12,Paramétrage!$C$6:$E$29,3,0)))</f>
        <v>10</v>
      </c>
      <c r="Y12" s="366"/>
      <c r="Z12" s="361"/>
      <c r="AA12" s="367"/>
      <c r="AB12" s="44" t="s">
        <v>75</v>
      </c>
      <c r="AC12" s="44" t="s">
        <v>66</v>
      </c>
      <c r="AD12" s="74">
        <f>IF(F12="",0,IF(J12="",0,IF(SUMIF($F$12:$F$19,F12,$N$12:$N$19)=0,0,IF(OR(K12="",J12="obligatoire"),AE12/SUMIF($F$12:$F$19,F12,$N$12:$N$19),AE12/(SUMIF($F$12:$F$19,F12,$N$12:$N$19)/K12)))))</f>
        <v>10</v>
      </c>
      <c r="AE12" s="16">
        <f t="shared" ref="AE12:AE19" si="5">M12*N12</f>
        <v>230</v>
      </c>
    </row>
    <row r="13" spans="1:33" x14ac:dyDescent="0.25">
      <c r="A13" s="349"/>
      <c r="B13" s="351"/>
      <c r="C13" s="354"/>
      <c r="D13" s="355"/>
      <c r="E13" s="358"/>
      <c r="F13" s="164"/>
      <c r="G13" s="47"/>
      <c r="H13" s="65"/>
      <c r="I13" s="59"/>
      <c r="J13" s="72"/>
      <c r="K13" s="40"/>
      <c r="L13" s="41"/>
      <c r="M13" s="52"/>
      <c r="N13" s="49"/>
      <c r="O13" s="57"/>
      <c r="P13" s="42"/>
      <c r="Q13" s="360"/>
      <c r="R13" s="361"/>
      <c r="S13" s="362"/>
      <c r="T13" s="105" t="str">
        <f>IF(OR(O13="",L13=Paramétrage!$C$10,L13=Paramétrage!$C$13,L13=Paramétrage!$C$17,L13=Paramétrage!$C$20,L13=Paramétrage!$C$24,L13=Paramétrage!$C$27,AND(L13&lt;&gt;Paramétrage!$C$9,P13="Mut+ext")),"",ROUNDUP(N13/O13,0))</f>
        <v/>
      </c>
      <c r="U13" s="109">
        <f>IF(OR(L13="",P13="Mut+ext"),0,IF(VLOOKUP(L13,Paramétrage!$C$6:$E$29,2,0)=0,0,IF(O13="","saisir capacité",IF(OR(G13=Paramétrage!$I$7,G13=Paramétrage!$I$8,G13=Paramétrage!$I$9,G13=Paramétrage!$I$10),0,M13*T13*VLOOKUP(L13,Paramétrage!$C$6:$E$29,2,0)))))</f>
        <v>0</v>
      </c>
      <c r="V13" s="43"/>
      <c r="W13" s="104">
        <f t="shared" si="4"/>
        <v>0</v>
      </c>
      <c r="X13" s="106">
        <f>IF(L13="",0,IF(ISERROR(V13+U13*VLOOKUP(L13,Paramétrage!$C$6:$E$29,3,0))=TRUE,W13,V13+U13*VLOOKUP(L13,Paramétrage!$C$6:$E$29,3,0)))</f>
        <v>0</v>
      </c>
      <c r="Y13" s="366"/>
      <c r="Z13" s="361"/>
      <c r="AA13" s="367"/>
      <c r="AB13" s="214"/>
      <c r="AC13" s="44"/>
      <c r="AD13" s="74">
        <f t="shared" ref="AD13:AD19" si="6">IF(F13="",0,IF(J13="",0,IF(SUMIF($F$12:$F$19,F13,$N$12:$N$19)=0,0,IF(OR(K13="",J13="obligatoire"),AE13/SUMIF($F$12:$F$19,F13,$N$12:$N$19),AE13/(SUMIF($F$12:$F$19,F13,$N$12:$N$19)/K13)))))</f>
        <v>0</v>
      </c>
      <c r="AE13" s="17">
        <f t="shared" si="5"/>
        <v>0</v>
      </c>
    </row>
    <row r="14" spans="1:33" x14ac:dyDescent="0.25">
      <c r="A14" s="349"/>
      <c r="B14" s="351"/>
      <c r="C14" s="354"/>
      <c r="D14" s="355"/>
      <c r="E14" s="358"/>
      <c r="F14" s="164"/>
      <c r="G14" s="47"/>
      <c r="H14" s="65"/>
      <c r="I14" s="59"/>
      <c r="J14" s="72"/>
      <c r="K14" s="40"/>
      <c r="L14" s="41"/>
      <c r="M14" s="53"/>
      <c r="N14" s="50"/>
      <c r="O14" s="57"/>
      <c r="P14" s="42"/>
      <c r="Q14" s="360"/>
      <c r="R14" s="361"/>
      <c r="S14" s="362"/>
      <c r="T14" s="105" t="str">
        <f>IF(OR(O14="",L14=Paramétrage!$C$10,L14=Paramétrage!$C$13,L14=Paramétrage!$C$17,L14=Paramétrage!$C$20,L14=Paramétrage!$C$24,L14=Paramétrage!$C$27,AND(L14&lt;&gt;Paramétrage!$C$9,P14="Mut+ext")),"",ROUNDUP(N14/O14,0))</f>
        <v/>
      </c>
      <c r="U14" s="109">
        <f>IF(OR(L14="",P14="Mut+ext"),0,IF(VLOOKUP(L14,Paramétrage!$C$6:$E$29,2,0)=0,0,IF(O14="","saisir capacité",IF(OR(G14=Paramétrage!$I$7,G14=Paramétrage!$I$8,G14=Paramétrage!$I$9,G14=Paramétrage!$I$10),0,M14*T14*VLOOKUP(L14,Paramétrage!$C$6:$E$29,2,0)))))</f>
        <v>0</v>
      </c>
      <c r="V14" s="43"/>
      <c r="W14" s="104">
        <f t="shared" si="4"/>
        <v>0</v>
      </c>
      <c r="X14" s="106">
        <f>IF(L14="",0,IF(ISERROR(V14+U14*VLOOKUP(L14,Paramétrage!$C$6:$E$29,3,0))=TRUE,W14,V14+U14*VLOOKUP(L14,Paramétrage!$C$6:$E$29,3,0)))</f>
        <v>0</v>
      </c>
      <c r="Y14" s="366"/>
      <c r="Z14" s="361"/>
      <c r="AA14" s="367"/>
      <c r="AB14" s="214"/>
      <c r="AC14" s="44"/>
      <c r="AD14" s="74">
        <f t="shared" si="6"/>
        <v>0</v>
      </c>
      <c r="AE14" s="17">
        <f t="shared" si="5"/>
        <v>0</v>
      </c>
    </row>
    <row r="15" spans="1:33" x14ac:dyDescent="0.25">
      <c r="A15" s="349"/>
      <c r="B15" s="351"/>
      <c r="C15" s="354"/>
      <c r="D15" s="355"/>
      <c r="E15" s="358"/>
      <c r="F15" s="164"/>
      <c r="G15" s="47"/>
      <c r="H15" s="65"/>
      <c r="I15" s="59"/>
      <c r="J15" s="72"/>
      <c r="K15" s="40"/>
      <c r="L15" s="41"/>
      <c r="M15" s="52"/>
      <c r="N15" s="49"/>
      <c r="O15" s="57"/>
      <c r="P15" s="42"/>
      <c r="Q15" s="360"/>
      <c r="R15" s="361"/>
      <c r="S15" s="362"/>
      <c r="T15" s="105" t="str">
        <f>IF(OR(O15="",L15=Paramétrage!$C$10,L15=Paramétrage!$C$13,L15=Paramétrage!$C$17,L15=Paramétrage!$C$20,L15=Paramétrage!$C$24,L15=Paramétrage!$C$27,AND(L15&lt;&gt;Paramétrage!$C$9,P15="Mut+ext")),"",ROUNDUP(N15/O15,0))</f>
        <v/>
      </c>
      <c r="U15" s="109">
        <f>IF(OR(L15="",P15="Mut+ext"),0,IF(VLOOKUP(L15,Paramétrage!$C$6:$E$29,2,0)=0,0,IF(O15="","saisir capacité",IF(OR(G15=Paramétrage!$I$7,G15=Paramétrage!$I$8,G15=Paramétrage!$I$9,G15=Paramétrage!$I$10),0,M15*T15*VLOOKUP(L15,Paramétrage!$C$6:$E$29,2,0)))))</f>
        <v>0</v>
      </c>
      <c r="V15" s="43"/>
      <c r="W15" s="104">
        <f t="shared" si="4"/>
        <v>0</v>
      </c>
      <c r="X15" s="106">
        <f>IF(L15="",0,IF(ISERROR(V15+U15*VLOOKUP(L15,Paramétrage!$C$6:$E$29,3,0))=TRUE,W15,V15+U15*VLOOKUP(L15,Paramétrage!$C$6:$E$29,3,0)))</f>
        <v>0</v>
      </c>
      <c r="Y15" s="366"/>
      <c r="Z15" s="361"/>
      <c r="AA15" s="367"/>
      <c r="AB15" s="60"/>
      <c r="AC15" s="44"/>
      <c r="AD15" s="74">
        <f t="shared" si="6"/>
        <v>0</v>
      </c>
      <c r="AE15" s="17">
        <f t="shared" si="5"/>
        <v>0</v>
      </c>
    </row>
    <row r="16" spans="1:33" hidden="1" x14ac:dyDescent="0.25">
      <c r="A16" s="349"/>
      <c r="B16" s="351"/>
      <c r="C16" s="354"/>
      <c r="D16" s="355"/>
      <c r="E16" s="358"/>
      <c r="F16" s="164"/>
      <c r="G16" s="47"/>
      <c r="H16" s="65"/>
      <c r="I16" s="59"/>
      <c r="J16" s="72"/>
      <c r="K16" s="40"/>
      <c r="L16" s="41"/>
      <c r="M16" s="52"/>
      <c r="N16" s="50"/>
      <c r="O16" s="57"/>
      <c r="P16" s="42"/>
      <c r="Q16" s="360"/>
      <c r="R16" s="361"/>
      <c r="S16" s="362"/>
      <c r="T16" s="105" t="str">
        <f>IF(OR(O16="",L16=Paramétrage!$C$10,L16=Paramétrage!$C$13,L16=Paramétrage!$C$17,L16=Paramétrage!$C$20,L16=Paramétrage!$C$24,L16=Paramétrage!$C$27,AND(L16&lt;&gt;Paramétrage!$C$9,P16="Mut+ext")),"",ROUNDUP(N16/O16,0))</f>
        <v/>
      </c>
      <c r="U16" s="109">
        <f>IF(OR(L16="",P16="Mut+ext"),0,IF(VLOOKUP(L16,Paramétrage!$C$6:$E$29,2,0)=0,0,IF(O16="","saisir capacité",IF(OR(G16=Paramétrage!$I$7,G16=Paramétrage!$I$8,G16=Paramétrage!$I$9,G16=Paramétrage!$I$10),0,M16*T16*VLOOKUP(L16,Paramétrage!$C$6:$E$29,2,0)))))</f>
        <v>0</v>
      </c>
      <c r="V16" s="43"/>
      <c r="W16" s="104">
        <f t="shared" si="4"/>
        <v>0</v>
      </c>
      <c r="X16" s="106">
        <f>IF(L16="",0,IF(ISERROR(V16+U16*VLOOKUP(L16,Paramétrage!$C$6:$E$29,3,0))=TRUE,W16,V16+U16*VLOOKUP(L16,Paramétrage!$C$6:$E$29,3,0)))</f>
        <v>0</v>
      </c>
      <c r="Y16" s="366"/>
      <c r="Z16" s="361"/>
      <c r="AA16" s="367"/>
      <c r="AB16" s="214"/>
      <c r="AC16" s="44"/>
      <c r="AD16" s="74">
        <f t="shared" si="6"/>
        <v>0</v>
      </c>
      <c r="AE16" s="17">
        <f t="shared" si="5"/>
        <v>0</v>
      </c>
    </row>
    <row r="17" spans="1:31" hidden="1" x14ac:dyDescent="0.25">
      <c r="A17" s="349"/>
      <c r="B17" s="351"/>
      <c r="C17" s="354"/>
      <c r="D17" s="355"/>
      <c r="E17" s="358"/>
      <c r="F17" s="164"/>
      <c r="G17" s="47"/>
      <c r="H17" s="65"/>
      <c r="I17" s="59"/>
      <c r="J17" s="72"/>
      <c r="K17" s="40"/>
      <c r="L17" s="41"/>
      <c r="M17" s="52"/>
      <c r="N17" s="51"/>
      <c r="O17" s="57"/>
      <c r="P17" s="42"/>
      <c r="Q17" s="360"/>
      <c r="R17" s="361"/>
      <c r="S17" s="362"/>
      <c r="T17" s="105" t="str">
        <f>IF(OR(O17="",L17=Paramétrage!$C$10,L17=Paramétrage!$C$13,L17=Paramétrage!$C$17,L17=Paramétrage!$C$20,L17=Paramétrage!$C$24,L17=Paramétrage!$C$27,AND(L17&lt;&gt;Paramétrage!$C$9,P17="Mut+ext")),"",ROUNDUP(N17/O17,0))</f>
        <v/>
      </c>
      <c r="U17" s="109">
        <f>IF(OR(L17="",P17="Mut+ext"),0,IF(VLOOKUP(L17,Paramétrage!$C$6:$E$29,2,0)=0,0,IF(O17="","saisir capacité",IF(OR(G17=Paramétrage!$I$7,G17=Paramétrage!$I$8,G17=Paramétrage!$I$9,G17=Paramétrage!$I$10),0,M17*T17*VLOOKUP(L17,Paramétrage!$C$6:$E$29,2,0)))))</f>
        <v>0</v>
      </c>
      <c r="V17" s="43"/>
      <c r="W17" s="104">
        <f t="shared" si="4"/>
        <v>0</v>
      </c>
      <c r="X17" s="106">
        <f>IF(L17="",0,IF(ISERROR(V17+U17*VLOOKUP(L17,Paramétrage!$C$6:$E$29,3,0))=TRUE,W17,V17+U17*VLOOKUP(L17,Paramétrage!$C$6:$E$29,3,0)))</f>
        <v>0</v>
      </c>
      <c r="Y17" s="366"/>
      <c r="Z17" s="361"/>
      <c r="AA17" s="367"/>
      <c r="AB17" s="214"/>
      <c r="AC17" s="44"/>
      <c r="AD17" s="74">
        <f t="shared" si="6"/>
        <v>0</v>
      </c>
      <c r="AE17" s="17">
        <f t="shared" si="5"/>
        <v>0</v>
      </c>
    </row>
    <row r="18" spans="1:31" hidden="1" x14ac:dyDescent="0.25">
      <c r="A18" s="349"/>
      <c r="B18" s="351"/>
      <c r="C18" s="354"/>
      <c r="D18" s="355"/>
      <c r="E18" s="358"/>
      <c r="F18" s="164"/>
      <c r="G18" s="64"/>
      <c r="H18" s="165"/>
      <c r="I18" s="59"/>
      <c r="J18" s="58"/>
      <c r="K18" s="40"/>
      <c r="L18" s="41"/>
      <c r="M18" s="52"/>
      <c r="N18" s="50"/>
      <c r="O18" s="57"/>
      <c r="P18" s="42"/>
      <c r="Q18" s="360"/>
      <c r="R18" s="361"/>
      <c r="S18" s="362"/>
      <c r="T18" s="105" t="str">
        <f>IF(OR(O18="",L18=Paramétrage!$C$10,L18=Paramétrage!$C$13,L18=Paramétrage!$C$17,L18=Paramétrage!$C$20,L18=Paramétrage!$C$24,L18=Paramétrage!$C$27,AND(L18&lt;&gt;Paramétrage!$C$9,P18="Mut+ext")),"",ROUNDUP(N18/O18,0))</f>
        <v/>
      </c>
      <c r="U18" s="109">
        <f>IF(OR(L18="",P18="Mut+ext"),0,IF(VLOOKUP(L18,Paramétrage!$C$6:$E$29,2,0)=0,0,IF(O18="","saisir capacité",IF(OR(G18=Paramétrage!$I$7,G18=Paramétrage!$I$8,G18=Paramétrage!$I$9,G18=Paramétrage!$I$10),0,M18*T18*VLOOKUP(L18,Paramétrage!$C$6:$E$29,2,0)))))</f>
        <v>0</v>
      </c>
      <c r="V18" s="43"/>
      <c r="W18" s="104">
        <f t="shared" si="4"/>
        <v>0</v>
      </c>
      <c r="X18" s="106">
        <f>IF(L18="",0,IF(ISERROR(V18+U18*VLOOKUP(L18,Paramétrage!$C$6:$E$29,3,0))=TRUE,W18,V18+U18*VLOOKUP(L18,Paramétrage!$C$6:$E$29,3,0)))</f>
        <v>0</v>
      </c>
      <c r="Y18" s="366"/>
      <c r="Z18" s="361"/>
      <c r="AA18" s="367"/>
      <c r="AB18" s="214"/>
      <c r="AC18" s="44"/>
      <c r="AD18" s="74">
        <f t="shared" si="6"/>
        <v>0</v>
      </c>
      <c r="AE18" s="17">
        <f t="shared" si="5"/>
        <v>0</v>
      </c>
    </row>
    <row r="19" spans="1:31" hidden="1" x14ac:dyDescent="0.25">
      <c r="A19" s="349"/>
      <c r="B19" s="351"/>
      <c r="C19" s="356"/>
      <c r="D19" s="357"/>
      <c r="E19" s="359"/>
      <c r="F19" s="164"/>
      <c r="G19" s="64"/>
      <c r="H19" s="165"/>
      <c r="I19" s="59"/>
      <c r="J19" s="58"/>
      <c r="K19" s="40"/>
      <c r="L19" s="41"/>
      <c r="M19" s="52"/>
      <c r="N19" s="49"/>
      <c r="O19" s="57"/>
      <c r="P19" s="42"/>
      <c r="Q19" s="360"/>
      <c r="R19" s="361"/>
      <c r="S19" s="362"/>
      <c r="T19" s="105" t="str">
        <f>IF(OR(O19="",L19=Paramétrage!$C$10,L19=Paramétrage!$C$13,L19=Paramétrage!$C$17,L19=Paramétrage!$C$20,L19=Paramétrage!$C$24,L19=Paramétrage!$C$27,AND(L19&lt;&gt;Paramétrage!$C$9,P19="Mut+ext")),"",ROUNDUP(N19/O19,0))</f>
        <v/>
      </c>
      <c r="U19" s="109">
        <f>IF(OR(L19="",P19="Mut+ext"),0,IF(VLOOKUP(L19,Paramétrage!$C$6:$E$29,2,0)=0,0,IF(O19="","saisir capacité",IF(OR(G19=Paramétrage!$I$7,G19=Paramétrage!$I$8,G19=Paramétrage!$I$9,G19=Paramétrage!$I$10),0,M19*T19*VLOOKUP(L19,Paramétrage!$C$6:$E$29,2,0)))))</f>
        <v>0</v>
      </c>
      <c r="V19" s="43"/>
      <c r="W19" s="104">
        <f t="shared" si="4"/>
        <v>0</v>
      </c>
      <c r="X19" s="106">
        <f>IF(L19="",0,IF(ISERROR(V19+U19*VLOOKUP(L19,Paramétrage!$C$6:$E$29,3,0))=TRUE,W19,V19+U19*VLOOKUP(L19,Paramétrage!$C$6:$E$29,3,0)))</f>
        <v>0</v>
      </c>
      <c r="Y19" s="366"/>
      <c r="Z19" s="361"/>
      <c r="AA19" s="367"/>
      <c r="AB19" s="214"/>
      <c r="AC19" s="44"/>
      <c r="AD19" s="74">
        <f t="shared" si="6"/>
        <v>0</v>
      </c>
      <c r="AE19" s="17">
        <f t="shared" si="5"/>
        <v>0</v>
      </c>
    </row>
    <row r="20" spans="1:31" x14ac:dyDescent="0.25">
      <c r="A20" s="349"/>
      <c r="B20" s="351"/>
      <c r="C20" s="175"/>
      <c r="D20" s="176"/>
      <c r="E20" s="76"/>
      <c r="F20" s="76"/>
      <c r="G20" s="168"/>
      <c r="H20" s="166"/>
      <c r="I20" s="132"/>
      <c r="J20" s="77"/>
      <c r="K20" s="78"/>
      <c r="L20" s="85"/>
      <c r="M20" s="79">
        <f>AD20</f>
        <v>10</v>
      </c>
      <c r="N20" s="80"/>
      <c r="O20" s="80"/>
      <c r="P20" s="83"/>
      <c r="Q20" s="81"/>
      <c r="R20" s="81"/>
      <c r="S20" s="82"/>
      <c r="T20" s="133"/>
      <c r="U20" s="84">
        <f>SUM(U12:U19)</f>
        <v>10</v>
      </c>
      <c r="V20" s="85">
        <f>SUM(V12:V19)</f>
        <v>0</v>
      </c>
      <c r="W20" s="86">
        <f t="shared" ref="W20" si="7">U20+V20</f>
        <v>10</v>
      </c>
      <c r="X20" s="87">
        <f>SUM(X12:X19)</f>
        <v>10</v>
      </c>
      <c r="Y20" s="134"/>
      <c r="Z20" s="135"/>
      <c r="AA20" s="136"/>
      <c r="AB20" s="137"/>
      <c r="AC20" s="138"/>
      <c r="AD20" s="139">
        <f>SUM(AD12:AD19)</f>
        <v>10</v>
      </c>
      <c r="AE20" s="140">
        <f>SUM(AE12:AE19)</f>
        <v>230</v>
      </c>
    </row>
    <row r="21" spans="1:31" ht="15.65" customHeight="1" x14ac:dyDescent="0.35">
      <c r="A21" s="349"/>
      <c r="B21" s="351" t="s">
        <v>67</v>
      </c>
      <c r="C21" s="352" t="s">
        <v>229</v>
      </c>
      <c r="D21" s="353"/>
      <c r="E21" s="358">
        <v>7</v>
      </c>
      <c r="F21" s="164" t="s">
        <v>69</v>
      </c>
      <c r="G21" s="47" t="s">
        <v>70</v>
      </c>
      <c r="H21" s="275" t="s">
        <v>391</v>
      </c>
      <c r="I21" s="59">
        <v>21</v>
      </c>
      <c r="J21" s="72" t="s">
        <v>71</v>
      </c>
      <c r="K21" s="40">
        <v>1</v>
      </c>
      <c r="L21" s="41" t="s">
        <v>72</v>
      </c>
      <c r="M21" s="53">
        <v>24</v>
      </c>
      <c r="N21" s="50">
        <v>15</v>
      </c>
      <c r="O21" s="57">
        <v>30</v>
      </c>
      <c r="P21" s="46" t="s">
        <v>73</v>
      </c>
      <c r="Q21" s="360" t="s">
        <v>97</v>
      </c>
      <c r="R21" s="361"/>
      <c r="S21" s="362"/>
      <c r="T21" s="105">
        <f>IF(OR(O21="",L21=Paramétrage!$C$10,L21=Paramétrage!$C$13,L21=Paramétrage!$C$17,L21=Paramétrage!$C$20,L21=Paramétrage!$C$24,L21=Paramétrage!$C$27,AND(L21&lt;&gt;Paramétrage!$C$9,P21="Mut+ext")),"",ROUNDUP(N21/O21,0))</f>
        <v>1</v>
      </c>
      <c r="U21" s="109">
        <f>IF(OR(L21="",P21="Mut+ext"),0,IF(VLOOKUP(L21,Paramétrage!$C$6:$E$29,2,0)=0,0,IF(O21="","saisir capacité",IF(OR(G21=Paramétrage!$I$7,G21=Paramétrage!$I$8,G21=Paramétrage!$I$9,G21=Paramétrage!$I$10),0,M21*T21*VLOOKUP(L21,Paramétrage!$C$6:$E$29,2,0)))))</f>
        <v>24</v>
      </c>
      <c r="V21" s="71"/>
      <c r="W21" s="107">
        <f t="shared" ref="W21:W28" si="8">IF(ISERROR(U21+V21)=TRUE,U21,U21+V21)</f>
        <v>24</v>
      </c>
      <c r="X21" s="108">
        <f>IF(L21="",0,IF(ISERROR(V21+U21*VLOOKUP(L21,Paramétrage!$C$6:$E$29,3,0))=TRUE,W21,V21+U21*VLOOKUP(L21,Paramétrage!$C$6:$E$29,3,0)))</f>
        <v>24</v>
      </c>
      <c r="Y21" s="366"/>
      <c r="Z21" s="361"/>
      <c r="AA21" s="367"/>
      <c r="AB21" s="73" t="s">
        <v>81</v>
      </c>
      <c r="AC21" s="44" t="s">
        <v>82</v>
      </c>
      <c r="AD21" s="74">
        <f>IF(F21="",0,IF(J21="",0,IF(SUMIF($F$21:$F$28,F21,$N$21:$N$28)=0,0,IF(OR(K21="",J21="obligatoire"),AE21/SUMIF($F$21:$F$28,F21,$N$21:$N$28),AE21/(SUMIF($F$21:$F$28,F21,$N$21:$N$28)/K21)))))</f>
        <v>24</v>
      </c>
      <c r="AE21" s="16">
        <f t="shared" ref="AE21:AE28" si="9">M21*N21</f>
        <v>360</v>
      </c>
    </row>
    <row r="22" spans="1:31" x14ac:dyDescent="0.35">
      <c r="A22" s="349"/>
      <c r="B22" s="351"/>
      <c r="C22" s="354"/>
      <c r="D22" s="355"/>
      <c r="E22" s="358"/>
      <c r="F22" s="164"/>
      <c r="G22" s="47"/>
      <c r="H22" s="275"/>
      <c r="I22" s="59"/>
      <c r="J22" s="72"/>
      <c r="K22" s="40"/>
      <c r="L22" s="41"/>
      <c r="M22" s="52"/>
      <c r="N22" s="50"/>
      <c r="O22" s="57"/>
      <c r="P22" s="46"/>
      <c r="Q22" s="360"/>
      <c r="R22" s="361"/>
      <c r="S22" s="362"/>
      <c r="T22" s="105" t="str">
        <f>IF(OR(O22="",L22=Paramétrage!$C$10,L22=Paramétrage!$C$13,L22=Paramétrage!$C$17,L22=Paramétrage!$C$20,L22=Paramétrage!$C$24,L22=Paramétrage!$C$27,AND(L22&lt;&gt;Paramétrage!$C$9,P22="Mut+ext")),"",ROUNDUP(N22/O22,0))</f>
        <v/>
      </c>
      <c r="U22" s="109">
        <f>IF(OR(L22="",P22="Mut+ext"),0,IF(VLOOKUP(L22,Paramétrage!$C$6:$E$29,2,0)=0,0,IF(O22="","saisir capacité",IF(OR(G22=Paramétrage!$I$7,G22=Paramétrage!$I$8,G22=Paramétrage!$I$9,G22=Paramétrage!$I$10),0,M22*T22*VLOOKUP(L22,Paramétrage!$C$6:$E$29,2,0)))))</f>
        <v>0</v>
      </c>
      <c r="V22" s="43"/>
      <c r="W22" s="104">
        <f t="shared" si="8"/>
        <v>0</v>
      </c>
      <c r="X22" s="106">
        <f>IF(L22="",0,IF(ISERROR(V22+U22*VLOOKUP(L22,Paramétrage!$C$6:$E$29,3,0))=TRUE,W22,V22+U22*VLOOKUP(L22,Paramétrage!$C$6:$E$29,3,0)))</f>
        <v>0</v>
      </c>
      <c r="Y22" s="366"/>
      <c r="Z22" s="361"/>
      <c r="AA22" s="367"/>
      <c r="AB22" s="73" t="s">
        <v>81</v>
      </c>
      <c r="AC22" s="44" t="s">
        <v>82</v>
      </c>
      <c r="AD22" s="74">
        <f t="shared" ref="AD22:AD28" si="10">IF(F22="",0,IF(J22="",0,IF(SUMIF($F$21:$F$28,F22,$N$21:$N$28)=0,0,IF(OR(K22="",J22="obligatoire"),AE22/SUMIF($F$21:$F$28,F22,$N$21:$N$28),AE22/(SUMIF($F$21:$F$28,F22,$N$21:$N$28)/K22)))))</f>
        <v>0</v>
      </c>
      <c r="AE22" s="17">
        <f t="shared" si="9"/>
        <v>0</v>
      </c>
    </row>
    <row r="23" spans="1:31" x14ac:dyDescent="0.35">
      <c r="A23" s="349"/>
      <c r="B23" s="351"/>
      <c r="C23" s="354"/>
      <c r="D23" s="355"/>
      <c r="E23" s="358"/>
      <c r="F23" s="164"/>
      <c r="G23" s="47"/>
      <c r="H23" s="275"/>
      <c r="I23" s="59"/>
      <c r="J23" s="72"/>
      <c r="K23" s="40"/>
      <c r="L23" s="41"/>
      <c r="M23" s="53"/>
      <c r="N23" s="50"/>
      <c r="O23" s="57"/>
      <c r="P23" s="46"/>
      <c r="Q23" s="360"/>
      <c r="R23" s="361"/>
      <c r="S23" s="362"/>
      <c r="T23" s="105" t="str">
        <f>IF(OR(O23="",L23=Paramétrage!$C$10,L23=Paramétrage!$C$13,L23=Paramétrage!$C$17,L23=Paramétrage!$C$20,L23=Paramétrage!$C$24,L23=Paramétrage!$C$27,AND(L23&lt;&gt;Paramétrage!$C$9,P23="Mut+ext")),"",ROUNDUP(N23/O23,0))</f>
        <v/>
      </c>
      <c r="U23" s="109">
        <f>IF(OR(L23="",P23="Mut+ext"),0,IF(VLOOKUP(L23,Paramétrage!$C$6:$E$29,2,0)=0,0,IF(O23="","saisir capacité",IF(OR(G23=Paramétrage!$I$7,G23=Paramétrage!$I$8,G23=Paramétrage!$I$9,G23=Paramétrage!$I$10),0,M23*T23*VLOOKUP(L23,Paramétrage!$C$6:$E$29,2,0)))))</f>
        <v>0</v>
      </c>
      <c r="V23" s="43"/>
      <c r="W23" s="104">
        <f t="shared" si="8"/>
        <v>0</v>
      </c>
      <c r="X23" s="106">
        <f>IF(L23="",0,IF(ISERROR(V23+U23*VLOOKUP(L23,Paramétrage!$C$6:$E$29,3,0))=TRUE,W23,V23+U23*VLOOKUP(L23,Paramétrage!$C$6:$E$29,3,0)))</f>
        <v>0</v>
      </c>
      <c r="Y23" s="366"/>
      <c r="Z23" s="361"/>
      <c r="AA23" s="367"/>
      <c r="AB23" s="73" t="s">
        <v>81</v>
      </c>
      <c r="AC23" s="44" t="s">
        <v>82</v>
      </c>
      <c r="AD23" s="74">
        <f t="shared" si="10"/>
        <v>0</v>
      </c>
      <c r="AE23" s="17">
        <f t="shared" si="9"/>
        <v>0</v>
      </c>
    </row>
    <row r="24" spans="1:31" x14ac:dyDescent="0.35">
      <c r="A24" s="349"/>
      <c r="B24" s="351"/>
      <c r="C24" s="354"/>
      <c r="D24" s="355"/>
      <c r="E24" s="358"/>
      <c r="F24" s="164"/>
      <c r="G24" s="47"/>
      <c r="H24" s="275"/>
      <c r="I24" s="59"/>
      <c r="J24" s="72"/>
      <c r="K24" s="40"/>
      <c r="L24" s="41"/>
      <c r="M24" s="52"/>
      <c r="N24" s="50"/>
      <c r="O24" s="57"/>
      <c r="P24" s="46"/>
      <c r="Q24" s="360"/>
      <c r="R24" s="361"/>
      <c r="S24" s="362"/>
      <c r="T24" s="105" t="str">
        <f>IF(OR(O24="",L24=Paramétrage!$C$10,L24=Paramétrage!$C$13,L24=Paramétrage!$C$17,L24=Paramétrage!$C$20,L24=Paramétrage!$C$24,L24=Paramétrage!$C$27,AND(L24&lt;&gt;Paramétrage!$C$9,P24="Mut+ext")),"",ROUNDUP(N24/O24,0))</f>
        <v/>
      </c>
      <c r="U24" s="109">
        <f>IF(OR(L24="",P24="Mut+ext"),0,IF(VLOOKUP(L24,Paramétrage!$C$6:$E$29,2,0)=0,0,IF(O24="","saisir capacité",IF(OR(G24=Paramétrage!$I$7,G24=Paramétrage!$I$8,G24=Paramétrage!$I$9,G24=Paramétrage!$I$10),0,M24*T24*VLOOKUP(L24,Paramétrage!$C$6:$E$29,2,0)))))</f>
        <v>0</v>
      </c>
      <c r="V24" s="43"/>
      <c r="W24" s="104">
        <f t="shared" si="8"/>
        <v>0</v>
      </c>
      <c r="X24" s="106">
        <f>IF(L24="",0,IF(ISERROR(V24+U24*VLOOKUP(L24,Paramétrage!$C$6:$E$29,3,0))=TRUE,W24,V24+U24*VLOOKUP(L24,Paramétrage!$C$6:$E$29,3,0)))</f>
        <v>0</v>
      </c>
      <c r="Y24" s="366"/>
      <c r="Z24" s="361"/>
      <c r="AA24" s="367"/>
      <c r="AB24" s="73" t="s">
        <v>81</v>
      </c>
      <c r="AC24" s="44" t="s">
        <v>82</v>
      </c>
      <c r="AD24" s="74">
        <f t="shared" si="10"/>
        <v>0</v>
      </c>
      <c r="AE24" s="17">
        <f t="shared" si="9"/>
        <v>0</v>
      </c>
    </row>
    <row r="25" spans="1:31" x14ac:dyDescent="0.25">
      <c r="A25" s="349"/>
      <c r="B25" s="351"/>
      <c r="C25" s="354"/>
      <c r="D25" s="355"/>
      <c r="E25" s="358"/>
      <c r="F25" s="164"/>
      <c r="G25" s="47"/>
      <c r="H25" s="65"/>
      <c r="I25" s="59"/>
      <c r="J25" s="72"/>
      <c r="K25" s="40"/>
      <c r="L25" s="41"/>
      <c r="M25" s="52"/>
      <c r="N25" s="50"/>
      <c r="O25" s="57"/>
      <c r="P25" s="42"/>
      <c r="Q25" s="360"/>
      <c r="R25" s="361"/>
      <c r="S25" s="362"/>
      <c r="T25" s="105" t="str">
        <f>IF(OR(O25="",L25=Paramétrage!$C$10,L25=Paramétrage!$C$13,L25=Paramétrage!$C$17,L25=Paramétrage!$C$20,L25=Paramétrage!$C$24,L25=Paramétrage!$C$27,AND(L25&lt;&gt;Paramétrage!$C$9,P25="Mut+ext")),"",ROUNDUP(N25/O25,0))</f>
        <v/>
      </c>
      <c r="U25" s="109">
        <f>IF(OR(L25="",P25="Mut+ext"),0,IF(VLOOKUP(L25,Paramétrage!$C$6:$E$29,2,0)=0,0,IF(O25="","saisir capacité",IF(OR(G25=Paramétrage!$I$7,G25=Paramétrage!$I$8,G25=Paramétrage!$I$9,G25=Paramétrage!$I$10),0,M25*T25*VLOOKUP(L25,Paramétrage!$C$6:$E$29,2,0)))))</f>
        <v>0</v>
      </c>
      <c r="V25" s="43"/>
      <c r="W25" s="104">
        <f t="shared" si="8"/>
        <v>0</v>
      </c>
      <c r="X25" s="106">
        <f>IF(L25="",0,IF(ISERROR(V25+U25*VLOOKUP(L25,Paramétrage!$C$6:$E$29,3,0))=TRUE,W25,V25+U25*VLOOKUP(L25,Paramétrage!$C$6:$E$29,3,0)))</f>
        <v>0</v>
      </c>
      <c r="Y25" s="366"/>
      <c r="Z25" s="361"/>
      <c r="AA25" s="367"/>
      <c r="AB25" s="214"/>
      <c r="AC25" s="44"/>
      <c r="AD25" s="74">
        <f t="shared" si="10"/>
        <v>0</v>
      </c>
      <c r="AE25" s="17">
        <f t="shared" si="9"/>
        <v>0</v>
      </c>
    </row>
    <row r="26" spans="1:31" hidden="1" x14ac:dyDescent="0.25">
      <c r="A26" s="349"/>
      <c r="B26" s="351"/>
      <c r="C26" s="354"/>
      <c r="D26" s="355"/>
      <c r="E26" s="358"/>
      <c r="F26" s="164"/>
      <c r="G26" s="47"/>
      <c r="H26" s="65"/>
      <c r="I26" s="59"/>
      <c r="J26" s="72"/>
      <c r="K26" s="40"/>
      <c r="L26" s="41"/>
      <c r="M26" s="52"/>
      <c r="N26" s="51"/>
      <c r="O26" s="57"/>
      <c r="P26" s="42"/>
      <c r="Q26" s="360"/>
      <c r="R26" s="361"/>
      <c r="S26" s="362"/>
      <c r="T26" s="105" t="str">
        <f>IF(OR(O26="",L26=Paramétrage!$C$10,L26=Paramétrage!$C$13,L26=Paramétrage!$C$17,L26=Paramétrage!$C$20,L26=Paramétrage!$C$24,L26=Paramétrage!$C$27,AND(L26&lt;&gt;Paramétrage!$C$9,P26="Mut+ext")),"",ROUNDUP(N26/O26,0))</f>
        <v/>
      </c>
      <c r="U26" s="109">
        <f>IF(OR(L26="",P26="Mut+ext"),0,IF(VLOOKUP(L26,Paramétrage!$C$6:$E$29,2,0)=0,0,IF(O26="","saisir capacité",IF(OR(G26=Paramétrage!$I$7,G26=Paramétrage!$I$8,G26=Paramétrage!$I$9,G26=Paramétrage!$I$10),0,M26*T26*VLOOKUP(L26,Paramétrage!$C$6:$E$29,2,0)))))</f>
        <v>0</v>
      </c>
      <c r="V26" s="43"/>
      <c r="W26" s="104">
        <f t="shared" si="8"/>
        <v>0</v>
      </c>
      <c r="X26" s="106">
        <f>IF(L26="",0,IF(ISERROR(V26+U26*VLOOKUP(L26,Paramétrage!$C$6:$E$29,3,0))=TRUE,W26,V26+U26*VLOOKUP(L26,Paramétrage!$C$6:$E$29,3,0)))</f>
        <v>0</v>
      </c>
      <c r="Y26" s="366"/>
      <c r="Z26" s="361"/>
      <c r="AA26" s="367"/>
      <c r="AB26" s="214"/>
      <c r="AC26" s="44"/>
      <c r="AD26" s="74">
        <f t="shared" si="10"/>
        <v>0</v>
      </c>
      <c r="AE26" s="17">
        <f t="shared" si="9"/>
        <v>0</v>
      </c>
    </row>
    <row r="27" spans="1:31" hidden="1" x14ac:dyDescent="0.25">
      <c r="A27" s="349"/>
      <c r="B27" s="351"/>
      <c r="C27" s="354"/>
      <c r="D27" s="355"/>
      <c r="E27" s="358"/>
      <c r="F27" s="164"/>
      <c r="G27" s="64"/>
      <c r="H27" s="165"/>
      <c r="I27" s="59"/>
      <c r="J27" s="58"/>
      <c r="K27" s="40"/>
      <c r="L27" s="41"/>
      <c r="M27" s="52"/>
      <c r="N27" s="50"/>
      <c r="O27" s="57"/>
      <c r="P27" s="42"/>
      <c r="Q27" s="360"/>
      <c r="R27" s="361"/>
      <c r="S27" s="362"/>
      <c r="T27" s="105" t="str">
        <f>IF(OR(O27="",L27=Paramétrage!$C$10,L27=Paramétrage!$C$13,L27=Paramétrage!$C$17,L27=Paramétrage!$C$20,L27=Paramétrage!$C$24,L27=Paramétrage!$C$27,AND(L27&lt;&gt;Paramétrage!$C$9,P27="Mut+ext")),"",ROUNDUP(N27/O27,0))</f>
        <v/>
      </c>
      <c r="U27" s="109">
        <f>IF(OR(L27="",P27="Mut+ext"),0,IF(VLOOKUP(L27,Paramétrage!$C$6:$E$29,2,0)=0,0,IF(O27="","saisir capacité",IF(OR(G27=Paramétrage!$I$7,G27=Paramétrage!$I$8,G27=Paramétrage!$I$9,G27=Paramétrage!$I$10),0,M27*T27*VLOOKUP(L27,Paramétrage!$C$6:$E$29,2,0)))))</f>
        <v>0</v>
      </c>
      <c r="V27" s="43"/>
      <c r="W27" s="104">
        <f t="shared" si="8"/>
        <v>0</v>
      </c>
      <c r="X27" s="106">
        <f>IF(L27="",0,IF(ISERROR(V27+U27*VLOOKUP(L27,Paramétrage!$C$6:$E$29,3,0))=TRUE,W27,V27+U27*VLOOKUP(L27,Paramétrage!$C$6:$E$29,3,0)))</f>
        <v>0</v>
      </c>
      <c r="Y27" s="366"/>
      <c r="Z27" s="361"/>
      <c r="AA27" s="367"/>
      <c r="AB27" s="214"/>
      <c r="AC27" s="44"/>
      <c r="AD27" s="74">
        <f t="shared" si="10"/>
        <v>0</v>
      </c>
      <c r="AE27" s="17">
        <f t="shared" si="9"/>
        <v>0</v>
      </c>
    </row>
    <row r="28" spans="1:31" hidden="1" x14ac:dyDescent="0.25">
      <c r="A28" s="349"/>
      <c r="B28" s="351"/>
      <c r="C28" s="356"/>
      <c r="D28" s="357"/>
      <c r="E28" s="359"/>
      <c r="F28" s="164"/>
      <c r="G28" s="64"/>
      <c r="H28" s="165"/>
      <c r="I28" s="59"/>
      <c r="J28" s="58"/>
      <c r="K28" s="40"/>
      <c r="L28" s="41"/>
      <c r="M28" s="52"/>
      <c r="N28" s="49"/>
      <c r="O28" s="57"/>
      <c r="P28" s="42"/>
      <c r="Q28" s="360"/>
      <c r="R28" s="361"/>
      <c r="S28" s="362"/>
      <c r="T28" s="105" t="str">
        <f>IF(OR(O28="",L28=Paramétrage!$C$10,L28=Paramétrage!$C$13,L28=Paramétrage!$C$17,L28=Paramétrage!$C$20,L28=Paramétrage!$C$24,L28=Paramétrage!$C$27,AND(L28&lt;&gt;Paramétrage!$C$9,P28="Mut+ext")),"",ROUNDUP(N28/O28,0))</f>
        <v/>
      </c>
      <c r="U28" s="109">
        <f>IF(OR(L28="",P28="Mut+ext"),0,IF(VLOOKUP(L28,Paramétrage!$C$6:$E$29,2,0)=0,0,IF(O28="","saisir capacité",IF(OR(G28=Paramétrage!$I$7,G28=Paramétrage!$I$8,G28=Paramétrage!$I$9,G28=Paramétrage!$I$10),0,M28*T28*VLOOKUP(L28,Paramétrage!$C$6:$E$29,2,0)))))</f>
        <v>0</v>
      </c>
      <c r="V28" s="43"/>
      <c r="W28" s="104">
        <f t="shared" si="8"/>
        <v>0</v>
      </c>
      <c r="X28" s="106">
        <f>IF(L28="",0,IF(ISERROR(V28+U28*VLOOKUP(L28,Paramétrage!$C$6:$E$29,3,0))=TRUE,W28,V28+U28*VLOOKUP(L28,Paramétrage!$C$6:$E$29,3,0)))</f>
        <v>0</v>
      </c>
      <c r="Y28" s="366"/>
      <c r="Z28" s="361"/>
      <c r="AA28" s="367"/>
      <c r="AB28" s="214"/>
      <c r="AC28" s="44"/>
      <c r="AD28" s="74">
        <f t="shared" si="10"/>
        <v>0</v>
      </c>
      <c r="AE28" s="17">
        <f t="shared" si="9"/>
        <v>0</v>
      </c>
    </row>
    <row r="29" spans="1:31" x14ac:dyDescent="0.25">
      <c r="A29" s="349"/>
      <c r="B29" s="351"/>
      <c r="C29" s="175"/>
      <c r="D29" s="176"/>
      <c r="E29" s="76"/>
      <c r="F29" s="76"/>
      <c r="G29" s="168"/>
      <c r="H29" s="166"/>
      <c r="I29" s="132"/>
      <c r="J29" s="77"/>
      <c r="K29" s="78"/>
      <c r="L29" s="85"/>
      <c r="M29" s="79">
        <f>AD29</f>
        <v>24</v>
      </c>
      <c r="N29" s="80"/>
      <c r="O29" s="80"/>
      <c r="P29" s="83"/>
      <c r="Q29" s="81"/>
      <c r="R29" s="81"/>
      <c r="S29" s="82"/>
      <c r="T29" s="133"/>
      <c r="U29" s="84">
        <f>SUM(U21:U28)</f>
        <v>24</v>
      </c>
      <c r="V29" s="85">
        <f>SUM(V21:V28)</f>
        <v>0</v>
      </c>
      <c r="W29" s="86">
        <f t="shared" ref="W29" si="11">U29+V29</f>
        <v>24</v>
      </c>
      <c r="X29" s="87">
        <f>SUM(X21:X28)</f>
        <v>24</v>
      </c>
      <c r="Y29" s="134"/>
      <c r="Z29" s="135"/>
      <c r="AA29" s="136"/>
      <c r="AB29" s="137"/>
      <c r="AC29" s="138"/>
      <c r="AD29" s="139">
        <f>SUM(AD21:AD28)</f>
        <v>24</v>
      </c>
      <c r="AE29" s="140">
        <f>SUM(AE21:AE28)</f>
        <v>360</v>
      </c>
    </row>
    <row r="30" spans="1:31" ht="15.65" customHeight="1" x14ac:dyDescent="0.35">
      <c r="A30" s="349"/>
      <c r="B30" s="351" t="s">
        <v>76</v>
      </c>
      <c r="C30" s="352" t="s">
        <v>230</v>
      </c>
      <c r="D30" s="353"/>
      <c r="E30" s="358">
        <v>5</v>
      </c>
      <c r="F30" s="164" t="s">
        <v>78</v>
      </c>
      <c r="G30" s="47" t="s">
        <v>70</v>
      </c>
      <c r="H30" s="228" t="s">
        <v>231</v>
      </c>
      <c r="I30" s="59">
        <v>21</v>
      </c>
      <c r="J30" s="72" t="s">
        <v>80</v>
      </c>
      <c r="K30" s="40">
        <v>1</v>
      </c>
      <c r="L30" s="41" t="s">
        <v>72</v>
      </c>
      <c r="M30" s="53">
        <v>10</v>
      </c>
      <c r="N30" s="50">
        <v>10</v>
      </c>
      <c r="O30" s="57">
        <v>30</v>
      </c>
      <c r="P30" s="46" t="s">
        <v>73</v>
      </c>
      <c r="Q30" s="360" t="s">
        <v>97</v>
      </c>
      <c r="R30" s="361"/>
      <c r="S30" s="362"/>
      <c r="T30" s="105">
        <f>IF(OR(O30="",L30=Paramétrage!$C$10,L30=Paramétrage!$C$13,L30=Paramétrage!$C$17,L30=Paramétrage!$C$20,L30=Paramétrage!$C$24,L30=Paramétrage!$C$27,AND(L30&lt;&gt;Paramétrage!$C$9,P30="Mut+ext")),"",ROUNDUP(N30/O30,0))</f>
        <v>1</v>
      </c>
      <c r="U30" s="109">
        <f>IF(OR(L30="",P30="Mut+ext"),0,IF(VLOOKUP(L30,Paramétrage!$C$6:$E$29,2,0)=0,0,IF(O30="","saisir capacité",IF(OR(G30=Paramétrage!$I$7,G30=Paramétrage!$I$8,G30=Paramétrage!$I$9,G30=Paramétrage!$I$10),0,M30*T30*VLOOKUP(L30,Paramétrage!$C$6:$E$29,2,0)))))</f>
        <v>10</v>
      </c>
      <c r="V30" s="71"/>
      <c r="W30" s="107">
        <f t="shared" ref="W30:W37" si="12">IF(ISERROR(U30+V30)=TRUE,U30,U30+V30)</f>
        <v>10</v>
      </c>
      <c r="X30" s="108">
        <f>IF(L30="",0,IF(ISERROR(V30+U30*VLOOKUP(L30,Paramétrage!$C$6:$E$29,3,0))=TRUE,W30,V30+U30*VLOOKUP(L30,Paramétrage!$C$6:$E$29,3,0)))</f>
        <v>10</v>
      </c>
      <c r="Y30" s="366"/>
      <c r="Z30" s="361"/>
      <c r="AA30" s="367"/>
      <c r="AB30" s="73" t="s">
        <v>65</v>
      </c>
      <c r="AC30" s="44" t="s">
        <v>66</v>
      </c>
      <c r="AD30" s="74">
        <f>IF(F30="",0,IF(J30="",0,IF(SUMIF(F30:F37,F30,N30:N37)=0,0,IF(OR(K30="",J30="obligatoire"),AE30/SUMIF(F30:F37,F30,N30:N37),AE30/(SUMIF(F30:F37,F30,N30:N37)/K30)))))</f>
        <v>3.3333333333333335</v>
      </c>
      <c r="AE30" s="16">
        <f>M30*N30</f>
        <v>100</v>
      </c>
    </row>
    <row r="31" spans="1:31" x14ac:dyDescent="0.35">
      <c r="A31" s="349"/>
      <c r="B31" s="351"/>
      <c r="C31" s="354"/>
      <c r="D31" s="355"/>
      <c r="E31" s="358"/>
      <c r="F31" s="164" t="s">
        <v>78</v>
      </c>
      <c r="G31" s="39" t="s">
        <v>70</v>
      </c>
      <c r="H31" s="228" t="s">
        <v>232</v>
      </c>
      <c r="I31" s="59">
        <v>21</v>
      </c>
      <c r="J31" s="72" t="s">
        <v>80</v>
      </c>
      <c r="K31" s="40">
        <v>1</v>
      </c>
      <c r="L31" s="41" t="s">
        <v>72</v>
      </c>
      <c r="M31" s="52">
        <v>10</v>
      </c>
      <c r="N31" s="49">
        <v>10</v>
      </c>
      <c r="O31" s="57">
        <v>30</v>
      </c>
      <c r="P31" s="46" t="s">
        <v>73</v>
      </c>
      <c r="Q31" s="360" t="s">
        <v>97</v>
      </c>
      <c r="R31" s="361"/>
      <c r="S31" s="362"/>
      <c r="T31" s="105">
        <f>IF(OR(O31="",L31=Paramétrage!$C$10,L31=Paramétrage!$C$13,L31=Paramétrage!$C$17,L31=Paramétrage!$C$20,L31=Paramétrage!$C$24,L31=Paramétrage!$C$27,AND(L31&lt;&gt;Paramétrage!$C$9,P31="Mut+ext")),"",ROUNDUP(N31/O31,0))</f>
        <v>1</v>
      </c>
      <c r="U31" s="109">
        <f>IF(OR(L31="",P31="Mut+ext"),0,IF(VLOOKUP(L31,Paramétrage!$C$6:$E$29,2,0)=0,0,IF(O31="","saisir capacité",IF(OR(G31=Paramétrage!$I$7,G31=Paramétrage!$I$8,G31=Paramétrage!$I$9,G31=Paramétrage!$I$10),0,M31*T31*VLOOKUP(L31,Paramétrage!$C$6:$E$29,2,0)))))</f>
        <v>10</v>
      </c>
      <c r="V31" s="43"/>
      <c r="W31" s="104">
        <f t="shared" si="12"/>
        <v>10</v>
      </c>
      <c r="X31" s="106">
        <f>IF(L31="",0,IF(ISERROR(V31+U31*VLOOKUP(L31,Paramétrage!$C$6:$E$29,3,0))=TRUE,W31,V31+U31*VLOOKUP(L31,Paramétrage!$C$6:$E$29,3,0)))</f>
        <v>10</v>
      </c>
      <c r="Y31" s="366"/>
      <c r="Z31" s="361"/>
      <c r="AA31" s="367"/>
      <c r="AB31" s="214" t="s">
        <v>233</v>
      </c>
      <c r="AC31" s="44" t="s">
        <v>180</v>
      </c>
      <c r="AD31" s="74">
        <f>IF(F31="",0,IF(J31="",0,IF(SUMIF(F30:F37,F31,N30:N37)=0,0,IF(OR(K31="",J31="obligatoire"),AE31/SUMIF(F30:F37,F31,N30:N37),AE31/(SUMIF(F30:F37,F31,N30:N37)/K31)))))</f>
        <v>3.3333333333333335</v>
      </c>
      <c r="AE31" s="16">
        <f t="shared" ref="AE31:AE37" si="13">M31*N31</f>
        <v>100</v>
      </c>
    </row>
    <row r="32" spans="1:31" x14ac:dyDescent="0.35">
      <c r="A32" s="349"/>
      <c r="B32" s="351"/>
      <c r="C32" s="354"/>
      <c r="D32" s="355"/>
      <c r="E32" s="358"/>
      <c r="F32" s="164" t="s">
        <v>78</v>
      </c>
      <c r="G32" s="39" t="s">
        <v>70</v>
      </c>
      <c r="H32" s="228" t="s">
        <v>234</v>
      </c>
      <c r="I32" s="59">
        <v>21</v>
      </c>
      <c r="J32" s="72" t="s">
        <v>80</v>
      </c>
      <c r="K32" s="40">
        <v>1</v>
      </c>
      <c r="L32" s="41" t="s">
        <v>72</v>
      </c>
      <c r="M32" s="52">
        <v>22</v>
      </c>
      <c r="N32" s="50">
        <v>10</v>
      </c>
      <c r="O32" s="57">
        <v>30</v>
      </c>
      <c r="P32" s="270" t="s">
        <v>105</v>
      </c>
      <c r="Q32" s="363" t="s">
        <v>97</v>
      </c>
      <c r="R32" s="364"/>
      <c r="S32" s="365"/>
      <c r="T32" s="262" t="str">
        <f>IF(OR(O32="",L32=Paramétrage!$C$10,L32=Paramétrage!$C$13,L32=Paramétrage!$C$17,L32=Paramétrage!$C$20,L32=Paramétrage!$C$24,L32=Paramétrage!$C$27,AND(L32&lt;&gt;Paramétrage!$C$9,P32="Mut+ext")),"",ROUNDUP(N32/O32,0))</f>
        <v/>
      </c>
      <c r="U32" s="263">
        <f>IF(OR(L32="",P32="Mut+ext"),0,IF(VLOOKUP(L32,Paramétrage!$C$6:$E$29,2,0)=0,0,IF(O32="","saisir capacité",IF(OR(G32=Paramétrage!$I$7,G32=Paramétrage!$I$8,G32=Paramétrage!$I$9,G32=Paramétrage!$I$10),0,M32*T32*VLOOKUP(L32,Paramétrage!$C$6:$E$29,2,0)))))</f>
        <v>0</v>
      </c>
      <c r="V32" s="43"/>
      <c r="W32" s="104">
        <f t="shared" si="12"/>
        <v>0</v>
      </c>
      <c r="X32" s="106">
        <f>IF(L32="",0,IF(ISERROR(V32+U32*VLOOKUP(L32,Paramétrage!$C$6:$E$29,3,0))=TRUE,W32,V32+U32*VLOOKUP(L32,Paramétrage!$C$6:$E$29,3,0)))</f>
        <v>0</v>
      </c>
      <c r="Y32" s="366"/>
      <c r="Z32" s="361"/>
      <c r="AA32" s="367"/>
      <c r="AB32" s="214" t="s">
        <v>233</v>
      </c>
      <c r="AC32" s="44" t="s">
        <v>180</v>
      </c>
      <c r="AD32" s="74">
        <f>IF(F32="",0,IF(J32="",0,IF(SUMIF(F30:F37,F32,N30:N37)=0,0,IF(OR(K32="",J32="obligatoire"),AE32/SUMIF(F30:F37,F32,N30:N37),AE32/(SUMIF(F30:F37,F32,N30:N37)/K32)))))</f>
        <v>7.333333333333333</v>
      </c>
      <c r="AE32" s="16">
        <f t="shared" si="13"/>
        <v>220</v>
      </c>
    </row>
    <row r="33" spans="1:31" x14ac:dyDescent="0.25">
      <c r="A33" s="349"/>
      <c r="B33" s="351"/>
      <c r="C33" s="354"/>
      <c r="D33" s="355"/>
      <c r="E33" s="358"/>
      <c r="F33" s="164"/>
      <c r="G33" s="39"/>
      <c r="H33" s="165"/>
      <c r="I33" s="59"/>
      <c r="J33" s="72"/>
      <c r="K33" s="40"/>
      <c r="L33" s="41"/>
      <c r="M33" s="52"/>
      <c r="N33" s="51"/>
      <c r="O33" s="57"/>
      <c r="P33" s="42"/>
      <c r="Q33" s="360"/>
      <c r="R33" s="361"/>
      <c r="S33" s="362"/>
      <c r="T33" s="105" t="str">
        <f>IF(OR(O33="",L33=Paramétrage!$C$10,L33=Paramétrage!$C$13,L33=Paramétrage!$C$17,L33=Paramétrage!$C$20,L33=Paramétrage!$C$24,L33=Paramétrage!$C$27,AND(L33&lt;&gt;Paramétrage!$C$9,P33="Mut+ext")),"",ROUNDUP(N33/O33,0))</f>
        <v/>
      </c>
      <c r="U33" s="109">
        <f>IF(OR(L33="",P33="Mut+ext"),0,IF(VLOOKUP(L33,Paramétrage!$C$6:$E$29,2,0)=0,0,IF(O33="","saisir capacité",IF(OR(G33=Paramétrage!$I$7,G33=Paramétrage!$I$8,G33=Paramétrage!$I$9,G33=Paramétrage!$I$10),0,M33*T33*VLOOKUP(L33,Paramétrage!$C$6:$E$29,2,0)))))</f>
        <v>0</v>
      </c>
      <c r="V33" s="43"/>
      <c r="W33" s="104">
        <f t="shared" si="12"/>
        <v>0</v>
      </c>
      <c r="X33" s="106">
        <f>IF(L33="",0,IF(ISERROR(V33+U33*VLOOKUP(L33,Paramétrage!$C$6:$E$29,3,0))=TRUE,W33,V33+U33*VLOOKUP(L33,Paramétrage!$C$6:$E$29,3,0)))</f>
        <v>0</v>
      </c>
      <c r="Y33" s="366"/>
      <c r="Z33" s="361"/>
      <c r="AA33" s="367"/>
      <c r="AB33" s="60"/>
      <c r="AC33" s="44"/>
      <c r="AD33" s="74">
        <f>IF(F33="",0,IF(J33="",0,IF(SUMIF(F30:F37,F33,N30:N37)=0,0,IF(OR(K33="",J33="obligatoire"),AE33/SUMIF(F30:F37,F33,N30:N37),AE33/(SUMIF(F30:F37,F33,N30:N37)/K33)))))</f>
        <v>0</v>
      </c>
      <c r="AE33" s="16">
        <f t="shared" si="13"/>
        <v>0</v>
      </c>
    </row>
    <row r="34" spans="1:31" hidden="1" x14ac:dyDescent="0.25">
      <c r="A34" s="349"/>
      <c r="B34" s="351"/>
      <c r="C34" s="354"/>
      <c r="D34" s="355"/>
      <c r="E34" s="358"/>
      <c r="F34" s="164"/>
      <c r="G34" s="64"/>
      <c r="H34" s="165"/>
      <c r="I34" s="59"/>
      <c r="J34" s="58"/>
      <c r="K34" s="40"/>
      <c r="L34" s="41"/>
      <c r="M34" s="52"/>
      <c r="N34" s="50"/>
      <c r="O34" s="57"/>
      <c r="P34" s="42"/>
      <c r="Q34" s="360"/>
      <c r="R34" s="361"/>
      <c r="S34" s="362"/>
      <c r="T34" s="105" t="str">
        <f>IF(OR(O34="",L34=Paramétrage!$C$10,L34=Paramétrage!$C$13,L34=Paramétrage!$C$17,L34=Paramétrage!$C$20,L34=Paramétrage!$C$24,L34=Paramétrage!$C$27,AND(L34&lt;&gt;Paramétrage!$C$9,P34="Mut+ext")),"",ROUNDUP(N34/O34,0))</f>
        <v/>
      </c>
      <c r="U34" s="109">
        <f>IF(OR(L34="",P34="Mut+ext"),0,IF(VLOOKUP(L34,Paramétrage!$C$6:$E$29,2,0)=0,0,IF(O34="","saisir capacité",IF(OR(G34=Paramétrage!$I$7,G34=Paramétrage!$I$8,G34=Paramétrage!$I$9,G34=Paramétrage!$I$10),0,M34*T34*VLOOKUP(L34,Paramétrage!$C$6:$E$29,2,0)))))</f>
        <v>0</v>
      </c>
      <c r="V34" s="43"/>
      <c r="W34" s="104">
        <f t="shared" si="12"/>
        <v>0</v>
      </c>
      <c r="X34" s="106">
        <f>IF(L34="",0,IF(ISERROR(V34+U34*VLOOKUP(L34,Paramétrage!$C$6:$E$29,3,0))=TRUE,W34,V34+U34*VLOOKUP(L34,Paramétrage!$C$6:$E$29,3,0)))</f>
        <v>0</v>
      </c>
      <c r="Y34" s="366"/>
      <c r="Z34" s="361"/>
      <c r="AA34" s="367"/>
      <c r="AB34" s="214"/>
      <c r="AC34" s="44"/>
      <c r="AD34" s="74">
        <f>IF(F34="",0,IF(J34="",0,IF(SUMIF(F30:F37,F34,N30:N37)=0,0,IF(OR(K34="",J34="obligatoire"),AE34/SUMIF(F30:F37,F34,N30:N37),AE34/(SUMIF(F30:F37,F34,N30:N37)/K34)))))</f>
        <v>0</v>
      </c>
      <c r="AE34" s="16">
        <f t="shared" si="13"/>
        <v>0</v>
      </c>
    </row>
    <row r="35" spans="1:31" hidden="1" x14ac:dyDescent="0.25">
      <c r="A35" s="349"/>
      <c r="B35" s="351"/>
      <c r="C35" s="354"/>
      <c r="D35" s="355"/>
      <c r="E35" s="358"/>
      <c r="F35" s="164"/>
      <c r="G35" s="64"/>
      <c r="H35" s="165"/>
      <c r="I35" s="59"/>
      <c r="J35" s="58"/>
      <c r="K35" s="40"/>
      <c r="L35" s="41"/>
      <c r="M35" s="52"/>
      <c r="N35" s="51"/>
      <c r="O35" s="57"/>
      <c r="P35" s="42"/>
      <c r="Q35" s="360"/>
      <c r="R35" s="361"/>
      <c r="S35" s="362"/>
      <c r="T35" s="105" t="str">
        <f>IF(OR(O35="",L35=Paramétrage!$C$10,L35=Paramétrage!$C$13,L35=Paramétrage!$C$17,L35=Paramétrage!$C$20,L35=Paramétrage!$C$24,L35=Paramétrage!$C$27,AND(L35&lt;&gt;Paramétrage!$C$9,P35="Mut+ext")),"",ROUNDUP(N35/O35,0))</f>
        <v/>
      </c>
      <c r="U35" s="109">
        <f>IF(OR(L35="",P35="Mut+ext"),0,IF(VLOOKUP(L35,Paramétrage!$C$6:$E$29,2,0)=0,0,IF(O35="","saisir capacité",IF(OR(G35=Paramétrage!$I$7,G35=Paramétrage!$I$8,G35=Paramétrage!$I$9,G35=Paramétrage!$I$10),0,M35*T35*VLOOKUP(L35,Paramétrage!$C$6:$E$29,2,0)))))</f>
        <v>0</v>
      </c>
      <c r="V35" s="43"/>
      <c r="W35" s="104">
        <f t="shared" si="12"/>
        <v>0</v>
      </c>
      <c r="X35" s="106">
        <f>IF(L35="",0,IF(ISERROR(V35+U35*VLOOKUP(L35,Paramétrage!$C$6:$E$29,3,0))=TRUE,W35,V35+U35*VLOOKUP(L35,Paramétrage!$C$6:$E$29,3,0)))</f>
        <v>0</v>
      </c>
      <c r="Y35" s="366"/>
      <c r="Z35" s="361"/>
      <c r="AA35" s="367"/>
      <c r="AB35" s="214"/>
      <c r="AC35" s="44"/>
      <c r="AD35" s="74">
        <f>IF(F35="",0,IF(J35="",0,IF(SUMIF(F30:F37,F35,N30:N37)=0,0,IF(OR(K35="",J35="obligatoire"),AE35/SUMIF(F30:F37,F35,N30:N37),AE35/(SUMIF(F30:F37,F35,N30:N37)/K35)))))</f>
        <v>0</v>
      </c>
      <c r="AE35" s="16">
        <f t="shared" si="13"/>
        <v>0</v>
      </c>
    </row>
    <row r="36" spans="1:31" hidden="1" x14ac:dyDescent="0.25">
      <c r="A36" s="349"/>
      <c r="B36" s="351"/>
      <c r="C36" s="354"/>
      <c r="D36" s="355"/>
      <c r="E36" s="358"/>
      <c r="F36" s="164"/>
      <c r="G36" s="64"/>
      <c r="H36" s="165"/>
      <c r="I36" s="59"/>
      <c r="J36" s="58"/>
      <c r="K36" s="40"/>
      <c r="L36" s="41"/>
      <c r="M36" s="52"/>
      <c r="N36" s="50"/>
      <c r="O36" s="57"/>
      <c r="P36" s="42"/>
      <c r="Q36" s="360"/>
      <c r="R36" s="361"/>
      <c r="S36" s="362"/>
      <c r="T36" s="105" t="str">
        <f>IF(OR(O36="",L36=Paramétrage!$C$10,L36=Paramétrage!$C$13,L36=Paramétrage!$C$17,L36=Paramétrage!$C$20,L36=Paramétrage!$C$24,L36=Paramétrage!$C$27,AND(L36&lt;&gt;Paramétrage!$C$9,P36="Mut+ext")),"",ROUNDUP(N36/O36,0))</f>
        <v/>
      </c>
      <c r="U36" s="109">
        <f>IF(OR(L36="",P36="Mut+ext"),0,IF(VLOOKUP(L36,Paramétrage!$C$6:$E$29,2,0)=0,0,IF(O36="","saisir capacité",IF(OR(G36=Paramétrage!$I$7,G36=Paramétrage!$I$8,G36=Paramétrage!$I$9,G36=Paramétrage!$I$10),0,M36*T36*VLOOKUP(L36,Paramétrage!$C$6:$E$29,2,0)))))</f>
        <v>0</v>
      </c>
      <c r="V36" s="43"/>
      <c r="W36" s="104">
        <f t="shared" si="12"/>
        <v>0</v>
      </c>
      <c r="X36" s="106">
        <f>IF(L36="",0,IF(ISERROR(V36+U36*VLOOKUP(L36,Paramétrage!$C$6:$E$29,3,0))=TRUE,W36,V36+U36*VLOOKUP(L36,Paramétrage!$C$6:$E$29,3,0)))</f>
        <v>0</v>
      </c>
      <c r="Y36" s="366"/>
      <c r="Z36" s="361"/>
      <c r="AA36" s="367"/>
      <c r="AB36" s="214"/>
      <c r="AC36" s="44"/>
      <c r="AD36" s="74">
        <f>IF(F36="",0,IF(J36="",0,IF(SUMIF(F30:F37,F36,N30:N37)=0,0,IF(OR(K36="",J36="obligatoire"),AE36/SUMIF(F30:F37,F36,N30:N37),AE36/(SUMIF(F30:F37,F36,N30:N37)/K36)))))</f>
        <v>0</v>
      </c>
      <c r="AE36" s="16">
        <f t="shared" si="13"/>
        <v>0</v>
      </c>
    </row>
    <row r="37" spans="1:31" hidden="1" x14ac:dyDescent="0.25">
      <c r="A37" s="349"/>
      <c r="B37" s="351"/>
      <c r="C37" s="356"/>
      <c r="D37" s="357"/>
      <c r="E37" s="359"/>
      <c r="F37" s="164"/>
      <c r="G37" s="64"/>
      <c r="H37" s="165"/>
      <c r="I37" s="59"/>
      <c r="J37" s="58"/>
      <c r="K37" s="40"/>
      <c r="L37" s="41"/>
      <c r="M37" s="52"/>
      <c r="N37" s="49"/>
      <c r="O37" s="57"/>
      <c r="P37" s="42"/>
      <c r="Q37" s="360"/>
      <c r="R37" s="361"/>
      <c r="S37" s="362"/>
      <c r="T37" s="105" t="str">
        <f>IF(OR(O37="",L37=Paramétrage!$C$10,L37=Paramétrage!$C$13,L37=Paramétrage!$C$17,L37=Paramétrage!$C$20,L37=Paramétrage!$C$24,L37=Paramétrage!$C$27,AND(L37&lt;&gt;Paramétrage!$C$9,P37="Mut+ext")),"",ROUNDUP(N37/O37,0))</f>
        <v/>
      </c>
      <c r="U37" s="109">
        <f>IF(OR(L37="",P37="Mut+ext"),0,IF(VLOOKUP(L37,Paramétrage!$C$6:$E$29,2,0)=0,0,IF(O37="","saisir capacité",IF(OR(G37=Paramétrage!$I$7,G37=Paramétrage!$I$8,G37=Paramétrage!$I$9,G37=Paramétrage!$I$10),0,M37*T37*VLOOKUP(L37,Paramétrage!$C$6:$E$29,2,0)))))</f>
        <v>0</v>
      </c>
      <c r="V37" s="43"/>
      <c r="W37" s="104">
        <f t="shared" si="12"/>
        <v>0</v>
      </c>
      <c r="X37" s="106">
        <f>IF(L37="",0,IF(ISERROR(V37+U37*VLOOKUP(L37,Paramétrage!$C$6:$E$29,3,0))=TRUE,W37,V37+U37*VLOOKUP(L37,Paramétrage!$C$6:$E$29,3,0)))</f>
        <v>0</v>
      </c>
      <c r="Y37" s="366"/>
      <c r="Z37" s="361"/>
      <c r="AA37" s="367"/>
      <c r="AB37" s="214"/>
      <c r="AC37" s="44"/>
      <c r="AD37" s="74">
        <f>IF(F37="",0,IF(J37="",0,IF(SUMIF(F30:F37,F37,N30:N37)=0,0,IF(OR(K37="",J37="obligatoire"),AE37/SUMIF(F30:F37,F37,N30:N37),AE37/(SUMIF(F30:F37,F37,N30:N37)/K37)))))</f>
        <v>0</v>
      </c>
      <c r="AE37" s="16">
        <f t="shared" si="13"/>
        <v>0</v>
      </c>
    </row>
    <row r="38" spans="1:31" x14ac:dyDescent="0.25">
      <c r="A38" s="349"/>
      <c r="B38" s="351"/>
      <c r="C38" s="175"/>
      <c r="D38" s="176"/>
      <c r="E38" s="76"/>
      <c r="F38" s="76"/>
      <c r="G38" s="168"/>
      <c r="H38" s="166"/>
      <c r="I38" s="132"/>
      <c r="J38" s="77"/>
      <c r="K38" s="78"/>
      <c r="L38" s="85"/>
      <c r="M38" s="79">
        <f>AD38</f>
        <v>14</v>
      </c>
      <c r="N38" s="80"/>
      <c r="O38" s="80"/>
      <c r="P38" s="83"/>
      <c r="Q38" s="81"/>
      <c r="R38" s="81"/>
      <c r="S38" s="82"/>
      <c r="T38" s="133"/>
      <c r="U38" s="84">
        <f>SUM(U30:U37)</f>
        <v>20</v>
      </c>
      <c r="V38" s="85">
        <f>SUM(V30:V37)</f>
        <v>0</v>
      </c>
      <c r="W38" s="86">
        <f t="shared" ref="W38" si="14">U38+V38</f>
        <v>20</v>
      </c>
      <c r="X38" s="87">
        <f>SUM(X30:X37)</f>
        <v>20</v>
      </c>
      <c r="Y38" s="134"/>
      <c r="Z38" s="135"/>
      <c r="AA38" s="136"/>
      <c r="AB38" s="137"/>
      <c r="AC38" s="138"/>
      <c r="AD38" s="139">
        <f>SUM(AD30:AD37)</f>
        <v>14</v>
      </c>
      <c r="AE38" s="140">
        <f>SUM(AE30:AE37)</f>
        <v>420</v>
      </c>
    </row>
    <row r="39" spans="1:31" ht="15.65" customHeight="1" x14ac:dyDescent="0.25">
      <c r="A39" s="349"/>
      <c r="B39" s="351" t="s">
        <v>92</v>
      </c>
      <c r="C39" s="352" t="s">
        <v>93</v>
      </c>
      <c r="D39" s="353"/>
      <c r="E39" s="358">
        <v>7</v>
      </c>
      <c r="F39" s="164" t="s">
        <v>94</v>
      </c>
      <c r="G39" s="47" t="s">
        <v>70</v>
      </c>
      <c r="H39" s="65" t="s">
        <v>95</v>
      </c>
      <c r="I39" s="59">
        <v>20</v>
      </c>
      <c r="J39" s="72" t="s">
        <v>80</v>
      </c>
      <c r="K39" s="40">
        <v>4</v>
      </c>
      <c r="L39" s="41" t="s">
        <v>96</v>
      </c>
      <c r="M39" s="53">
        <v>16</v>
      </c>
      <c r="N39" s="50">
        <v>25</v>
      </c>
      <c r="O39" s="57">
        <v>35</v>
      </c>
      <c r="P39" s="46" t="s">
        <v>73</v>
      </c>
      <c r="Q39" s="360" t="s">
        <v>97</v>
      </c>
      <c r="R39" s="361"/>
      <c r="S39" s="362"/>
      <c r="T39" s="105">
        <f>IF(OR(O39="",L39=Paramétrage!$C$10,L39=Paramétrage!$C$13,L39=Paramétrage!$C$17,L39=Paramétrage!$C$20,L39=Paramétrage!$C$24,L39=Paramétrage!$C$27,AND(L39&lt;&gt;Paramétrage!$C$9,P39="Mut+ext")),"",ROUNDUP(N39/O39,0))</f>
        <v>1</v>
      </c>
      <c r="U39" s="109">
        <f>IF(OR(L39="",P39="Mut+ext"),0,IF(VLOOKUP(L39,Paramétrage!$C$6:$E$29,2,0)=0,0,IF(O39="","saisir capacité",IF(OR(G39=Paramétrage!$I$7,G39=Paramétrage!$I$8,G39=Paramétrage!$I$9,G39=Paramétrage!$I$10),0,M39*T39*VLOOKUP(L39,Paramétrage!$C$6:$E$29,2,0)))))</f>
        <v>16</v>
      </c>
      <c r="V39" s="71"/>
      <c r="W39" s="107">
        <f t="shared" ref="W39:W46" si="15">IF(ISERROR(U39+V39)=TRUE,U39,U39+V39)</f>
        <v>16</v>
      </c>
      <c r="X39" s="108">
        <f>IF(L39="",0,IF(ISERROR(V39+U39*VLOOKUP(L39,Paramétrage!$C$6:$E$29,3,0))=TRUE,W39,V39+U39*VLOOKUP(L39,Paramétrage!$C$6:$E$29,3,0)))</f>
        <v>24</v>
      </c>
      <c r="Y39" s="366"/>
      <c r="Z39" s="361"/>
      <c r="AA39" s="367"/>
      <c r="AB39" s="73" t="s">
        <v>81</v>
      </c>
      <c r="AC39" s="44" t="s">
        <v>82</v>
      </c>
      <c r="AD39" s="74">
        <f>IF(F39="",0,IF(J39="",0,IF(SUMIF(F39:F46,F39,N39:N46)=0,0,IF(OR(K39="",J39="obligatoire"),AE39/SUMIF(F39:F46,F39,N39:N46),AE39/(SUMIF(F39:F46,F39,N39:N46)/K39)))))</f>
        <v>16</v>
      </c>
      <c r="AE39" s="16">
        <f>M39*N39</f>
        <v>400</v>
      </c>
    </row>
    <row r="40" spans="1:31" x14ac:dyDescent="0.25">
      <c r="A40" s="349"/>
      <c r="B40" s="351"/>
      <c r="C40" s="354"/>
      <c r="D40" s="355"/>
      <c r="E40" s="358"/>
      <c r="F40" s="164" t="s">
        <v>94</v>
      </c>
      <c r="G40" s="47" t="s">
        <v>70</v>
      </c>
      <c r="H40" s="65" t="s">
        <v>98</v>
      </c>
      <c r="I40" s="59">
        <v>21</v>
      </c>
      <c r="J40" s="72" t="s">
        <v>80</v>
      </c>
      <c r="K40" s="40">
        <v>4</v>
      </c>
      <c r="L40" s="41" t="s">
        <v>96</v>
      </c>
      <c r="M40" s="53">
        <v>16</v>
      </c>
      <c r="N40" s="49">
        <v>15</v>
      </c>
      <c r="O40" s="57">
        <v>35</v>
      </c>
      <c r="P40" s="42" t="s">
        <v>73</v>
      </c>
      <c r="Q40" s="360" t="s">
        <v>101</v>
      </c>
      <c r="R40" s="361"/>
      <c r="S40" s="362"/>
      <c r="T40" s="105">
        <f>IF(OR(O40="",L40=Paramétrage!$C$10,L40=Paramétrage!$C$13,L40=Paramétrage!$C$17,L40=Paramétrage!$C$20,L40=Paramétrage!$C$24,L40=Paramétrage!$C$27,AND(L40&lt;&gt;Paramétrage!$C$9,P40="Mut+ext")),"",ROUNDUP(N40/O40,0))</f>
        <v>1</v>
      </c>
      <c r="U40" s="109">
        <f>IF(OR(L40="",P40="Mut+ext"),0,IF(VLOOKUP(L40,Paramétrage!$C$6:$E$29,2,0)=0,0,IF(O40="","saisir capacité",IF(OR(G40=Paramétrage!$I$7,G40=Paramétrage!$I$8,G40=Paramétrage!$I$9,G40=Paramétrage!$I$10),0,M40*T40*VLOOKUP(L40,Paramétrage!$C$6:$E$29,2,0)))))</f>
        <v>16</v>
      </c>
      <c r="V40" s="43"/>
      <c r="W40" s="104">
        <f t="shared" si="15"/>
        <v>16</v>
      </c>
      <c r="X40" s="106">
        <f>IF(L40="",0,IF(ISERROR(V40+U40*VLOOKUP(L40,Paramétrage!$C$6:$E$29,3,0))=TRUE,W40,V40+U40*VLOOKUP(L40,Paramétrage!$C$6:$E$29,3,0)))</f>
        <v>24</v>
      </c>
      <c r="Y40" s="366"/>
      <c r="Z40" s="361"/>
      <c r="AA40" s="367"/>
      <c r="AB40" s="73" t="s">
        <v>81</v>
      </c>
      <c r="AC40" s="44" t="s">
        <v>82</v>
      </c>
      <c r="AD40" s="74">
        <f>IF(F40="",0,IF(J40="",0,IF(SUMIF(F39:F46,F40,N39:N46)=0,0,IF(OR(K40="",J40="obligatoire"),AE40/SUMIF(F39:F46,F40,N39:N46),AE40/(SUMIF(F39:F46,F40,N39:N46)/K40)))))</f>
        <v>9.6</v>
      </c>
      <c r="AE40" s="16">
        <f t="shared" ref="AE40:AE46" si="16">M40*N40</f>
        <v>240</v>
      </c>
    </row>
    <row r="41" spans="1:31" x14ac:dyDescent="0.25">
      <c r="A41" s="349"/>
      <c r="B41" s="351"/>
      <c r="C41" s="354"/>
      <c r="D41" s="355"/>
      <c r="E41" s="358"/>
      <c r="F41" s="164" t="s">
        <v>94</v>
      </c>
      <c r="G41" s="47" t="s">
        <v>70</v>
      </c>
      <c r="H41" s="165" t="s">
        <v>100</v>
      </c>
      <c r="I41" s="59">
        <v>21</v>
      </c>
      <c r="J41" s="72" t="s">
        <v>80</v>
      </c>
      <c r="K41" s="40">
        <v>4</v>
      </c>
      <c r="L41" s="41" t="s">
        <v>96</v>
      </c>
      <c r="M41" s="53">
        <v>16</v>
      </c>
      <c r="N41" s="50">
        <v>15</v>
      </c>
      <c r="O41" s="57">
        <v>35</v>
      </c>
      <c r="P41" s="42" t="s">
        <v>99</v>
      </c>
      <c r="Q41" s="360"/>
      <c r="R41" s="361"/>
      <c r="S41" s="362"/>
      <c r="T41" s="105">
        <f>IF(OR(O41="",L41=Paramétrage!$C$10,L41=Paramétrage!$C$13,L41=Paramétrage!$C$17,L41=Paramétrage!$C$20,L41=Paramétrage!$C$24,L41=Paramétrage!$C$27,AND(L41&lt;&gt;Paramétrage!$C$9,P41="Mut+ext")),"",ROUNDUP(N41/O41,0))</f>
        <v>1</v>
      </c>
      <c r="U41" s="109">
        <f>IF(OR(L41="",P41="Mut+ext"),0,IF(VLOOKUP(L41,Paramétrage!$C$6:$E$29,2,0)=0,0,IF(O41="","saisir capacité",IF(OR(G41=Paramétrage!$I$7,G41=Paramétrage!$I$8,G41=Paramétrage!$I$9,G41=Paramétrage!$I$10),0,M41*T41*VLOOKUP(L41,Paramétrage!$C$6:$E$29,2,0)))))</f>
        <v>16</v>
      </c>
      <c r="V41" s="43"/>
      <c r="W41" s="104">
        <f t="shared" si="15"/>
        <v>16</v>
      </c>
      <c r="X41" s="106">
        <f>IF(L41="",0,IF(ISERROR(V41+U41*VLOOKUP(L41,Paramétrage!$C$6:$E$29,3,0))=TRUE,W41,V41+U41*VLOOKUP(L41,Paramétrage!$C$6:$E$29,3,0)))</f>
        <v>24</v>
      </c>
      <c r="Y41" s="366"/>
      <c r="Z41" s="361"/>
      <c r="AA41" s="367"/>
      <c r="AB41" s="73" t="s">
        <v>81</v>
      </c>
      <c r="AC41" s="44" t="s">
        <v>82</v>
      </c>
      <c r="AD41" s="74">
        <f>IF(F41="",0,IF(J41="",0,IF(SUMIF(F39:F46,F41,N39:N46)=0,0,IF(OR(K41="",J41="obligatoire"),AE41/SUMIF(F39:F46,F41,N39:N46),AE41/(SUMIF(F39:F46,F41,N39:N46)/K41)))))</f>
        <v>9.6</v>
      </c>
      <c r="AE41" s="16">
        <f t="shared" si="16"/>
        <v>240</v>
      </c>
    </row>
    <row r="42" spans="1:31" x14ac:dyDescent="0.25">
      <c r="A42" s="349"/>
      <c r="B42" s="351"/>
      <c r="C42" s="354"/>
      <c r="D42" s="355"/>
      <c r="E42" s="358"/>
      <c r="F42" s="164" t="s">
        <v>94</v>
      </c>
      <c r="G42" s="47" t="s">
        <v>70</v>
      </c>
      <c r="H42" s="165" t="s">
        <v>102</v>
      </c>
      <c r="I42" s="59">
        <v>21</v>
      </c>
      <c r="J42" s="72" t="s">
        <v>80</v>
      </c>
      <c r="K42" s="40">
        <v>4</v>
      </c>
      <c r="L42" s="41" t="s">
        <v>96</v>
      </c>
      <c r="M42" s="53">
        <v>16</v>
      </c>
      <c r="N42" s="51">
        <v>15</v>
      </c>
      <c r="O42" s="57">
        <v>35</v>
      </c>
      <c r="P42" s="42" t="s">
        <v>105</v>
      </c>
      <c r="Q42" s="360" t="s">
        <v>235</v>
      </c>
      <c r="R42" s="361"/>
      <c r="S42" s="362"/>
      <c r="T42" s="105" t="str">
        <f>IF(OR(O42="",L42=Paramétrage!$C$10,L42=Paramétrage!$C$13,L42=Paramétrage!$C$17,L42=Paramétrage!$C$20,L42=Paramétrage!$C$24,L42=Paramétrage!$C$27,AND(L42&lt;&gt;Paramétrage!$C$9,P42="Mut+ext")),"",ROUNDUP(N42/O42,0))</f>
        <v/>
      </c>
      <c r="U42" s="109">
        <f>IF(OR(L42="",P42="Mut+ext"),0,IF(VLOOKUP(L42,Paramétrage!$C$6:$E$29,2,0)=0,0,IF(O42="","saisir capacité",IF(OR(G42=Paramétrage!$I$7,G42=Paramétrage!$I$8,G42=Paramétrage!$I$9,G42=Paramétrage!$I$10),0,M42*T42*VLOOKUP(L42,Paramétrage!$C$6:$E$29,2,0)))))</f>
        <v>0</v>
      </c>
      <c r="V42" s="43"/>
      <c r="W42" s="104">
        <f t="shared" si="15"/>
        <v>0</v>
      </c>
      <c r="X42" s="106">
        <f>IF(L42="",0,IF(ISERROR(V42+U42*VLOOKUP(L42,Paramétrage!$C$6:$E$29,3,0))=TRUE,W42,V42+U42*VLOOKUP(L42,Paramétrage!$C$6:$E$29,3,0)))</f>
        <v>0</v>
      </c>
      <c r="Y42" s="366"/>
      <c r="Z42" s="361"/>
      <c r="AA42" s="367"/>
      <c r="AB42" s="73" t="s">
        <v>81</v>
      </c>
      <c r="AC42" s="44" t="s">
        <v>82</v>
      </c>
      <c r="AD42" s="74">
        <f>IF(F42="",0,IF(J42="",0,IF(SUMIF(F39:F46,F42,N39:N46)=0,0,IF(OR(K42="",J42="obligatoire"),AE42/SUMIF(F39:F46,F42,N39:N46),AE42/(SUMIF(F39:F46,F42,N39:N46)/K42)))))</f>
        <v>9.6</v>
      </c>
      <c r="AE42" s="16">
        <f t="shared" si="16"/>
        <v>240</v>
      </c>
    </row>
    <row r="43" spans="1:31" x14ac:dyDescent="0.25">
      <c r="A43" s="349"/>
      <c r="B43" s="351"/>
      <c r="C43" s="354"/>
      <c r="D43" s="355"/>
      <c r="E43" s="358"/>
      <c r="F43" s="164" t="s">
        <v>94</v>
      </c>
      <c r="G43" s="47" t="s">
        <v>70</v>
      </c>
      <c r="H43" s="165" t="s">
        <v>104</v>
      </c>
      <c r="I43" s="59">
        <v>21</v>
      </c>
      <c r="J43" s="72" t="s">
        <v>80</v>
      </c>
      <c r="K43" s="40">
        <v>4</v>
      </c>
      <c r="L43" s="41" t="s">
        <v>96</v>
      </c>
      <c r="M43" s="53">
        <v>16</v>
      </c>
      <c r="N43" s="50">
        <v>15</v>
      </c>
      <c r="O43" s="57">
        <v>35</v>
      </c>
      <c r="P43" s="42" t="s">
        <v>73</v>
      </c>
      <c r="Q43" s="360" t="s">
        <v>106</v>
      </c>
      <c r="R43" s="361"/>
      <c r="S43" s="362"/>
      <c r="T43" s="105">
        <f>IF(OR(O43="",L43=Paramétrage!$C$10,L43=Paramétrage!$C$13,L43=Paramétrage!$C$17,L43=Paramétrage!$C$20,L43=Paramétrage!$C$24,L43=Paramétrage!$C$27,AND(L43&lt;&gt;Paramétrage!$C$9,P43="Mut+ext")),"",ROUNDUP(N43/O43,0))</f>
        <v>1</v>
      </c>
      <c r="U43" s="109">
        <f>IF(OR(L43="",P43="Mut+ext"),0,IF(VLOOKUP(L43,Paramétrage!$C$6:$E$29,2,0)=0,0,IF(O43="","saisir capacité",IF(OR(G43=Paramétrage!$I$7,G43=Paramétrage!$I$8,G43=Paramétrage!$I$9,G43=Paramétrage!$I$10),0,M43*T43*VLOOKUP(L43,Paramétrage!$C$6:$E$29,2,0)))))</f>
        <v>16</v>
      </c>
      <c r="V43" s="43"/>
      <c r="W43" s="104">
        <f t="shared" si="15"/>
        <v>16</v>
      </c>
      <c r="X43" s="106">
        <f>IF(L43="",0,IF(ISERROR(V43+U43*VLOOKUP(L43,Paramétrage!$C$6:$E$29,3,0))=TRUE,W43,V43+U43*VLOOKUP(L43,Paramétrage!$C$6:$E$29,3,0)))</f>
        <v>24</v>
      </c>
      <c r="Y43" s="366"/>
      <c r="Z43" s="361"/>
      <c r="AA43" s="367"/>
      <c r="AB43" s="73" t="s">
        <v>81</v>
      </c>
      <c r="AC43" s="44" t="s">
        <v>82</v>
      </c>
      <c r="AD43" s="74">
        <f>IF(F43="",0,IF(J43="",0,IF(SUMIF(F39:F46,F43,N39:N46)=0,0,IF(OR(K43="",J43="obligatoire"),AE43/SUMIF(F39:F46,F43,N39:N46),AE43/(SUMIF(F39:F46,F43,N39:N46)/K43)))))</f>
        <v>9.6</v>
      </c>
      <c r="AE43" s="16">
        <f t="shared" si="16"/>
        <v>240</v>
      </c>
    </row>
    <row r="44" spans="1:31" x14ac:dyDescent="0.25">
      <c r="A44" s="349"/>
      <c r="B44" s="351"/>
      <c r="C44" s="354"/>
      <c r="D44" s="355"/>
      <c r="E44" s="358"/>
      <c r="F44" s="164" t="s">
        <v>94</v>
      </c>
      <c r="G44" s="47" t="s">
        <v>70</v>
      </c>
      <c r="H44" s="165" t="s">
        <v>107</v>
      </c>
      <c r="I44" s="59">
        <v>21</v>
      </c>
      <c r="J44" s="72" t="s">
        <v>80</v>
      </c>
      <c r="K44" s="40">
        <v>4</v>
      </c>
      <c r="L44" s="41" t="s">
        <v>96</v>
      </c>
      <c r="M44" s="53">
        <v>16</v>
      </c>
      <c r="N44" s="51">
        <v>15</v>
      </c>
      <c r="O44" s="57">
        <v>35</v>
      </c>
      <c r="P44" s="42" t="s">
        <v>105</v>
      </c>
      <c r="Q44" s="360" t="s">
        <v>236</v>
      </c>
      <c r="R44" s="361"/>
      <c r="S44" s="362"/>
      <c r="T44" s="105" t="str">
        <f>IF(OR(O44="",L44=Paramétrage!$C$10,L44=Paramétrage!$C$13,L44=Paramétrage!$C$17,L44=Paramétrage!$C$20,L44=Paramétrage!$C$24,L44=Paramétrage!$C$27,AND(L44&lt;&gt;Paramétrage!$C$9,P44="Mut+ext")),"",ROUNDUP(N44/O44,0))</f>
        <v/>
      </c>
      <c r="U44" s="109">
        <f>IF(OR(L44="",P44="Mut+ext"),0,IF(VLOOKUP(L44,Paramétrage!$C$6:$E$29,2,0)=0,0,IF(O44="","saisir capacité",IF(OR(G44=Paramétrage!$I$7,G44=Paramétrage!$I$8,G44=Paramétrage!$I$9,G44=Paramétrage!$I$10),0,M44*T44*VLOOKUP(L44,Paramétrage!$C$6:$E$29,2,0)))))</f>
        <v>0</v>
      </c>
      <c r="V44" s="43"/>
      <c r="W44" s="104">
        <f t="shared" si="15"/>
        <v>0</v>
      </c>
      <c r="X44" s="106">
        <f>IF(L44="",0,IF(ISERROR(V44+U44*VLOOKUP(L44,Paramétrage!$C$6:$E$29,3,0))=TRUE,W44,V44+U44*VLOOKUP(L44,Paramétrage!$C$6:$E$29,3,0)))</f>
        <v>0</v>
      </c>
      <c r="Y44" s="366"/>
      <c r="Z44" s="361"/>
      <c r="AA44" s="367"/>
      <c r="AB44" s="73" t="s">
        <v>81</v>
      </c>
      <c r="AC44" s="44" t="s">
        <v>82</v>
      </c>
      <c r="AD44" s="74">
        <f>IF(F44="",0,IF(J44="",0,IF(SUMIF(F39:F46,F44,N39:N46)=0,0,IF(OR(K44="",J44="obligatoire"),AE44/SUMIF(F39:F46,F44,N39:N46),AE44/(SUMIF(F39:F46,F44,N39:N46)/K44)))))</f>
        <v>9.6</v>
      </c>
      <c r="AE44" s="16">
        <f t="shared" si="16"/>
        <v>240</v>
      </c>
    </row>
    <row r="45" spans="1:31" x14ac:dyDescent="0.25">
      <c r="A45" s="349"/>
      <c r="B45" s="351"/>
      <c r="C45" s="354"/>
      <c r="D45" s="355"/>
      <c r="E45" s="358"/>
      <c r="F45" s="164"/>
      <c r="G45" s="64"/>
      <c r="H45" s="165"/>
      <c r="I45" s="59"/>
      <c r="J45" s="58"/>
      <c r="K45" s="40"/>
      <c r="L45" s="41"/>
      <c r="M45" s="52"/>
      <c r="N45" s="50"/>
      <c r="O45" s="57"/>
      <c r="P45" s="42"/>
      <c r="Q45" s="360"/>
      <c r="R45" s="361"/>
      <c r="S45" s="362"/>
      <c r="T45" s="105" t="str">
        <f>IF(OR(O45="",L45=Paramétrage!$C$10,L45=Paramétrage!$C$13,L45=Paramétrage!$C$17,L45=Paramétrage!$C$20,L45=Paramétrage!$C$24,L45=Paramétrage!$C$27,AND(L45&lt;&gt;Paramétrage!$C$9,P45="Mut+ext")),"",ROUNDUP(N45/O45,0))</f>
        <v/>
      </c>
      <c r="U45" s="109">
        <f>IF(OR(L45="",P45="Mut+ext"),0,IF(VLOOKUP(L45,Paramétrage!$C$6:$E$29,2,0)=0,0,IF(O45="","saisir capacité",IF(OR(G45=Paramétrage!$I$7,G45=Paramétrage!$I$8,G45=Paramétrage!$I$9,G45=Paramétrage!$I$10),0,M45*T45*VLOOKUP(L45,Paramétrage!$C$6:$E$29,2,0)))))</f>
        <v>0</v>
      </c>
      <c r="V45" s="43"/>
      <c r="W45" s="104">
        <f t="shared" si="15"/>
        <v>0</v>
      </c>
      <c r="X45" s="106">
        <f>IF(L45="",0,IF(ISERROR(V45+U45*VLOOKUP(L45,Paramétrage!$C$6:$E$29,3,0))=TRUE,W45,V45+U45*VLOOKUP(L45,Paramétrage!$C$6:$E$29,3,0)))</f>
        <v>0</v>
      </c>
      <c r="Y45" s="366"/>
      <c r="Z45" s="361"/>
      <c r="AA45" s="367"/>
      <c r="AB45" s="214"/>
      <c r="AC45" s="44"/>
      <c r="AD45" s="74">
        <f>IF(F45="",0,IF(J45="",0,IF(SUMIF(F39:F46,F45,N39:N46)=0,0,IF(OR(K45="",J45="obligatoire"),AE45/SUMIF(F39:F46,F45,N39:N46),AE45/(SUMIF(F39:F46,F45,N39:N46)/K45)))))</f>
        <v>0</v>
      </c>
      <c r="AE45" s="16">
        <f t="shared" si="16"/>
        <v>0</v>
      </c>
    </row>
    <row r="46" spans="1:31" x14ac:dyDescent="0.25">
      <c r="A46" s="349"/>
      <c r="B46" s="351"/>
      <c r="C46" s="356"/>
      <c r="D46" s="357"/>
      <c r="E46" s="359"/>
      <c r="F46" s="164"/>
      <c r="G46" s="64"/>
      <c r="H46" s="165"/>
      <c r="I46" s="59"/>
      <c r="J46" s="58"/>
      <c r="K46" s="40"/>
      <c r="L46" s="41"/>
      <c r="M46" s="52"/>
      <c r="N46" s="49"/>
      <c r="O46" s="57"/>
      <c r="P46" s="42"/>
      <c r="Q46" s="360"/>
      <c r="R46" s="361"/>
      <c r="S46" s="362"/>
      <c r="T46" s="105" t="str">
        <f>IF(OR(O46="",L46=Paramétrage!$C$10,L46=Paramétrage!$C$13,L46=Paramétrage!$C$17,L46=Paramétrage!$C$20,L46=Paramétrage!$C$24,L46=Paramétrage!$C$27,AND(L46&lt;&gt;Paramétrage!$C$9,P46="Mut+ext")),"",ROUNDUP(N46/O46,0))</f>
        <v/>
      </c>
      <c r="U46" s="109">
        <f>IF(OR(L46="",P46="Mut+ext"),0,IF(VLOOKUP(L46,Paramétrage!$C$6:$E$29,2,0)=0,0,IF(O46="","saisir capacité",IF(OR(G46=Paramétrage!$I$7,G46=Paramétrage!$I$8,G46=Paramétrage!$I$9,G46=Paramétrage!$I$10),0,M46*T46*VLOOKUP(L46,Paramétrage!$C$6:$E$29,2,0)))))</f>
        <v>0</v>
      </c>
      <c r="V46" s="43"/>
      <c r="W46" s="104">
        <f t="shared" si="15"/>
        <v>0</v>
      </c>
      <c r="X46" s="106">
        <f>IF(L46="",0,IF(ISERROR(V46+U46*VLOOKUP(L46,Paramétrage!$C$6:$E$29,3,0))=TRUE,W46,V46+U46*VLOOKUP(L46,Paramétrage!$C$6:$E$29,3,0)))</f>
        <v>0</v>
      </c>
      <c r="Y46" s="366"/>
      <c r="Z46" s="361"/>
      <c r="AA46" s="367"/>
      <c r="AB46" s="214"/>
      <c r="AC46" s="44"/>
      <c r="AD46" s="74">
        <f>IF(F46="",0,IF(J46="",0,IF(SUMIF(F39:F46,F46,N39:N46)=0,0,IF(OR(K46="",J46="obligatoire"),AE46/SUMIF(F39:F46,F46,N39:N46),AE46/(SUMIF(F39:F46,F46,N39:N46)/K46)))))</f>
        <v>0</v>
      </c>
      <c r="AE46" s="16">
        <f t="shared" si="16"/>
        <v>0</v>
      </c>
    </row>
    <row r="47" spans="1:31" x14ac:dyDescent="0.25">
      <c r="A47" s="349"/>
      <c r="B47" s="351"/>
      <c r="C47" s="175"/>
      <c r="D47" s="176"/>
      <c r="E47" s="76"/>
      <c r="F47" s="76"/>
      <c r="G47" s="168"/>
      <c r="H47" s="166"/>
      <c r="I47" s="132"/>
      <c r="J47" s="77"/>
      <c r="K47" s="78"/>
      <c r="L47" s="85"/>
      <c r="M47" s="79">
        <f>AD47</f>
        <v>64</v>
      </c>
      <c r="N47" s="80"/>
      <c r="O47" s="80"/>
      <c r="P47" s="83"/>
      <c r="Q47" s="81"/>
      <c r="R47" s="81"/>
      <c r="S47" s="82"/>
      <c r="T47" s="133"/>
      <c r="U47" s="84">
        <f>SUM(U39:U46)</f>
        <v>64</v>
      </c>
      <c r="V47" s="85">
        <f>SUM(V39:V46)</f>
        <v>0</v>
      </c>
      <c r="W47" s="86">
        <f t="shared" ref="W47" si="17">U47+V47</f>
        <v>64</v>
      </c>
      <c r="X47" s="87">
        <f>SUM(X39:X46)</f>
        <v>96</v>
      </c>
      <c r="Y47" s="134"/>
      <c r="Z47" s="135"/>
      <c r="AA47" s="136"/>
      <c r="AB47" s="137"/>
      <c r="AC47" s="138"/>
      <c r="AD47" s="139">
        <f>SUM(AD39:AD46)</f>
        <v>64</v>
      </c>
      <c r="AE47" s="140">
        <f>SUM(AE39:AE46)</f>
        <v>1600</v>
      </c>
    </row>
    <row r="48" spans="1:31" ht="15.65" customHeight="1" x14ac:dyDescent="0.25">
      <c r="A48" s="349"/>
      <c r="B48" s="351" t="s">
        <v>108</v>
      </c>
      <c r="C48" s="352" t="s">
        <v>109</v>
      </c>
      <c r="D48" s="353"/>
      <c r="E48" s="358">
        <v>5</v>
      </c>
      <c r="F48" s="164" t="s">
        <v>110</v>
      </c>
      <c r="G48" s="47" t="s">
        <v>70</v>
      </c>
      <c r="H48" s="233" t="s">
        <v>111</v>
      </c>
      <c r="I48" s="234">
        <v>21</v>
      </c>
      <c r="J48" s="72" t="s">
        <v>80</v>
      </c>
      <c r="K48" s="40">
        <v>1</v>
      </c>
      <c r="L48" s="41" t="s">
        <v>72</v>
      </c>
      <c r="M48" s="53">
        <v>21</v>
      </c>
      <c r="N48" s="50">
        <v>35</v>
      </c>
      <c r="O48" s="57">
        <v>40</v>
      </c>
      <c r="P48" s="46" t="s">
        <v>73</v>
      </c>
      <c r="Q48" s="360" t="s">
        <v>97</v>
      </c>
      <c r="R48" s="361"/>
      <c r="S48" s="362"/>
      <c r="T48" s="105">
        <f>IF(OR(O48="",L48=Paramétrage!$C$10,L48=Paramétrage!$C$13,L48=Paramétrage!$C$17,L48=Paramétrage!$C$20,L48=Paramétrage!$C$24,L48=Paramétrage!$C$27,AND(L48&lt;&gt;Paramétrage!$C$9,P48="Mut+ext")),"",ROUNDUP(N48/O48,0))</f>
        <v>1</v>
      </c>
      <c r="U48" s="109">
        <f>IF(OR(L48="",P48="Mut+ext"),0,IF(VLOOKUP(L48,Paramétrage!$C$6:$E$29,2,0)=0,0,IF(O48="","saisir capacité",IF(OR(G48=Paramétrage!$I$7,G48=Paramétrage!$I$8,G48=Paramétrage!$I$9,G48=Paramétrage!$I$10),0,M48*T48*VLOOKUP(L48,Paramétrage!$C$6:$E$29,2,0)))))</f>
        <v>21</v>
      </c>
      <c r="V48" s="71"/>
      <c r="W48" s="107">
        <f t="shared" ref="W48:W55" si="18">IF(ISERROR(U48+V48)=TRUE,U48,U48+V48)</f>
        <v>21</v>
      </c>
      <c r="X48" s="108">
        <f>IF(L48="",0,IF(ISERROR(V48+U48*VLOOKUP(L48,Paramétrage!$C$6:$E$29,3,0))=TRUE,W48,V48+U48*VLOOKUP(L48,Paramétrage!$C$6:$E$29,3,0)))</f>
        <v>21</v>
      </c>
      <c r="Y48" s="366"/>
      <c r="Z48" s="361"/>
      <c r="AA48" s="367"/>
      <c r="AB48" s="73" t="s">
        <v>65</v>
      </c>
      <c r="AC48" s="44" t="s">
        <v>66</v>
      </c>
      <c r="AD48" s="74">
        <f>IF(F48="",0,IF(J48="",0,IF(SUMIF(F48:F55,F48,N48:N55)=0,0,IF(OR(K48="",J48="obligatoire"),AE48/SUMIF(F48:F55,F48,N48:N55),AE48/(SUMIF(F48:F55,F48,N48:N55)/K48)))))</f>
        <v>14.7</v>
      </c>
      <c r="AE48" s="16">
        <f t="shared" ref="AE48:AE55" si="19">M48*N48</f>
        <v>735</v>
      </c>
    </row>
    <row r="49" spans="1:31" x14ac:dyDescent="0.25">
      <c r="A49" s="349"/>
      <c r="B49" s="351"/>
      <c r="C49" s="354"/>
      <c r="D49" s="355"/>
      <c r="E49" s="358"/>
      <c r="F49" s="164" t="s">
        <v>110</v>
      </c>
      <c r="G49" s="39" t="s">
        <v>70</v>
      </c>
      <c r="H49" s="233" t="s">
        <v>112</v>
      </c>
      <c r="I49" s="234">
        <v>21</v>
      </c>
      <c r="J49" s="58" t="s">
        <v>80</v>
      </c>
      <c r="K49" s="40">
        <v>1</v>
      </c>
      <c r="L49" s="41" t="s">
        <v>72</v>
      </c>
      <c r="M49" s="52">
        <v>21</v>
      </c>
      <c r="N49" s="49">
        <v>15</v>
      </c>
      <c r="O49" s="57">
        <v>40</v>
      </c>
      <c r="P49" s="42" t="s">
        <v>105</v>
      </c>
      <c r="Q49" s="360" t="s">
        <v>113</v>
      </c>
      <c r="R49" s="361"/>
      <c r="S49" s="362"/>
      <c r="T49" s="105" t="str">
        <f>IF(OR(O49="",L49=Paramétrage!$C$10,L49=Paramétrage!$C$13,L49=Paramétrage!$C$17,L49=Paramétrage!$C$20,L49=Paramétrage!$C$24,L49=Paramétrage!$C$27,AND(L49&lt;&gt;Paramétrage!$C$9,P49="Mut+ext")),"",ROUNDUP(N49/O49,0))</f>
        <v/>
      </c>
      <c r="U49" s="109">
        <f>IF(OR(L49="",P49="Mut+ext"),0,IF(VLOOKUP(L49,Paramétrage!$C$6:$E$29,2,0)=0,0,IF(O49="","saisir capacité",IF(OR(G49=Paramétrage!$I$7,G49=Paramétrage!$I$8,G49=Paramétrage!$I$9,G49=Paramétrage!$I$10),0,M49*T49*VLOOKUP(L49,Paramétrage!$C$6:$E$29,2,0)))))</f>
        <v>0</v>
      </c>
      <c r="V49" s="43"/>
      <c r="W49" s="104">
        <f t="shared" si="18"/>
        <v>0</v>
      </c>
      <c r="X49" s="106">
        <f>IF(L49="",0,IF(ISERROR(V49+U49*VLOOKUP(L49,Paramétrage!$C$6:$E$29,3,0))=TRUE,W49,V49+U49*VLOOKUP(L49,Paramétrage!$C$6:$E$29,3,0)))</f>
        <v>0</v>
      </c>
      <c r="Y49" s="366"/>
      <c r="Z49" s="361"/>
      <c r="AA49" s="367"/>
      <c r="AB49" s="73" t="s">
        <v>65</v>
      </c>
      <c r="AC49" s="44" t="s">
        <v>66</v>
      </c>
      <c r="AD49" s="74">
        <f>IF(F49="",0,IF(J49="",0,IF(SUMIF(F48:F55,F49,N48:N55)=0,0,IF(OR(K49="",J49="obligatoire"),AE49/SUMIF(F48:F55,F49,N48:N55),AE49/(SUMIF(F48:F55,F49,N48:N55)/K49)))))</f>
        <v>6.3</v>
      </c>
      <c r="AE49" s="17">
        <f t="shared" si="19"/>
        <v>315</v>
      </c>
    </row>
    <row r="50" spans="1:31" x14ac:dyDescent="0.25">
      <c r="A50" s="349"/>
      <c r="B50" s="351"/>
      <c r="C50" s="354"/>
      <c r="D50" s="355"/>
      <c r="E50" s="358"/>
      <c r="F50" s="164"/>
      <c r="G50" s="39"/>
      <c r="H50" s="165"/>
      <c r="I50" s="59"/>
      <c r="J50" s="58"/>
      <c r="K50" s="40"/>
      <c r="L50" s="41"/>
      <c r="M50" s="52"/>
      <c r="N50" s="50"/>
      <c r="O50" s="57"/>
      <c r="P50" s="42"/>
      <c r="Q50" s="360"/>
      <c r="R50" s="361"/>
      <c r="S50" s="362"/>
      <c r="T50" s="105" t="str">
        <f>IF(OR(O50="",L50=Paramétrage!$C$10,L50=Paramétrage!$C$13,L50=Paramétrage!$C$17,L50=Paramétrage!$C$20,L50=Paramétrage!$C$24,L50=Paramétrage!$C$27,AND(L50&lt;&gt;Paramétrage!$C$9,P50="Mut+ext")),"",ROUNDUP(N50/O50,0))</f>
        <v/>
      </c>
      <c r="U50" s="109">
        <f>IF(OR(L50="",P50="Mut+ext"),0,IF(VLOOKUP(L50,Paramétrage!$C$6:$E$29,2,0)=0,0,IF(O50="","saisir capacité",IF(OR(G50=Paramétrage!$I$7,G50=Paramétrage!$I$8,G50=Paramétrage!$I$9,G50=Paramétrage!$I$10),0,M50*T50*VLOOKUP(L50,Paramétrage!$C$6:$E$29,2,0)))))</f>
        <v>0</v>
      </c>
      <c r="V50" s="43"/>
      <c r="W50" s="104">
        <f t="shared" si="18"/>
        <v>0</v>
      </c>
      <c r="X50" s="106">
        <f>IF(L50="",0,IF(ISERROR(V50+U50*VLOOKUP(L50,Paramétrage!$C$6:$E$29,3,0))=TRUE,W50,V50+U50*VLOOKUP(L50,Paramétrage!$C$6:$E$29,3,0)))</f>
        <v>0</v>
      </c>
      <c r="Y50" s="366"/>
      <c r="Z50" s="361"/>
      <c r="AA50" s="367"/>
      <c r="AB50" s="214"/>
      <c r="AC50" s="44"/>
      <c r="AD50" s="74">
        <f>IF(F50="",0,IF(J50="",0,IF(SUMIF(F48:F55,F50,N48:N55)=0,0,IF(OR(K50="",J50="obligatoire"),AE50/SUMIF(F48:F55,F50,N48:N55),AE50/(SUMIF(F48:F55,F50,N48:N55)/K50)))))</f>
        <v>0</v>
      </c>
      <c r="AE50" s="17">
        <f t="shared" si="19"/>
        <v>0</v>
      </c>
    </row>
    <row r="51" spans="1:31" hidden="1" x14ac:dyDescent="0.25">
      <c r="A51" s="349"/>
      <c r="B51" s="351"/>
      <c r="C51" s="354"/>
      <c r="D51" s="355"/>
      <c r="E51" s="358"/>
      <c r="F51" s="213"/>
      <c r="G51" s="39"/>
      <c r="H51" s="165"/>
      <c r="I51" s="59"/>
      <c r="J51" s="58"/>
      <c r="K51" s="40"/>
      <c r="L51" s="41"/>
      <c r="M51" s="52"/>
      <c r="N51" s="51"/>
      <c r="O51" s="57"/>
      <c r="P51" s="42"/>
      <c r="Q51" s="360"/>
      <c r="R51" s="361"/>
      <c r="S51" s="362"/>
      <c r="T51" s="105" t="str">
        <f>IF(OR(O51="",L51=Paramétrage!$C$10,L51=Paramétrage!$C$13,L51=Paramétrage!$C$17,L51=Paramétrage!$C$20,L51=Paramétrage!$C$24,L51=Paramétrage!$C$27,AND(L51&lt;&gt;Paramétrage!$C$9,P51="Mut+ext")),"",ROUNDUP(N51/O51,0))</f>
        <v/>
      </c>
      <c r="U51" s="109">
        <f>IF(OR(L51="",P51="Mut+ext"),0,IF(VLOOKUP(L51,Paramétrage!$C$6:$E$29,2,0)=0,0,IF(O51="","saisir capacité",IF(OR(G51=Paramétrage!$I$7,G51=Paramétrage!$I$8,G51=Paramétrage!$I$9,G51=Paramétrage!$I$10),0,M51*T51*VLOOKUP(L51,Paramétrage!$C$6:$E$29,2,0)))))</f>
        <v>0</v>
      </c>
      <c r="V51" s="43"/>
      <c r="W51" s="104">
        <f t="shared" si="18"/>
        <v>0</v>
      </c>
      <c r="X51" s="106">
        <f>IF(L51="",0,IF(ISERROR(V51+U51*VLOOKUP(L51,Paramétrage!$C$6:$E$29,3,0))=TRUE,W51,V51+U51*VLOOKUP(L51,Paramétrage!$C$6:$E$29,3,0)))</f>
        <v>0</v>
      </c>
      <c r="Y51" s="366"/>
      <c r="Z51" s="361"/>
      <c r="AA51" s="367"/>
      <c r="AB51" s="60"/>
      <c r="AC51" s="44"/>
      <c r="AD51" s="74">
        <f>IF(F51="",0,IF(J51="",0,IF(SUMIF(F48:F55,F51,N48:N55)=0,0,IF(OR(K51="",J51="obligatoire"),AE51/SUMIF(F48:F55,F51,N48:N55),AE51/(SUMIF(F48:F55,F51,N48:N55)/K51)))))</f>
        <v>0</v>
      </c>
      <c r="AE51" s="17">
        <f t="shared" si="19"/>
        <v>0</v>
      </c>
    </row>
    <row r="52" spans="1:31" hidden="1" x14ac:dyDescent="0.25">
      <c r="A52" s="349"/>
      <c r="B52" s="351"/>
      <c r="C52" s="354"/>
      <c r="D52" s="355"/>
      <c r="E52" s="358"/>
      <c r="F52" s="164"/>
      <c r="G52" s="64"/>
      <c r="H52" s="165"/>
      <c r="I52" s="59"/>
      <c r="J52" s="58"/>
      <c r="K52" s="40"/>
      <c r="L52" s="41"/>
      <c r="M52" s="52"/>
      <c r="N52" s="50"/>
      <c r="O52" s="57"/>
      <c r="P52" s="42"/>
      <c r="Q52" s="360"/>
      <c r="R52" s="361"/>
      <c r="S52" s="362"/>
      <c r="T52" s="105" t="str">
        <f>IF(OR(O52="",L52=Paramétrage!$C$10,L52=Paramétrage!$C$13,L52=Paramétrage!$C$17,L52=Paramétrage!$C$20,L52=Paramétrage!$C$24,L52=Paramétrage!$C$27,AND(L52&lt;&gt;Paramétrage!$C$9,P52="Mut+ext")),"",ROUNDUP(N52/O52,0))</f>
        <v/>
      </c>
      <c r="U52" s="109">
        <f>IF(OR(L52="",P52="Mut+ext"),0,IF(VLOOKUP(L52,Paramétrage!$C$6:$E$29,2,0)=0,0,IF(O52="","saisir capacité",IF(OR(G52=Paramétrage!$I$7,G52=Paramétrage!$I$8,G52=Paramétrage!$I$9,G52=Paramétrage!$I$10),0,M52*T52*VLOOKUP(L52,Paramétrage!$C$6:$E$29,2,0)))))</f>
        <v>0</v>
      </c>
      <c r="V52" s="43"/>
      <c r="W52" s="104">
        <f t="shared" si="18"/>
        <v>0</v>
      </c>
      <c r="X52" s="106">
        <f>IF(L52="",0,IF(ISERROR(V52+U52*VLOOKUP(L52,Paramétrage!$C$6:$E$29,3,0))=TRUE,W52,V52+U52*VLOOKUP(L52,Paramétrage!$C$6:$E$29,3,0)))</f>
        <v>0</v>
      </c>
      <c r="Y52" s="366"/>
      <c r="Z52" s="361"/>
      <c r="AA52" s="367"/>
      <c r="AB52" s="214"/>
      <c r="AC52" s="44"/>
      <c r="AD52" s="74">
        <f>IF(F52="",0,IF(J52="",0,IF(SUMIF(F48:F55,F52,N48:N55)=0,0,IF(OR(K52="",J52="obligatoire"),AE52/SUMIF(F48:F55,F52,N48:N55),AE52/(SUMIF(F48:F55,F52,N48:N55)/K52)))))</f>
        <v>0</v>
      </c>
      <c r="AE52" s="17">
        <f t="shared" si="19"/>
        <v>0</v>
      </c>
    </row>
    <row r="53" spans="1:31" hidden="1" x14ac:dyDescent="0.25">
      <c r="A53" s="349"/>
      <c r="B53" s="351"/>
      <c r="C53" s="354"/>
      <c r="D53" s="355"/>
      <c r="E53" s="358"/>
      <c r="F53" s="164"/>
      <c r="G53" s="64"/>
      <c r="H53" s="165"/>
      <c r="I53" s="59"/>
      <c r="J53" s="58"/>
      <c r="K53" s="40"/>
      <c r="L53" s="41"/>
      <c r="M53" s="52"/>
      <c r="N53" s="51"/>
      <c r="O53" s="57"/>
      <c r="P53" s="42"/>
      <c r="Q53" s="360"/>
      <c r="R53" s="361"/>
      <c r="S53" s="362"/>
      <c r="T53" s="105" t="str">
        <f>IF(OR(O53="",L53=Paramétrage!$C$10,L53=Paramétrage!$C$13,L53=Paramétrage!$C$17,L53=Paramétrage!$C$20,L53=Paramétrage!$C$24,L53=Paramétrage!$C$27,AND(L53&lt;&gt;Paramétrage!$C$9,P53="Mut+ext")),"",ROUNDUP(N53/O53,0))</f>
        <v/>
      </c>
      <c r="U53" s="109">
        <f>IF(OR(L53="",P53="Mut+ext"),0,IF(VLOOKUP(L53,Paramétrage!$C$6:$E$29,2,0)=0,0,IF(O53="","saisir capacité",IF(OR(G53=Paramétrage!$I$7,G53=Paramétrage!$I$8,G53=Paramétrage!$I$9,G53=Paramétrage!$I$10),0,M53*T53*VLOOKUP(L53,Paramétrage!$C$6:$E$29,2,0)))))</f>
        <v>0</v>
      </c>
      <c r="V53" s="43"/>
      <c r="W53" s="104">
        <f t="shared" si="18"/>
        <v>0</v>
      </c>
      <c r="X53" s="106">
        <f>IF(L53="",0,IF(ISERROR(V53+U53*VLOOKUP(L53,Paramétrage!$C$6:$E$29,3,0))=TRUE,W53,V53+U53*VLOOKUP(L53,Paramétrage!$C$6:$E$29,3,0)))</f>
        <v>0</v>
      </c>
      <c r="Y53" s="366"/>
      <c r="Z53" s="361"/>
      <c r="AA53" s="367"/>
      <c r="AB53" s="214"/>
      <c r="AC53" s="44"/>
      <c r="AD53" s="74">
        <f>IF(F53="",0,IF(J53="",0,IF(SUMIF(F48:F55,F53,N48:N55)=0,0,IF(OR(K53="",J53="obligatoire"),AE53/SUMIF(F48:F55,F53,N48:N55),AE53/(SUMIF(F48:F55,F53,N48:N55)/K53)))))</f>
        <v>0</v>
      </c>
      <c r="AE53" s="17">
        <f t="shared" si="19"/>
        <v>0</v>
      </c>
    </row>
    <row r="54" spans="1:31" hidden="1" x14ac:dyDescent="0.25">
      <c r="A54" s="349"/>
      <c r="B54" s="351"/>
      <c r="C54" s="354"/>
      <c r="D54" s="355"/>
      <c r="E54" s="358"/>
      <c r="F54" s="164"/>
      <c r="G54" s="64"/>
      <c r="H54" s="165"/>
      <c r="I54" s="59"/>
      <c r="J54" s="58"/>
      <c r="K54" s="40"/>
      <c r="L54" s="41"/>
      <c r="M54" s="52"/>
      <c r="N54" s="50"/>
      <c r="O54" s="57"/>
      <c r="P54" s="42"/>
      <c r="Q54" s="360"/>
      <c r="R54" s="361"/>
      <c r="S54" s="362"/>
      <c r="T54" s="105" t="str">
        <f>IF(OR(O54="",L54=Paramétrage!$C$10,L54=Paramétrage!$C$13,L54=Paramétrage!$C$17,L54=Paramétrage!$C$20,L54=Paramétrage!$C$24,L54=Paramétrage!$C$27,AND(L54&lt;&gt;Paramétrage!$C$9,P54="Mut+ext")),"",ROUNDUP(N54/O54,0))</f>
        <v/>
      </c>
      <c r="U54" s="109">
        <f>IF(OR(L54="",P54="Mut+ext"),0,IF(VLOOKUP(L54,Paramétrage!$C$6:$E$29,2,0)=0,0,IF(O54="","saisir capacité",IF(OR(G54=Paramétrage!$I$7,G54=Paramétrage!$I$8,G54=Paramétrage!$I$9,G54=Paramétrage!$I$10),0,M54*T54*VLOOKUP(L54,Paramétrage!$C$6:$E$29,2,0)))))</f>
        <v>0</v>
      </c>
      <c r="V54" s="43"/>
      <c r="W54" s="104">
        <f t="shared" si="18"/>
        <v>0</v>
      </c>
      <c r="X54" s="106">
        <f>IF(L54="",0,IF(ISERROR(V54+U54*VLOOKUP(L54,Paramétrage!$C$6:$E$29,3,0))=TRUE,W54,V54+U54*VLOOKUP(L54,Paramétrage!$C$6:$E$29,3,0)))</f>
        <v>0</v>
      </c>
      <c r="Y54" s="366"/>
      <c r="Z54" s="361"/>
      <c r="AA54" s="367"/>
      <c r="AB54" s="214"/>
      <c r="AC54" s="44"/>
      <c r="AD54" s="74">
        <f>IF(F54="",0,IF(J54="",0,IF(SUMIF(F48:F55,F54,N48:N55)=0,0,IF(OR(K54="",J54="obligatoire"),AE54/SUMIF(F48:F55,F54,N48:N55),AE54/(SUMIF(F48:F55,F54,N48:N55)/K54)))))</f>
        <v>0</v>
      </c>
      <c r="AE54" s="17">
        <f t="shared" si="19"/>
        <v>0</v>
      </c>
    </row>
    <row r="55" spans="1:31" hidden="1" x14ac:dyDescent="0.25">
      <c r="A55" s="349"/>
      <c r="B55" s="351"/>
      <c r="C55" s="356"/>
      <c r="D55" s="357"/>
      <c r="E55" s="359"/>
      <c r="F55" s="164"/>
      <c r="G55" s="64"/>
      <c r="H55" s="165"/>
      <c r="I55" s="59"/>
      <c r="J55" s="58"/>
      <c r="K55" s="40"/>
      <c r="L55" s="41"/>
      <c r="M55" s="52"/>
      <c r="N55" s="49"/>
      <c r="O55" s="57"/>
      <c r="P55" s="42"/>
      <c r="Q55" s="360"/>
      <c r="R55" s="361"/>
      <c r="S55" s="362"/>
      <c r="T55" s="105" t="str">
        <f>IF(OR(O55="",L55=Paramétrage!$C$10,L55=Paramétrage!$C$13,L55=Paramétrage!$C$17,L55=Paramétrage!$C$20,L55=Paramétrage!$C$24,L55=Paramétrage!$C$27,AND(L55&lt;&gt;Paramétrage!$C$9,P55="Mut+ext")),"",ROUNDUP(N55/O55,0))</f>
        <v/>
      </c>
      <c r="U55" s="109">
        <f>IF(OR(L55="",P55="Mut+ext"),0,IF(VLOOKUP(L55,Paramétrage!$C$6:$E$29,2,0)=0,0,IF(O55="","saisir capacité",IF(OR(G55=Paramétrage!$I$7,G55=Paramétrage!$I$8,G55=Paramétrage!$I$9,G55=Paramétrage!$I$10),0,M55*T55*VLOOKUP(L55,Paramétrage!$C$6:$E$29,2,0)))))</f>
        <v>0</v>
      </c>
      <c r="V55" s="43"/>
      <c r="W55" s="104">
        <f t="shared" si="18"/>
        <v>0</v>
      </c>
      <c r="X55" s="106">
        <f>IF(L55="",0,IF(ISERROR(V55+U55*VLOOKUP(L55,Paramétrage!$C$6:$E$29,3,0))=TRUE,W55,V55+U55*VLOOKUP(L55,Paramétrage!$C$6:$E$29,3,0)))</f>
        <v>0</v>
      </c>
      <c r="Y55" s="366"/>
      <c r="Z55" s="361"/>
      <c r="AA55" s="367"/>
      <c r="AB55" s="214"/>
      <c r="AC55" s="44"/>
      <c r="AD55" s="74">
        <f>IF(F55="",0,IF(J55="",0,IF(SUMIF(F48:F55,F55,N48:N55)=0,0,IF(OR(K55="",J55="obligatoire"),AE55/SUMIF(F48:F55,F55,N48:N55),AE55/(SUMIF(F48:F55,F55,N48:N55)/K55)))))</f>
        <v>0</v>
      </c>
      <c r="AE55" s="17">
        <f t="shared" si="19"/>
        <v>0</v>
      </c>
    </row>
    <row r="56" spans="1:31" x14ac:dyDescent="0.25">
      <c r="A56" s="349"/>
      <c r="B56" s="351"/>
      <c r="C56" s="175"/>
      <c r="D56" s="176"/>
      <c r="E56" s="76"/>
      <c r="F56" s="76"/>
      <c r="G56" s="168"/>
      <c r="H56" s="166"/>
      <c r="I56" s="132"/>
      <c r="J56" s="77"/>
      <c r="K56" s="78"/>
      <c r="L56" s="85"/>
      <c r="M56" s="79">
        <f>AD56</f>
        <v>21</v>
      </c>
      <c r="N56" s="80"/>
      <c r="O56" s="80"/>
      <c r="P56" s="83"/>
      <c r="Q56" s="81"/>
      <c r="R56" s="81"/>
      <c r="S56" s="82"/>
      <c r="T56" s="133"/>
      <c r="U56" s="84">
        <f>SUM(U48:U55)</f>
        <v>21</v>
      </c>
      <c r="V56" s="85">
        <f>SUM(V48:V55)</f>
        <v>0</v>
      </c>
      <c r="W56" s="86">
        <f>U56+V56</f>
        <v>21</v>
      </c>
      <c r="X56" s="87">
        <f>SUM(X48:X55)</f>
        <v>21</v>
      </c>
      <c r="Y56" s="134"/>
      <c r="Z56" s="135"/>
      <c r="AA56" s="136"/>
      <c r="AB56" s="137"/>
      <c r="AC56" s="138"/>
      <c r="AD56" s="139">
        <f>SUM(AD48:AD55)</f>
        <v>21</v>
      </c>
      <c r="AE56" s="140">
        <f>SUM(AE48:AE55)</f>
        <v>1050</v>
      </c>
    </row>
    <row r="57" spans="1:31" ht="15.65" customHeight="1" x14ac:dyDescent="0.25">
      <c r="A57" s="349"/>
      <c r="B57" s="351" t="s">
        <v>114</v>
      </c>
      <c r="C57" s="352" t="s">
        <v>115</v>
      </c>
      <c r="D57" s="353"/>
      <c r="E57" s="358">
        <v>4</v>
      </c>
      <c r="F57" s="164" t="s">
        <v>116</v>
      </c>
      <c r="G57" s="47" t="s">
        <v>70</v>
      </c>
      <c r="H57" s="65" t="s">
        <v>237</v>
      </c>
      <c r="I57" s="59">
        <v>21</v>
      </c>
      <c r="J57" s="72" t="s">
        <v>80</v>
      </c>
      <c r="K57" s="40">
        <v>1</v>
      </c>
      <c r="L57" s="41" t="s">
        <v>197</v>
      </c>
      <c r="M57" s="53">
        <v>35</v>
      </c>
      <c r="N57" s="50">
        <v>30</v>
      </c>
      <c r="O57" s="57">
        <v>30</v>
      </c>
      <c r="P57" s="46" t="s">
        <v>99</v>
      </c>
      <c r="Q57" s="360"/>
      <c r="R57" s="361"/>
      <c r="S57" s="362"/>
      <c r="T57" s="105" t="str">
        <f>IF(OR(O57="",L57=Paramétrage!$C$10,L57=Paramétrage!$C$13,L57=Paramétrage!$C$17,L57=Paramétrage!$C$20,L57=Paramétrage!$C$24,L57=Paramétrage!$C$27,AND(L57&lt;&gt;Paramétrage!$C$9,P57="Mut+ext")),"",ROUNDUP(N57/O57,0))</f>
        <v/>
      </c>
      <c r="U57" s="109">
        <f>IF(OR(L57="",P57="Mut+ext"),0,IF(VLOOKUP(L57,Paramétrage!$C$6:$E$29,2,0)=0,0,IF(O57="","saisir capacité",IF(OR(G57=Paramétrage!$I$7,G57=Paramétrage!$I$8,G57=Paramétrage!$I$9,G57=Paramétrage!$I$10),0,M57*T57*VLOOKUP(L57,Paramétrage!$C$6:$E$29,2,0)))))</f>
        <v>0</v>
      </c>
      <c r="V57" s="71"/>
      <c r="W57" s="107">
        <f t="shared" ref="W57:W63" si="20">IF(ISERROR(U57+V57)=TRUE,U57,U57+V57)</f>
        <v>0</v>
      </c>
      <c r="X57" s="108">
        <f>IF(L57="",0,IF(ISERROR(V57+U57*VLOOKUP(L57,Paramétrage!$C$6:$E$29,3,0))=TRUE,W57,V57+U57*VLOOKUP(L57,Paramétrage!$C$6:$E$29,3,0)))</f>
        <v>0</v>
      </c>
      <c r="Y57" s="366"/>
      <c r="Z57" s="361"/>
      <c r="AA57" s="367"/>
      <c r="AB57" s="73" t="s">
        <v>81</v>
      </c>
      <c r="AC57" s="44" t="s">
        <v>82</v>
      </c>
      <c r="AD57" s="74">
        <f t="shared" ref="AD57:AD68" si="21">IF(F57="",0,IF(J57="",0,IF(SUMIF($F$57:$F$68,F57,$N$57:$N$68)=0,0,IF(OR(K57="",J57="obligatoire"),AE57/SUMIF($F$57:$F$68,F57,$N$57:$N$68),AE57/(SUMIF($F$57:$F$68,F57,$N$57:$N$68)/K57)))))</f>
        <v>7.5</v>
      </c>
      <c r="AE57" s="16">
        <f t="shared" ref="AE57:AE63" si="22">M57*N57</f>
        <v>1050</v>
      </c>
    </row>
    <row r="58" spans="1:31" x14ac:dyDescent="0.25">
      <c r="A58" s="349"/>
      <c r="B58" s="351"/>
      <c r="C58" s="354"/>
      <c r="D58" s="355"/>
      <c r="E58" s="358"/>
      <c r="F58" s="164" t="s">
        <v>116</v>
      </c>
      <c r="G58" s="39" t="s">
        <v>70</v>
      </c>
      <c r="H58" s="65" t="s">
        <v>119</v>
      </c>
      <c r="I58" s="59">
        <v>21</v>
      </c>
      <c r="J58" s="58" t="s">
        <v>80</v>
      </c>
      <c r="K58" s="40">
        <v>1</v>
      </c>
      <c r="L58" s="41" t="s">
        <v>72</v>
      </c>
      <c r="M58" s="52">
        <v>21</v>
      </c>
      <c r="N58" s="49">
        <v>10</v>
      </c>
      <c r="O58" s="57">
        <v>20</v>
      </c>
      <c r="P58" s="42" t="s">
        <v>105</v>
      </c>
      <c r="Q58" s="360" t="s">
        <v>238</v>
      </c>
      <c r="R58" s="361"/>
      <c r="S58" s="362"/>
      <c r="T58" s="105" t="str">
        <f>IF(OR(O58="",L58=Paramétrage!$C$10,L58=Paramétrage!$C$13,L58=Paramétrage!$C$17,L58=Paramétrage!$C$20,L58=Paramétrage!$C$24,L58=Paramétrage!$C$27,AND(L58&lt;&gt;Paramétrage!$C$9,P58="Mut+ext")),"",ROUNDUP(N58/O58,0))</f>
        <v/>
      </c>
      <c r="U58" s="109">
        <f>IF(OR(L58="",P58="Mut+ext"),0,IF(VLOOKUP(L58,Paramétrage!$C$6:$E$29,2,0)=0,0,IF(O58="","saisir capacité",IF(OR(G58=Paramétrage!$I$7,G58=Paramétrage!$I$8,G58=Paramétrage!$I$9,G58=Paramétrage!$I$10),0,M58*T58*VLOOKUP(L58,Paramétrage!$C$6:$E$29,2,0)))))</f>
        <v>0</v>
      </c>
      <c r="V58" s="43"/>
      <c r="W58" s="104">
        <f t="shared" si="20"/>
        <v>0</v>
      </c>
      <c r="X58" s="106">
        <f>IF(L58="",0,IF(ISERROR(V58+U58*VLOOKUP(L58,Paramétrage!$C$6:$E$29,3,0))=TRUE,W58,V58+U58*VLOOKUP(L58,Paramétrage!$C$6:$E$29,3,0)))</f>
        <v>0</v>
      </c>
      <c r="Y58" s="366"/>
      <c r="Z58" s="361"/>
      <c r="AA58" s="367"/>
      <c r="AB58" s="73" t="s">
        <v>75</v>
      </c>
      <c r="AC58" s="44" t="s">
        <v>66</v>
      </c>
      <c r="AD58" s="74">
        <f t="shared" si="21"/>
        <v>1.5</v>
      </c>
      <c r="AE58" s="17">
        <f t="shared" si="22"/>
        <v>210</v>
      </c>
    </row>
    <row r="59" spans="1:31" x14ac:dyDescent="0.25">
      <c r="A59" s="349"/>
      <c r="B59" s="351"/>
      <c r="C59" s="354"/>
      <c r="D59" s="355"/>
      <c r="E59" s="358"/>
      <c r="F59" s="164" t="s">
        <v>116</v>
      </c>
      <c r="G59" s="39" t="s">
        <v>70</v>
      </c>
      <c r="H59" s="65" t="s">
        <v>121</v>
      </c>
      <c r="I59" s="59">
        <v>21</v>
      </c>
      <c r="J59" s="58" t="s">
        <v>80</v>
      </c>
      <c r="K59" s="40">
        <v>1</v>
      </c>
      <c r="L59" s="41" t="s">
        <v>72</v>
      </c>
      <c r="M59" s="52">
        <v>24</v>
      </c>
      <c r="N59" s="50">
        <v>10</v>
      </c>
      <c r="O59" s="57">
        <v>20</v>
      </c>
      <c r="P59" s="42" t="s">
        <v>105</v>
      </c>
      <c r="Q59" s="360" t="s">
        <v>238</v>
      </c>
      <c r="R59" s="361"/>
      <c r="S59" s="362"/>
      <c r="T59" s="105" t="str">
        <f>IF(OR(O59="",L59=Paramétrage!$C$10,L59=Paramétrage!$C$13,L59=Paramétrage!$C$17,L59=Paramétrage!$C$20,L59=Paramétrage!$C$24,L59=Paramétrage!$C$27,AND(L59&lt;&gt;Paramétrage!$C$9,P59="Mut+ext")),"",ROUNDUP(N59/O59,0))</f>
        <v/>
      </c>
      <c r="U59" s="109">
        <f>IF(OR(L59="",P59="Mut+ext"),0,IF(VLOOKUP(L59,Paramétrage!$C$6:$E$29,2,0)=0,0,IF(O59="","saisir capacité",IF(OR(G59=Paramétrage!$I$7,G59=Paramétrage!$I$8,G59=Paramétrage!$I$9,G59=Paramétrage!$I$10),0,M59*T59*VLOOKUP(L59,Paramétrage!$C$6:$E$29,2,0)))))</f>
        <v>0</v>
      </c>
      <c r="V59" s="43"/>
      <c r="W59" s="104">
        <f t="shared" si="20"/>
        <v>0</v>
      </c>
      <c r="X59" s="106">
        <f>IF(L59="",0,IF(ISERROR(V59+U59*VLOOKUP(L59,Paramétrage!$C$6:$E$29,3,0))=TRUE,W59,V59+U59*VLOOKUP(L59,Paramétrage!$C$6:$E$29,3,0)))</f>
        <v>0</v>
      </c>
      <c r="Y59" s="366"/>
      <c r="Z59" s="361"/>
      <c r="AA59" s="367"/>
      <c r="AB59" s="73" t="s">
        <v>75</v>
      </c>
      <c r="AC59" s="44" t="s">
        <v>66</v>
      </c>
      <c r="AD59" s="74">
        <f t="shared" si="21"/>
        <v>1.7142857142857142</v>
      </c>
      <c r="AE59" s="17">
        <f t="shared" si="22"/>
        <v>240</v>
      </c>
    </row>
    <row r="60" spans="1:31" x14ac:dyDescent="0.25">
      <c r="A60" s="349"/>
      <c r="B60" s="351"/>
      <c r="C60" s="354"/>
      <c r="D60" s="355"/>
      <c r="E60" s="358"/>
      <c r="F60" s="164" t="s">
        <v>116</v>
      </c>
      <c r="G60" s="39" t="s">
        <v>70</v>
      </c>
      <c r="H60" s="165" t="s">
        <v>123</v>
      </c>
      <c r="I60" s="59">
        <v>21</v>
      </c>
      <c r="J60" s="58" t="s">
        <v>80</v>
      </c>
      <c r="K60" s="40">
        <v>1</v>
      </c>
      <c r="L60" s="41" t="s">
        <v>72</v>
      </c>
      <c r="M60" s="52">
        <v>20</v>
      </c>
      <c r="N60" s="51">
        <v>10</v>
      </c>
      <c r="O60" s="57">
        <v>20</v>
      </c>
      <c r="P60" s="42" t="s">
        <v>105</v>
      </c>
      <c r="Q60" s="360" t="s">
        <v>238</v>
      </c>
      <c r="R60" s="361"/>
      <c r="S60" s="362"/>
      <c r="T60" s="105" t="str">
        <f>IF(OR(O60="",L60=Paramétrage!$C$10,L60=Paramétrage!$C$13,L60=Paramétrage!$C$17,L60=Paramétrage!$C$20,L60=Paramétrage!$C$24,L60=Paramétrage!$C$27,AND(L60&lt;&gt;Paramétrage!$C$9,P60="Mut+ext")),"",ROUNDUP(N60/O60,0))</f>
        <v/>
      </c>
      <c r="U60" s="109">
        <f>IF(OR(L60="",P60="Mut+ext"),0,IF(VLOOKUP(L60,Paramétrage!$C$6:$E$29,2,0)=0,0,IF(O60="","saisir capacité",IF(OR(G60=Paramétrage!$I$7,G60=Paramétrage!$I$8,G60=Paramétrage!$I$9,G60=Paramétrage!$I$10),0,M60*T60*VLOOKUP(L60,Paramétrage!$C$6:$E$29,2,0)))))</f>
        <v>0</v>
      </c>
      <c r="V60" s="43"/>
      <c r="W60" s="104">
        <f t="shared" si="20"/>
        <v>0</v>
      </c>
      <c r="X60" s="106">
        <f>IF(L60="",0,IF(ISERROR(V60+U60*VLOOKUP(L60,Paramétrage!$C$6:$E$29,3,0))=TRUE,W60,V60+U60*VLOOKUP(L60,Paramétrage!$C$6:$E$29,3,0)))</f>
        <v>0</v>
      </c>
      <c r="Y60" s="366"/>
      <c r="Z60" s="361"/>
      <c r="AA60" s="367"/>
      <c r="AB60" s="73" t="s">
        <v>75</v>
      </c>
      <c r="AC60" s="44" t="s">
        <v>66</v>
      </c>
      <c r="AD60" s="74">
        <f t="shared" si="21"/>
        <v>1.4285714285714286</v>
      </c>
      <c r="AE60" s="17">
        <f t="shared" si="22"/>
        <v>200</v>
      </c>
    </row>
    <row r="61" spans="1:31" x14ac:dyDescent="0.25">
      <c r="A61" s="349"/>
      <c r="B61" s="351"/>
      <c r="C61" s="354"/>
      <c r="D61" s="355"/>
      <c r="E61" s="358"/>
      <c r="F61" s="164" t="s">
        <v>116</v>
      </c>
      <c r="G61" s="64" t="s">
        <v>70</v>
      </c>
      <c r="H61" s="165" t="s">
        <v>124</v>
      </c>
      <c r="I61" s="59">
        <v>21</v>
      </c>
      <c r="J61" s="58" t="s">
        <v>80</v>
      </c>
      <c r="K61" s="40">
        <v>1</v>
      </c>
      <c r="L61" s="41" t="s">
        <v>72</v>
      </c>
      <c r="M61" s="52">
        <v>20</v>
      </c>
      <c r="N61" s="50">
        <v>10</v>
      </c>
      <c r="O61" s="57">
        <v>20</v>
      </c>
      <c r="P61" s="42" t="s">
        <v>105</v>
      </c>
      <c r="Q61" s="360" t="s">
        <v>238</v>
      </c>
      <c r="R61" s="361"/>
      <c r="S61" s="362"/>
      <c r="T61" s="105" t="str">
        <f>IF(OR(O61="",L61=Paramétrage!$C$10,L61=Paramétrage!$C$13,L61=Paramétrage!$C$17,L61=Paramétrage!$C$20,L61=Paramétrage!$C$24,L61=Paramétrage!$C$27,AND(L61&lt;&gt;Paramétrage!$C$9,P61="Mut+ext")),"",ROUNDUP(N61/O61,0))</f>
        <v/>
      </c>
      <c r="U61" s="109">
        <f>IF(OR(L61="",P61="Mut+ext"),0,IF(VLOOKUP(L61,Paramétrage!$C$6:$E$29,2,0)=0,0,IF(O61="","saisir capacité",IF(OR(G61=Paramétrage!$I$7,G61=Paramétrage!$I$8,G61=Paramétrage!$I$9,G61=Paramétrage!$I$10),0,M61*T61*VLOOKUP(L61,Paramétrage!$C$6:$E$29,2,0)))))</f>
        <v>0</v>
      </c>
      <c r="V61" s="43"/>
      <c r="W61" s="104">
        <f t="shared" si="20"/>
        <v>0</v>
      </c>
      <c r="X61" s="106">
        <f>IF(L61="",0,IF(ISERROR(V61+U61*VLOOKUP(L61,Paramétrage!$C$6:$E$29,3,0))=TRUE,W61,V61+U61*VLOOKUP(L61,Paramétrage!$C$6:$E$29,3,0)))</f>
        <v>0</v>
      </c>
      <c r="Y61" s="366"/>
      <c r="Z61" s="361"/>
      <c r="AA61" s="367"/>
      <c r="AB61" s="73" t="s">
        <v>75</v>
      </c>
      <c r="AC61" s="44" t="s">
        <v>66</v>
      </c>
      <c r="AD61" s="74">
        <f t="shared" si="21"/>
        <v>1.4285714285714286</v>
      </c>
      <c r="AE61" s="17">
        <f t="shared" si="22"/>
        <v>200</v>
      </c>
    </row>
    <row r="62" spans="1:31" x14ac:dyDescent="0.25">
      <c r="A62" s="349"/>
      <c r="B62" s="351"/>
      <c r="C62" s="354"/>
      <c r="D62" s="355"/>
      <c r="E62" s="358"/>
      <c r="F62" s="164" t="s">
        <v>116</v>
      </c>
      <c r="G62" s="64" t="s">
        <v>70</v>
      </c>
      <c r="H62" s="165" t="s">
        <v>125</v>
      </c>
      <c r="I62" s="59">
        <v>21</v>
      </c>
      <c r="J62" s="58" t="s">
        <v>80</v>
      </c>
      <c r="K62" s="40">
        <v>1</v>
      </c>
      <c r="L62" s="41" t="s">
        <v>72</v>
      </c>
      <c r="M62" s="52">
        <v>21</v>
      </c>
      <c r="N62" s="51">
        <v>10</v>
      </c>
      <c r="O62" s="57">
        <v>20</v>
      </c>
      <c r="P62" s="42" t="s">
        <v>105</v>
      </c>
      <c r="Q62" s="360" t="s">
        <v>238</v>
      </c>
      <c r="R62" s="361"/>
      <c r="S62" s="362"/>
      <c r="T62" s="105" t="str">
        <f>IF(OR(O62="",L62=Paramétrage!$C$10,L62=Paramétrage!$C$13,L62=Paramétrage!$C$17,L62=Paramétrage!$C$20,L62=Paramétrage!$C$24,L62=Paramétrage!$C$27,AND(L62&lt;&gt;Paramétrage!$C$9,P62="Mut+ext")),"",ROUNDUP(N62/O62,0))</f>
        <v/>
      </c>
      <c r="U62" s="109">
        <f>IF(OR(L62="",P62="Mut+ext"),0,IF(VLOOKUP(L62,Paramétrage!$C$6:$E$29,2,0)=0,0,IF(O62="","saisir capacité",IF(OR(G62=Paramétrage!$I$7,G62=Paramétrage!$I$8,G62=Paramétrage!$I$9,G62=Paramétrage!$I$10),0,M62*T62*VLOOKUP(L62,Paramétrage!$C$6:$E$29,2,0)))))</f>
        <v>0</v>
      </c>
      <c r="V62" s="43"/>
      <c r="W62" s="104">
        <f t="shared" si="20"/>
        <v>0</v>
      </c>
      <c r="X62" s="106">
        <f>IF(L62="",0,IF(ISERROR(V62+U62*VLOOKUP(L62,Paramétrage!$C$6:$E$29,3,0))=TRUE,W62,V62+U62*VLOOKUP(L62,Paramétrage!$C$6:$E$29,3,0)))</f>
        <v>0</v>
      </c>
      <c r="Y62" s="366"/>
      <c r="Z62" s="361"/>
      <c r="AA62" s="367"/>
      <c r="AB62" s="73" t="s">
        <v>75</v>
      </c>
      <c r="AC62" s="44" t="s">
        <v>66</v>
      </c>
      <c r="AD62" s="74">
        <f t="shared" si="21"/>
        <v>1.5</v>
      </c>
      <c r="AE62" s="17">
        <f t="shared" si="22"/>
        <v>210</v>
      </c>
    </row>
    <row r="63" spans="1:31" x14ac:dyDescent="0.25">
      <c r="A63" s="349"/>
      <c r="B63" s="351"/>
      <c r="C63" s="354"/>
      <c r="D63" s="355"/>
      <c r="E63" s="358"/>
      <c r="F63" s="164" t="s">
        <v>116</v>
      </c>
      <c r="G63" s="64" t="s">
        <v>70</v>
      </c>
      <c r="H63" s="165" t="s">
        <v>239</v>
      </c>
      <c r="I63" s="59">
        <v>21</v>
      </c>
      <c r="J63" s="58" t="s">
        <v>80</v>
      </c>
      <c r="K63" s="40">
        <v>1</v>
      </c>
      <c r="L63" s="41" t="s">
        <v>72</v>
      </c>
      <c r="M63" s="52">
        <v>21</v>
      </c>
      <c r="N63" s="50">
        <v>10</v>
      </c>
      <c r="O63" s="57">
        <v>20</v>
      </c>
      <c r="P63" s="42" t="s">
        <v>105</v>
      </c>
      <c r="Q63" s="360" t="s">
        <v>238</v>
      </c>
      <c r="R63" s="361"/>
      <c r="S63" s="362"/>
      <c r="T63" s="105" t="str">
        <f>IF(OR(O63="",L63=Paramétrage!$C$10,L63=Paramétrage!$C$13,L63=Paramétrage!$C$17,L63=Paramétrage!$C$20,L63=Paramétrage!$C$24,L63=Paramétrage!$C$27,AND(L63&lt;&gt;Paramétrage!$C$9,P63="Mut+ext")),"",ROUNDUP(N63/O63,0))</f>
        <v/>
      </c>
      <c r="U63" s="109">
        <f>IF(OR(L63="",P63="Mut+ext"),0,IF(VLOOKUP(L63,Paramétrage!$C$6:$E$29,2,0)=0,0,IF(O63="","saisir capacité",IF(OR(G63=Paramétrage!$I$7,G63=Paramétrage!$I$8,G63=Paramétrage!$I$9,G63=Paramétrage!$I$10),0,M63*T63*VLOOKUP(L63,Paramétrage!$C$6:$E$29,2,0)))))</f>
        <v>0</v>
      </c>
      <c r="V63" s="43"/>
      <c r="W63" s="104">
        <f t="shared" si="20"/>
        <v>0</v>
      </c>
      <c r="X63" s="106">
        <f>IF(L63="",0,IF(ISERROR(V63+U63*VLOOKUP(L63,Paramétrage!$C$6:$E$29,3,0))=TRUE,W63,V63+U63*VLOOKUP(L63,Paramétrage!$C$6:$E$29,3,0)))</f>
        <v>0</v>
      </c>
      <c r="Y63" s="366"/>
      <c r="Z63" s="361"/>
      <c r="AA63" s="367"/>
      <c r="AB63" s="73" t="s">
        <v>75</v>
      </c>
      <c r="AC63" s="44" t="s">
        <v>66</v>
      </c>
      <c r="AD63" s="74">
        <f t="shared" si="21"/>
        <v>1.5</v>
      </c>
      <c r="AE63" s="17">
        <f t="shared" si="22"/>
        <v>210</v>
      </c>
    </row>
    <row r="64" spans="1:31" x14ac:dyDescent="0.25">
      <c r="A64" s="349"/>
      <c r="B64" s="351"/>
      <c r="C64" s="354"/>
      <c r="D64" s="355"/>
      <c r="E64" s="358"/>
      <c r="F64" s="164" t="s">
        <v>116</v>
      </c>
      <c r="G64" s="64" t="s">
        <v>70</v>
      </c>
      <c r="H64" s="165" t="s">
        <v>127</v>
      </c>
      <c r="I64" s="59">
        <v>21</v>
      </c>
      <c r="J64" s="58" t="s">
        <v>80</v>
      </c>
      <c r="K64" s="40">
        <v>1</v>
      </c>
      <c r="L64" s="41" t="s">
        <v>72</v>
      </c>
      <c r="M64" s="52">
        <v>20</v>
      </c>
      <c r="N64" s="51">
        <v>10</v>
      </c>
      <c r="O64" s="57">
        <v>20</v>
      </c>
      <c r="P64" s="42" t="s">
        <v>105</v>
      </c>
      <c r="Q64" s="360" t="s">
        <v>240</v>
      </c>
      <c r="R64" s="361"/>
      <c r="S64" s="362"/>
      <c r="T64" s="105" t="str">
        <f>IF(OR(O64="",L64=Paramétrage!$C$10,L64=Paramétrage!$C$13,L64=Paramétrage!$C$17,L64=Paramétrage!$C$20,L64=Paramétrage!$C$24,L64=Paramétrage!$C$27,AND(L64&lt;&gt;Paramétrage!$C$9,P64="Mut+ext")),"",ROUNDUP(N64/O64,0))</f>
        <v/>
      </c>
      <c r="U64" s="109">
        <f>IF(OR(L64="",P64="Mut+ext"),0,IF(VLOOKUP(L64,Paramétrage!$C$6:$E$29,2,0)=0,0,IF(O64="","saisir capacité",IF(OR(G64=Paramétrage!$I$7,G64=Paramétrage!$I$8,G64=Paramétrage!$I$9,G64=Paramétrage!$I$10),0,M64*T64*VLOOKUP(L64,Paramétrage!$C$6:$E$29,2,0)))))</f>
        <v>0</v>
      </c>
      <c r="V64" s="43"/>
      <c r="W64" s="104">
        <f t="shared" ref="W64:W68" si="23">IF(ISERROR(U64+V64)=TRUE,U64,U64+V64)</f>
        <v>0</v>
      </c>
      <c r="X64" s="106">
        <f>IF(L64="",0,IF(ISERROR(V64+U64*VLOOKUP(L64,Paramétrage!$C$6:$E$29,3,0))=TRUE,W64,V64+U64*VLOOKUP(L64,Paramétrage!$C$6:$E$29,3,0)))</f>
        <v>0</v>
      </c>
      <c r="Y64" s="366"/>
      <c r="Z64" s="361"/>
      <c r="AA64" s="367"/>
      <c r="AB64" s="73" t="s">
        <v>75</v>
      </c>
      <c r="AC64" s="44" t="s">
        <v>66</v>
      </c>
      <c r="AD64" s="74">
        <f t="shared" si="21"/>
        <v>1.4285714285714286</v>
      </c>
      <c r="AE64" s="17">
        <f t="shared" ref="AE64:AE68" si="24">M64*N64</f>
        <v>200</v>
      </c>
    </row>
    <row r="65" spans="1:31" x14ac:dyDescent="0.25">
      <c r="A65" s="349"/>
      <c r="B65" s="351"/>
      <c r="C65" s="354"/>
      <c r="D65" s="355"/>
      <c r="E65" s="358"/>
      <c r="F65" s="164" t="s">
        <v>116</v>
      </c>
      <c r="G65" s="47" t="s">
        <v>70</v>
      </c>
      <c r="H65" s="65" t="s">
        <v>129</v>
      </c>
      <c r="I65" s="59">
        <v>21</v>
      </c>
      <c r="J65" s="72" t="s">
        <v>80</v>
      </c>
      <c r="K65" s="40">
        <v>1</v>
      </c>
      <c r="L65" s="41" t="s">
        <v>72</v>
      </c>
      <c r="M65" s="53">
        <v>20</v>
      </c>
      <c r="N65" s="50">
        <v>10</v>
      </c>
      <c r="O65" s="57">
        <v>20</v>
      </c>
      <c r="P65" s="46" t="s">
        <v>105</v>
      </c>
      <c r="Q65" s="360" t="s">
        <v>240</v>
      </c>
      <c r="R65" s="361"/>
      <c r="S65" s="362"/>
      <c r="T65" s="105" t="str">
        <f>IF(OR(O65="",L65=Paramétrage!$C$10,L65=Paramétrage!$C$13,L65=Paramétrage!$C$17,L65=Paramétrage!$C$20,L65=Paramétrage!$C$24,L65=Paramétrage!$C$27,AND(L65&lt;&gt;Paramétrage!$C$9,P65="Mut+ext")),"",ROUNDUP(N65/O65,0))</f>
        <v/>
      </c>
      <c r="U65" s="109">
        <f>IF(OR(L65="",P65="Mut+ext"),0,IF(VLOOKUP(L65,Paramétrage!$C$6:$E$29,2,0)=0,0,IF(O65="","saisir capacité",IF(OR(G65=Paramétrage!$I$7,G65=Paramétrage!$I$8,G65=Paramétrage!$I$9,G65=Paramétrage!$I$10),0,M65*T65*VLOOKUP(L65,Paramétrage!$C$6:$E$29,2,0)))))</f>
        <v>0</v>
      </c>
      <c r="V65" s="43"/>
      <c r="W65" s="104">
        <f t="shared" si="23"/>
        <v>0</v>
      </c>
      <c r="X65" s="106">
        <f>IF(L65="",0,IF(ISERROR(V65+U65*VLOOKUP(L65,Paramétrage!$C$6:$E$29,3,0))=TRUE,W65,V65+U65*VLOOKUP(L65,Paramétrage!$C$6:$E$29,3,0)))</f>
        <v>0</v>
      </c>
      <c r="Y65" s="366"/>
      <c r="Z65" s="361"/>
      <c r="AA65" s="367"/>
      <c r="AB65" s="73" t="s">
        <v>75</v>
      </c>
      <c r="AC65" s="44" t="s">
        <v>66</v>
      </c>
      <c r="AD65" s="74">
        <f t="shared" si="21"/>
        <v>1.4285714285714286</v>
      </c>
      <c r="AE65" s="17">
        <f t="shared" si="24"/>
        <v>200</v>
      </c>
    </row>
    <row r="66" spans="1:31" x14ac:dyDescent="0.25">
      <c r="A66" s="349"/>
      <c r="B66" s="351"/>
      <c r="C66" s="354"/>
      <c r="D66" s="355"/>
      <c r="E66" s="358"/>
      <c r="F66" s="164" t="s">
        <v>116</v>
      </c>
      <c r="G66" s="39" t="s">
        <v>70</v>
      </c>
      <c r="H66" s="65" t="s">
        <v>241</v>
      </c>
      <c r="I66" s="59">
        <v>21</v>
      </c>
      <c r="J66" s="58" t="s">
        <v>80</v>
      </c>
      <c r="K66" s="40">
        <v>1</v>
      </c>
      <c r="L66" s="41" t="s">
        <v>72</v>
      </c>
      <c r="M66" s="52">
        <v>20</v>
      </c>
      <c r="N66" s="49">
        <v>10</v>
      </c>
      <c r="O66" s="57">
        <v>20</v>
      </c>
      <c r="P66" s="46" t="s">
        <v>105</v>
      </c>
      <c r="Q66" s="360" t="s">
        <v>242</v>
      </c>
      <c r="R66" s="361"/>
      <c r="S66" s="362"/>
      <c r="T66" s="105" t="str">
        <f>IF(OR(O66="",L66=Paramétrage!$C$10,L66=Paramétrage!$C$13,L66=Paramétrage!$C$17,L66=Paramétrage!$C$20,L66=Paramétrage!$C$24,L66=Paramétrage!$C$27,AND(L66&lt;&gt;Paramétrage!$C$9,P66="Mut+ext")),"",ROUNDUP(N66/O66,0))</f>
        <v/>
      </c>
      <c r="U66" s="109">
        <f>IF(OR(L66="",P66="Mut+ext"),0,IF(VLOOKUP(L66,Paramétrage!$C$6:$E$29,2,0)=0,0,IF(O66="","saisir capacité",IF(OR(G66=Paramétrage!$I$7,G66=Paramétrage!$I$8,G66=Paramétrage!$I$9,G66=Paramétrage!$I$10),0,M66*T66*VLOOKUP(L66,Paramétrage!$C$6:$E$29,2,0)))))</f>
        <v>0</v>
      </c>
      <c r="V66" s="43"/>
      <c r="W66" s="104">
        <f t="shared" si="23"/>
        <v>0</v>
      </c>
      <c r="X66" s="106">
        <f>IF(L66="",0,IF(ISERROR(V66+U66*VLOOKUP(L66,Paramétrage!$C$6:$E$29,3,0))=TRUE,W66,V66+U66*VLOOKUP(L66,Paramétrage!$C$6:$E$29,3,0)))</f>
        <v>0</v>
      </c>
      <c r="Y66" s="366"/>
      <c r="Z66" s="361"/>
      <c r="AA66" s="367"/>
      <c r="AB66" s="73" t="s">
        <v>75</v>
      </c>
      <c r="AC66" s="44" t="s">
        <v>66</v>
      </c>
      <c r="AD66" s="74">
        <f t="shared" si="21"/>
        <v>1.4285714285714286</v>
      </c>
      <c r="AE66" s="17">
        <f t="shared" si="24"/>
        <v>200</v>
      </c>
    </row>
    <row r="67" spans="1:31" x14ac:dyDescent="0.25">
      <c r="A67" s="349"/>
      <c r="B67" s="351"/>
      <c r="C67" s="354"/>
      <c r="D67" s="355"/>
      <c r="E67" s="358"/>
      <c r="F67" s="164" t="s">
        <v>116</v>
      </c>
      <c r="G67" s="64" t="s">
        <v>70</v>
      </c>
      <c r="H67" s="165" t="s">
        <v>131</v>
      </c>
      <c r="I67" s="59">
        <v>21</v>
      </c>
      <c r="J67" s="58" t="s">
        <v>80</v>
      </c>
      <c r="K67" s="40">
        <v>1</v>
      </c>
      <c r="L67" s="41" t="s">
        <v>72</v>
      </c>
      <c r="M67" s="52">
        <v>20</v>
      </c>
      <c r="N67" s="49">
        <v>10</v>
      </c>
      <c r="O67" s="57">
        <v>20</v>
      </c>
      <c r="P67" s="42" t="s">
        <v>105</v>
      </c>
      <c r="Q67" s="360"/>
      <c r="R67" s="361"/>
      <c r="S67" s="362"/>
      <c r="T67" s="105" t="str">
        <f>IF(OR(O67="",L67=Paramétrage!$C$10,L67=Paramétrage!$C$13,L67=Paramétrage!$C$17,L67=Paramétrage!$C$20,L67=Paramétrage!$C$24,L67=Paramétrage!$C$27,AND(L67&lt;&gt;Paramétrage!$C$9,P67="Mut+ext")),"",ROUNDUP(N67/O67,0))</f>
        <v/>
      </c>
      <c r="U67" s="109">
        <f>IF(OR(L67="",P67="Mut+ext"),0,IF(VLOOKUP(L67,Paramétrage!$C$6:$E$29,2,0)=0,0,IF(O67="","saisir capacité",IF(OR(G67=Paramétrage!$I$7,G67=Paramétrage!$I$8,G67=Paramétrage!$I$9,G67=Paramétrage!$I$10),0,M67*T67*VLOOKUP(L67,Paramétrage!$C$6:$E$29,2,0)))))</f>
        <v>0</v>
      </c>
      <c r="V67" s="43"/>
      <c r="W67" s="104">
        <f t="shared" si="23"/>
        <v>0</v>
      </c>
      <c r="X67" s="106">
        <f>IF(L67="",0,IF(ISERROR(V67+U67*VLOOKUP(L67,Paramétrage!$C$6:$E$29,3,0))=TRUE,W67,V67+U67*VLOOKUP(L67,Paramétrage!$C$6:$E$29,3,0)))</f>
        <v>0</v>
      </c>
      <c r="Y67" s="366" t="s">
        <v>132</v>
      </c>
      <c r="Z67" s="361"/>
      <c r="AA67" s="367"/>
      <c r="AB67" s="73" t="s">
        <v>81</v>
      </c>
      <c r="AC67" s="44" t="s">
        <v>82</v>
      </c>
      <c r="AD67" s="74">
        <f t="shared" si="21"/>
        <v>1.4285714285714286</v>
      </c>
      <c r="AE67" s="17">
        <f t="shared" si="24"/>
        <v>200</v>
      </c>
    </row>
    <row r="68" spans="1:31" x14ac:dyDescent="0.25">
      <c r="A68" s="349"/>
      <c r="B68" s="351"/>
      <c r="C68" s="354"/>
      <c r="D68" s="355"/>
      <c r="E68" s="358"/>
      <c r="F68" s="164" t="s">
        <v>116</v>
      </c>
      <c r="G68" s="64" t="s">
        <v>70</v>
      </c>
      <c r="H68" s="165" t="s">
        <v>133</v>
      </c>
      <c r="I68" s="59">
        <v>21</v>
      </c>
      <c r="J68" s="58" t="s">
        <v>80</v>
      </c>
      <c r="K68" s="40">
        <v>1</v>
      </c>
      <c r="L68" s="41" t="s">
        <v>72</v>
      </c>
      <c r="M68" s="52">
        <v>20</v>
      </c>
      <c r="N68" s="51">
        <v>10</v>
      </c>
      <c r="O68" s="57">
        <v>20</v>
      </c>
      <c r="P68" s="42" t="s">
        <v>105</v>
      </c>
      <c r="Q68" s="360"/>
      <c r="R68" s="361"/>
      <c r="S68" s="362"/>
      <c r="T68" s="105" t="str">
        <f>IF(OR(O68="",L68=Paramétrage!$C$10,L68=Paramétrage!$C$13,L68=Paramétrage!$C$17,L68=Paramétrage!$C$20,L68=Paramétrage!$C$24,L68=Paramétrage!$C$27,AND(L68&lt;&gt;Paramétrage!$C$9,P68="Mut+ext")),"",ROUNDUP(N68/O68,0))</f>
        <v/>
      </c>
      <c r="U68" s="109">
        <f>IF(OR(L68="",P68="Mut+ext"),0,IF(VLOOKUP(L68,Paramétrage!$C$6:$E$29,2,0)=0,0,IF(O68="","saisir capacité",IF(OR(G68=Paramétrage!$I$7,G68=Paramétrage!$I$8,G68=Paramétrage!$I$9,G68=Paramétrage!$I$10),0,M68*T68*VLOOKUP(L68,Paramétrage!$C$6:$E$29,2,0)))))</f>
        <v>0</v>
      </c>
      <c r="V68" s="43"/>
      <c r="W68" s="104">
        <f t="shared" si="23"/>
        <v>0</v>
      </c>
      <c r="X68" s="106">
        <f>IF(L68="",0,IF(ISERROR(V68+U68*VLOOKUP(L68,Paramétrage!$C$6:$E$29,3,0))=TRUE,W68,V68+U68*VLOOKUP(L68,Paramétrage!$C$6:$E$29,3,0)))</f>
        <v>0</v>
      </c>
      <c r="Y68" s="366" t="s">
        <v>135</v>
      </c>
      <c r="Z68" s="361"/>
      <c r="AA68" s="367"/>
      <c r="AB68" s="73" t="s">
        <v>81</v>
      </c>
      <c r="AC68" s="44" t="s">
        <v>82</v>
      </c>
      <c r="AD68" s="74">
        <f t="shared" si="21"/>
        <v>1.4285714285714286</v>
      </c>
      <c r="AE68" s="17">
        <f t="shared" si="24"/>
        <v>200</v>
      </c>
    </row>
    <row r="69" spans="1:31" ht="15.65" customHeight="1" x14ac:dyDescent="0.25">
      <c r="A69" s="349"/>
      <c r="B69" s="351"/>
      <c r="C69" s="175"/>
      <c r="D69" s="176"/>
      <c r="E69" s="76"/>
      <c r="F69" s="76"/>
      <c r="G69" s="168"/>
      <c r="H69" s="166"/>
      <c r="I69" s="132"/>
      <c r="J69" s="77"/>
      <c r="K69" s="78"/>
      <c r="L69" s="85"/>
      <c r="M69" s="79">
        <f>AD69</f>
        <v>23.714285714285705</v>
      </c>
      <c r="N69" s="80"/>
      <c r="O69" s="80"/>
      <c r="P69" s="83"/>
      <c r="Q69" s="81"/>
      <c r="R69" s="81"/>
      <c r="S69" s="82"/>
      <c r="T69" s="133"/>
      <c r="U69" s="84">
        <f>SUM(U57:U68)</f>
        <v>0</v>
      </c>
      <c r="V69" s="85">
        <f>SUM(V57:V68)</f>
        <v>0</v>
      </c>
      <c r="W69" s="86">
        <f t="shared" ref="W69" si="25">U69+V69</f>
        <v>0</v>
      </c>
      <c r="X69" s="87">
        <f>SUM(X57:X68)</f>
        <v>0</v>
      </c>
      <c r="Y69" s="134"/>
      <c r="Z69" s="135"/>
      <c r="AA69" s="136"/>
      <c r="AB69" s="137"/>
      <c r="AC69" s="138"/>
      <c r="AD69" s="139">
        <f>SUM(AD57:AD68)</f>
        <v>23.714285714285705</v>
      </c>
      <c r="AE69" s="140">
        <f>SUM(AE57:AE68)</f>
        <v>3320</v>
      </c>
    </row>
    <row r="70" spans="1:31" ht="15.65" hidden="1" customHeight="1" x14ac:dyDescent="0.25">
      <c r="A70" s="349"/>
      <c r="B70" s="351" t="s">
        <v>136</v>
      </c>
      <c r="C70" s="352" t="s">
        <v>243</v>
      </c>
      <c r="D70" s="353"/>
      <c r="E70" s="358"/>
      <c r="F70" s="164"/>
      <c r="G70" s="47"/>
      <c r="H70" s="65"/>
      <c r="I70" s="59"/>
      <c r="J70" s="72"/>
      <c r="K70" s="40"/>
      <c r="L70" s="41"/>
      <c r="M70" s="53"/>
      <c r="N70" s="50"/>
      <c r="O70" s="57"/>
      <c r="P70" s="46"/>
      <c r="Q70" s="360"/>
      <c r="R70" s="361"/>
      <c r="S70" s="362"/>
      <c r="T70" s="105" t="str">
        <f>IF(OR(O70="",L70=Paramétrage!$C$10,L70=Paramétrage!$C$13,L70=Paramétrage!$C$17,L70=Paramétrage!$C$20,L70=Paramétrage!$C$24,L70=Paramétrage!$C$27,AND(L70&lt;&gt;Paramétrage!$C$9,P70="Mut+ext")),"",ROUNDUP(N70/O70,0))</f>
        <v/>
      </c>
      <c r="U70" s="109">
        <f>IF(OR(L70="",P70="Mut+ext"),0,IF(VLOOKUP(L70,Paramétrage!$C$6:$E$29,2,0)=0,0,IF(O70="","saisir capacité",IF(OR(G70=Paramétrage!$I$7,G70=Paramétrage!$I$8,G70=Paramétrage!$I$9,G70=Paramétrage!$I$10),0,M70*T70*VLOOKUP(L70,Paramétrage!$C$6:$E$29,2,0)))))</f>
        <v>0</v>
      </c>
      <c r="V70" s="71"/>
      <c r="W70" s="107">
        <f t="shared" ref="W70:W77" si="26">IF(ISERROR(U70+V70)=TRUE,U70,U70+V70)</f>
        <v>0</v>
      </c>
      <c r="X70" s="108">
        <f>IF(L70="",0,IF(ISERROR(V70+U70*VLOOKUP(L70,Paramétrage!$C$6:$E$29,3,0))=TRUE,W70,V70+U70*VLOOKUP(L70,Paramétrage!$C$6:$E$29,3,0)))</f>
        <v>0</v>
      </c>
      <c r="Y70" s="366"/>
      <c r="Z70" s="361"/>
      <c r="AA70" s="367"/>
      <c r="AB70" s="73"/>
      <c r="AC70" s="44"/>
      <c r="AD70" s="74">
        <f>IF(F70="",0,IF(J70="",0,IF(SUMIF(F70:F77,F70,N70:N77)=0,0,IF(OR(K70="",J70="obligatoire"),AE70/SUMIF(F70:F77,F70,N70:N77),AE70/(SUMIF(F70:F77,F70,N70:N77)/K70)))))</f>
        <v>0</v>
      </c>
      <c r="AE70" s="16">
        <f t="shared" ref="AE70:AE77" si="27">M70*N70</f>
        <v>0</v>
      </c>
    </row>
    <row r="71" spans="1:31" hidden="1" x14ac:dyDescent="0.25">
      <c r="A71" s="349"/>
      <c r="B71" s="351"/>
      <c r="C71" s="354"/>
      <c r="D71" s="355"/>
      <c r="E71" s="358"/>
      <c r="F71" s="164"/>
      <c r="G71" s="39"/>
      <c r="H71" s="65"/>
      <c r="I71" s="59"/>
      <c r="J71" s="58"/>
      <c r="K71" s="40"/>
      <c r="L71" s="41"/>
      <c r="M71" s="52"/>
      <c r="N71" s="49"/>
      <c r="O71" s="57"/>
      <c r="P71" s="46"/>
      <c r="Q71" s="360"/>
      <c r="R71" s="361"/>
      <c r="S71" s="362"/>
      <c r="T71" s="105" t="str">
        <f>IF(OR(O71="",L71=Paramétrage!$C$10,L71=Paramétrage!$C$13,L71=Paramétrage!$C$17,L71=Paramétrage!$C$20,L71=Paramétrage!$C$24,L71=Paramétrage!$C$27,AND(L71&lt;&gt;Paramétrage!$C$9,P71="Mut+ext")),"",ROUNDUP(N71/O71,0))</f>
        <v/>
      </c>
      <c r="U71" s="109">
        <f>IF(OR(L71="",P71="Mut+ext"),0,IF(VLOOKUP(L71,Paramétrage!$C$6:$E$29,2,0)=0,0,IF(O71="","saisir capacité",IF(OR(G71=Paramétrage!$I$7,G71=Paramétrage!$I$8,G71=Paramétrage!$I$9,G71=Paramétrage!$I$10),0,M71*T71*VLOOKUP(L71,Paramétrage!$C$6:$E$29,2,0)))))</f>
        <v>0</v>
      </c>
      <c r="V71" s="43"/>
      <c r="W71" s="104">
        <f t="shared" si="26"/>
        <v>0</v>
      </c>
      <c r="X71" s="106">
        <f>IF(L71="",0,IF(ISERROR(V71+U71*VLOOKUP(L71,Paramétrage!$C$6:$E$29,3,0))=TRUE,W71,V71+U71*VLOOKUP(L71,Paramétrage!$C$6:$E$29,3,0)))</f>
        <v>0</v>
      </c>
      <c r="Y71" s="366"/>
      <c r="Z71" s="361"/>
      <c r="AA71" s="367"/>
      <c r="AB71" s="73"/>
      <c r="AC71" s="44"/>
      <c r="AD71" s="74">
        <f>IF(F71="",0,IF(J71="",0,IF(SUMIF(F70:F77,F71,N70:N77)=0,0,IF(OR(K71="",J71="obligatoire"),AE71/SUMIF(F70:F77,F71,N70:N77),AE71/(SUMIF(F70:F77,F71,N70:N77)/K71)))))</f>
        <v>0</v>
      </c>
      <c r="AE71" s="17">
        <f t="shared" si="27"/>
        <v>0</v>
      </c>
    </row>
    <row r="72" spans="1:31" hidden="1" x14ac:dyDescent="0.25">
      <c r="A72" s="349"/>
      <c r="B72" s="351"/>
      <c r="C72" s="354"/>
      <c r="D72" s="355"/>
      <c r="E72" s="358"/>
      <c r="F72" s="164"/>
      <c r="G72" s="64"/>
      <c r="H72" s="165"/>
      <c r="I72" s="59"/>
      <c r="J72" s="58"/>
      <c r="K72" s="40"/>
      <c r="L72" s="41"/>
      <c r="M72" s="52"/>
      <c r="N72" s="49"/>
      <c r="O72" s="57"/>
      <c r="P72" s="42"/>
      <c r="Q72" s="360"/>
      <c r="R72" s="361"/>
      <c r="S72" s="362"/>
      <c r="T72" s="105" t="str">
        <f>IF(OR(O72="",L72=Paramétrage!$C$10,L72=Paramétrage!$C$13,L72=Paramétrage!$C$17,L72=Paramétrage!$C$20,L72=Paramétrage!$C$24,L72=Paramétrage!$C$27,AND(L72&lt;&gt;Paramétrage!$C$9,P72="Mut+ext")),"",ROUNDUP(N72/O72,0))</f>
        <v/>
      </c>
      <c r="U72" s="109">
        <f>IF(OR(L72="",P72="Mut+ext"),0,IF(VLOOKUP(L72,Paramétrage!$C$6:$E$29,2,0)=0,0,IF(O72="","saisir capacité",IF(OR(G72=Paramétrage!$I$7,G72=Paramétrage!$I$8,G72=Paramétrage!$I$9,G72=Paramétrage!$I$10),0,M72*T72*VLOOKUP(L72,Paramétrage!$C$6:$E$29,2,0)))))</f>
        <v>0</v>
      </c>
      <c r="V72" s="43"/>
      <c r="W72" s="104">
        <f t="shared" si="26"/>
        <v>0</v>
      </c>
      <c r="X72" s="106">
        <f>IF(L72="",0,IF(ISERROR(V72+U72*VLOOKUP(L72,Paramétrage!$C$6:$E$29,3,0))=TRUE,W72,V72+U72*VLOOKUP(L72,Paramétrage!$C$6:$E$29,3,0)))</f>
        <v>0</v>
      </c>
      <c r="Y72" s="366"/>
      <c r="Z72" s="361"/>
      <c r="AA72" s="367"/>
      <c r="AB72" s="73"/>
      <c r="AC72" s="44"/>
      <c r="AD72" s="74">
        <f>IF(F72="",0,IF(J72="",0,IF(SUMIF(F70:F77,F72,N70:N77)=0,0,IF(OR(K72="",J72="obligatoire"),AE72/SUMIF(F70:F77,F72,N70:N77),AE72/(SUMIF(F70:F77,F72,N70:N77)/K72)))))</f>
        <v>0</v>
      </c>
      <c r="AE72" s="17">
        <f t="shared" si="27"/>
        <v>0</v>
      </c>
    </row>
    <row r="73" spans="1:31" hidden="1" x14ac:dyDescent="0.25">
      <c r="A73" s="349"/>
      <c r="B73" s="351"/>
      <c r="C73" s="354"/>
      <c r="D73" s="355"/>
      <c r="E73" s="358"/>
      <c r="F73" s="164"/>
      <c r="G73" s="64"/>
      <c r="H73" s="165"/>
      <c r="I73" s="59"/>
      <c r="J73" s="58"/>
      <c r="K73" s="40"/>
      <c r="L73" s="41"/>
      <c r="M73" s="52"/>
      <c r="N73" s="51"/>
      <c r="O73" s="57"/>
      <c r="P73" s="42"/>
      <c r="Q73" s="360"/>
      <c r="R73" s="361"/>
      <c r="S73" s="362"/>
      <c r="T73" s="105" t="str">
        <f>IF(OR(O73="",L73=Paramétrage!$C$10,L73=Paramétrage!$C$13,L73=Paramétrage!$C$17,L73=Paramétrage!$C$20,L73=Paramétrage!$C$24,L73=Paramétrage!$C$27,AND(L73&lt;&gt;Paramétrage!$C$9,P73="Mut+ext")),"",ROUNDUP(N73/O73,0))</f>
        <v/>
      </c>
      <c r="U73" s="109">
        <f>IF(OR(L73="",P73="Mut+ext"),0,IF(VLOOKUP(L73,Paramétrage!$C$6:$E$29,2,0)=0,0,IF(O73="","saisir capacité",IF(OR(G73=Paramétrage!$I$7,G73=Paramétrage!$I$8,G73=Paramétrage!$I$9,G73=Paramétrage!$I$10),0,M73*T73*VLOOKUP(L73,Paramétrage!$C$6:$E$29,2,0)))))</f>
        <v>0</v>
      </c>
      <c r="V73" s="43"/>
      <c r="W73" s="104">
        <f t="shared" si="26"/>
        <v>0</v>
      </c>
      <c r="X73" s="106">
        <f>IF(L73="",0,IF(ISERROR(V73+U73*VLOOKUP(L73,Paramétrage!$C$6:$E$29,3,0))=TRUE,W73,V73+U73*VLOOKUP(L73,Paramétrage!$C$6:$E$29,3,0)))</f>
        <v>0</v>
      </c>
      <c r="Y73" s="216"/>
      <c r="Z73" s="214"/>
      <c r="AA73" s="217"/>
      <c r="AB73" s="73"/>
      <c r="AC73" s="44"/>
      <c r="AD73" s="74">
        <f>IF(F73="",0,IF(J73="",0,IF(SUMIF(F70:F77,F73,N70:N77)=0,0,IF(OR(K73="",J73="obligatoire"),AE73/SUMIF(F70:F77,F73,N70:N77),AE73/(SUMIF(F70:F77,F73,N70:N77)/K73)))))</f>
        <v>0</v>
      </c>
      <c r="AE73" s="17">
        <f t="shared" si="27"/>
        <v>0</v>
      </c>
    </row>
    <row r="74" spans="1:31" hidden="1" x14ac:dyDescent="0.25">
      <c r="A74" s="349"/>
      <c r="B74" s="351"/>
      <c r="C74" s="354"/>
      <c r="D74" s="355"/>
      <c r="E74" s="358"/>
      <c r="F74" s="164"/>
      <c r="G74" s="64"/>
      <c r="H74" s="165"/>
      <c r="I74" s="59"/>
      <c r="J74" s="58"/>
      <c r="K74" s="40"/>
      <c r="L74" s="41"/>
      <c r="M74" s="52"/>
      <c r="N74" s="50"/>
      <c r="O74" s="57"/>
      <c r="P74" s="42"/>
      <c r="Q74" s="360"/>
      <c r="R74" s="361"/>
      <c r="S74" s="362"/>
      <c r="T74" s="105" t="str">
        <f>IF(OR(O74="",L74=Paramétrage!$C$10,L74=Paramétrage!$C$13,L74=Paramétrage!$C$17,L74=Paramétrage!$C$20,L74=Paramétrage!$C$24,L74=Paramétrage!$C$27,AND(L74&lt;&gt;Paramétrage!$C$9,P74="Mut+ext")),"",ROUNDUP(N74/O74,0))</f>
        <v/>
      </c>
      <c r="U74" s="109">
        <f>IF(OR(L74="",P74="Mut+ext"),0,IF(VLOOKUP(L74,Paramétrage!$C$6:$E$29,2,0)=0,0,IF(O74="","saisir capacité",IF(OR(G74=Paramétrage!$I$7,G74=Paramétrage!$I$8,G74=Paramétrage!$I$9,G74=Paramétrage!$I$10),0,M74*T74*VLOOKUP(L74,Paramétrage!$C$6:$E$29,2,0)))))</f>
        <v>0</v>
      </c>
      <c r="V74" s="43"/>
      <c r="W74" s="104">
        <f t="shared" si="26"/>
        <v>0</v>
      </c>
      <c r="X74" s="106">
        <f>IF(L74="",0,IF(ISERROR(V74+U74*VLOOKUP(L74,Paramétrage!$C$6:$E$29,3,0))=TRUE,W74,V74+U74*VLOOKUP(L74,Paramétrage!$C$6:$E$29,3,0)))</f>
        <v>0</v>
      </c>
      <c r="Y74" s="366"/>
      <c r="Z74" s="361"/>
      <c r="AA74" s="367"/>
      <c r="AB74" s="214"/>
      <c r="AC74" s="44"/>
      <c r="AD74" s="74">
        <f>IF(F74="",0,IF(J74="",0,IF(SUMIF(F70:F77,F74,N70:N77)=0,0,IF(OR(K74="",J74="obligatoire"),AE74/SUMIF(F70:F77,F74,N70:N77),AE74/(SUMIF(F70:F77,F74,N70:N77)/K74)))))</f>
        <v>0</v>
      </c>
      <c r="AE74" s="17">
        <f t="shared" si="27"/>
        <v>0</v>
      </c>
    </row>
    <row r="75" spans="1:31" hidden="1" x14ac:dyDescent="0.25">
      <c r="A75" s="349"/>
      <c r="B75" s="351"/>
      <c r="C75" s="354"/>
      <c r="D75" s="355"/>
      <c r="E75" s="358"/>
      <c r="F75" s="164"/>
      <c r="G75" s="64"/>
      <c r="H75" s="165"/>
      <c r="I75" s="59"/>
      <c r="J75" s="58"/>
      <c r="K75" s="40"/>
      <c r="L75" s="41"/>
      <c r="M75" s="52"/>
      <c r="N75" s="51"/>
      <c r="O75" s="57"/>
      <c r="P75" s="42"/>
      <c r="Q75" s="360"/>
      <c r="R75" s="361"/>
      <c r="S75" s="362"/>
      <c r="T75" s="105" t="str">
        <f>IF(OR(O75="",L75=Paramétrage!$C$10,L75=Paramétrage!$C$13,L75=Paramétrage!$C$17,L75=Paramétrage!$C$20,L75=Paramétrage!$C$24,L75=Paramétrage!$C$27,AND(L75&lt;&gt;Paramétrage!$C$9,P75="Mut+ext")),"",ROUNDUP(N75/O75,0))</f>
        <v/>
      </c>
      <c r="U75" s="109">
        <f>IF(OR(L75="",P75="Mut+ext"),0,IF(VLOOKUP(L75,Paramétrage!$C$6:$E$29,2,0)=0,0,IF(O75="","saisir capacité",IF(OR(G75=Paramétrage!$I$7,G75=Paramétrage!$I$8,G75=Paramétrage!$I$9,G75=Paramétrage!$I$10),0,M75*T75*VLOOKUP(L75,Paramétrage!$C$6:$E$29,2,0)))))</f>
        <v>0</v>
      </c>
      <c r="V75" s="43"/>
      <c r="W75" s="104">
        <f t="shared" si="26"/>
        <v>0</v>
      </c>
      <c r="X75" s="106">
        <f>IF(L75="",0,IF(ISERROR(V75+U75*VLOOKUP(L75,Paramétrage!$C$6:$E$29,3,0))=TRUE,W75,V75+U75*VLOOKUP(L75,Paramétrage!$C$6:$E$29,3,0)))</f>
        <v>0</v>
      </c>
      <c r="Y75" s="366"/>
      <c r="Z75" s="361"/>
      <c r="AA75" s="367"/>
      <c r="AB75" s="214"/>
      <c r="AC75" s="44"/>
      <c r="AD75" s="74">
        <f>IF(F75="",0,IF(J75="",0,IF(SUMIF(F70:F77,F75,N70:N77)=0,0,IF(OR(K75="",J75="obligatoire"),AE75/SUMIF(F70:F77,F75,N70:N77),AE75/(SUMIF(F70:F77,F75,N70:N77)/K75)))))</f>
        <v>0</v>
      </c>
      <c r="AE75" s="17">
        <f t="shared" si="27"/>
        <v>0</v>
      </c>
    </row>
    <row r="76" spans="1:31" hidden="1" x14ac:dyDescent="0.25">
      <c r="A76" s="349"/>
      <c r="B76" s="351"/>
      <c r="C76" s="354"/>
      <c r="D76" s="355"/>
      <c r="E76" s="358"/>
      <c r="F76" s="164"/>
      <c r="G76" s="64"/>
      <c r="H76" s="165"/>
      <c r="I76" s="59"/>
      <c r="J76" s="58"/>
      <c r="K76" s="40"/>
      <c r="L76" s="41"/>
      <c r="M76" s="52"/>
      <c r="N76" s="50"/>
      <c r="O76" s="57"/>
      <c r="P76" s="42"/>
      <c r="Q76" s="360"/>
      <c r="R76" s="361"/>
      <c r="S76" s="362"/>
      <c r="T76" s="105" t="str">
        <f>IF(OR(O76="",L76=Paramétrage!$C$10,L76=Paramétrage!$C$13,L76=Paramétrage!$C$17,L76=Paramétrage!$C$20,L76=Paramétrage!$C$24,L76=Paramétrage!$C$27,AND(L76&lt;&gt;Paramétrage!$C$9,P76="Mut+ext")),"",ROUNDUP(N76/O76,0))</f>
        <v/>
      </c>
      <c r="U76" s="109">
        <f>IF(OR(L76="",P76="Mut+ext"),0,IF(VLOOKUP(L76,Paramétrage!$C$6:$E$29,2,0)=0,0,IF(O76="","saisir capacité",IF(OR(G76=Paramétrage!$I$7,G76=Paramétrage!$I$8,G76=Paramétrage!$I$9,G76=Paramétrage!$I$10),0,M76*T76*VLOOKUP(L76,Paramétrage!$C$6:$E$29,2,0)))))</f>
        <v>0</v>
      </c>
      <c r="V76" s="43"/>
      <c r="W76" s="104">
        <f t="shared" si="26"/>
        <v>0</v>
      </c>
      <c r="X76" s="106">
        <f>IF(L76="",0,IF(ISERROR(V76+U76*VLOOKUP(L76,Paramétrage!$C$6:$E$29,3,0))=TRUE,W76,V76+U76*VLOOKUP(L76,Paramétrage!$C$6:$E$29,3,0)))</f>
        <v>0</v>
      </c>
      <c r="Y76" s="366"/>
      <c r="Z76" s="361"/>
      <c r="AA76" s="367"/>
      <c r="AB76" s="214"/>
      <c r="AC76" s="44"/>
      <c r="AD76" s="74">
        <f>IF(F76="",0,IF(J76="",0,IF(SUMIF(F70:F77,F76,N70:N77)=0,0,IF(OR(K76="",J76="obligatoire"),AE76/SUMIF(F70:F77,F76,N70:N77),AE76/(SUMIF(F70:F77,F76,N70:N77)/K76)))))</f>
        <v>0</v>
      </c>
      <c r="AE76" s="17">
        <f t="shared" si="27"/>
        <v>0</v>
      </c>
    </row>
    <row r="77" spans="1:31" hidden="1" x14ac:dyDescent="0.25">
      <c r="A77" s="349"/>
      <c r="B77" s="351"/>
      <c r="C77" s="356"/>
      <c r="D77" s="357"/>
      <c r="E77" s="359"/>
      <c r="F77" s="164"/>
      <c r="G77" s="64"/>
      <c r="H77" s="165"/>
      <c r="I77" s="59"/>
      <c r="J77" s="58"/>
      <c r="K77" s="40"/>
      <c r="L77" s="41"/>
      <c r="M77" s="52"/>
      <c r="N77" s="49"/>
      <c r="O77" s="57"/>
      <c r="P77" s="42"/>
      <c r="Q77" s="360"/>
      <c r="R77" s="361"/>
      <c r="S77" s="362"/>
      <c r="T77" s="105" t="str">
        <f>IF(OR(O77="",L77=Paramétrage!$C$10,L77=Paramétrage!$C$13,L77=Paramétrage!$C$17,L77=Paramétrage!$C$20,L77=Paramétrage!$C$24,L77=Paramétrage!$C$27,AND(L77&lt;&gt;Paramétrage!$C$9,P77="Mut+ext")),"",ROUNDUP(N77/O77,0))</f>
        <v/>
      </c>
      <c r="U77" s="109">
        <f>IF(OR(L77="",P77="Mut+ext"),0,IF(VLOOKUP(L77,Paramétrage!$C$6:$E$29,2,0)=0,0,IF(O77="","saisir capacité",IF(OR(G77=Paramétrage!$I$7,G77=Paramétrage!$I$8,G77=Paramétrage!$I$9,G77=Paramétrage!$I$10),0,M77*T77*VLOOKUP(L77,Paramétrage!$C$6:$E$29,2,0)))))</f>
        <v>0</v>
      </c>
      <c r="V77" s="43"/>
      <c r="W77" s="104">
        <f t="shared" si="26"/>
        <v>0</v>
      </c>
      <c r="X77" s="106">
        <f>IF(L77="",0,IF(ISERROR(V77+U77*VLOOKUP(L77,Paramétrage!$C$6:$E$29,3,0))=TRUE,W77,V77+U77*VLOOKUP(L77,Paramétrage!$C$6:$E$29,3,0)))</f>
        <v>0</v>
      </c>
      <c r="Y77" s="366"/>
      <c r="Z77" s="361"/>
      <c r="AA77" s="367"/>
      <c r="AB77" s="214"/>
      <c r="AC77" s="44"/>
      <c r="AD77" s="74">
        <f>IF(F77="",0,IF(J77="",0,IF(SUMIF(F70:F77,F77,N70:N77)=0,0,IF(OR(K77="",J77="obligatoire"),AE77/SUMIF(F70:F77,F77,N70:N77),AE77/(SUMIF(F70:F77,F77,N70:N77)/K77)))))</f>
        <v>0</v>
      </c>
      <c r="AE77" s="17">
        <f t="shared" si="27"/>
        <v>0</v>
      </c>
    </row>
    <row r="78" spans="1:31" hidden="1" x14ac:dyDescent="0.25">
      <c r="A78" s="349"/>
      <c r="B78" s="351"/>
      <c r="C78" s="175"/>
      <c r="D78" s="176"/>
      <c r="E78" s="76"/>
      <c r="F78" s="76"/>
      <c r="G78" s="168"/>
      <c r="H78" s="166"/>
      <c r="I78" s="132"/>
      <c r="J78" s="77"/>
      <c r="K78" s="78"/>
      <c r="L78" s="85"/>
      <c r="M78" s="79">
        <f>AD78</f>
        <v>0</v>
      </c>
      <c r="N78" s="80"/>
      <c r="O78" s="80"/>
      <c r="P78" s="83"/>
      <c r="Q78" s="81"/>
      <c r="R78" s="81"/>
      <c r="S78" s="82"/>
      <c r="T78" s="133"/>
      <c r="U78" s="84">
        <f>SUM(U70:U77)</f>
        <v>0</v>
      </c>
      <c r="V78" s="85">
        <f>SUM(V70:V77)</f>
        <v>0</v>
      </c>
      <c r="W78" s="86">
        <f t="shared" ref="W78" si="28">U78+V78</f>
        <v>0</v>
      </c>
      <c r="X78" s="87">
        <f>SUM(X70:X77)</f>
        <v>0</v>
      </c>
      <c r="Y78" s="134"/>
      <c r="Z78" s="135"/>
      <c r="AA78" s="136"/>
      <c r="AB78" s="137"/>
      <c r="AC78" s="138"/>
      <c r="AD78" s="139">
        <f>SUM(AD70:AD77)</f>
        <v>0</v>
      </c>
      <c r="AE78" s="140">
        <f>SUM(AE70:AE77)</f>
        <v>0</v>
      </c>
    </row>
    <row r="79" spans="1:31" ht="15.65" customHeight="1" x14ac:dyDescent="0.25">
      <c r="A79" s="349"/>
      <c r="B79" s="351" t="s">
        <v>136</v>
      </c>
      <c r="C79" s="352" t="s">
        <v>244</v>
      </c>
      <c r="D79" s="353"/>
      <c r="E79" s="358"/>
      <c r="F79" s="164" t="s">
        <v>245</v>
      </c>
      <c r="G79" s="47" t="s">
        <v>246</v>
      </c>
      <c r="H79" s="65" t="s">
        <v>247</v>
      </c>
      <c r="I79" s="59">
        <v>21</v>
      </c>
      <c r="J79" s="72" t="s">
        <v>71</v>
      </c>
      <c r="K79" s="40"/>
      <c r="L79" s="41" t="s">
        <v>145</v>
      </c>
      <c r="M79" s="53">
        <v>105</v>
      </c>
      <c r="N79" s="50">
        <v>3</v>
      </c>
      <c r="O79" s="57">
        <v>5</v>
      </c>
      <c r="P79" s="271" t="s">
        <v>99</v>
      </c>
      <c r="Q79" s="384"/>
      <c r="R79" s="385"/>
      <c r="S79" s="386"/>
      <c r="T79" s="272" t="str">
        <f>IF(OR(O79="",L79=Paramétrage!$C$10,L79=Paramétrage!$C$13,L79=Paramétrage!$C$17,L79=Paramétrage!$C$20,L79=Paramétrage!$C$24,L79=Paramétrage!$C$27,AND(L79&lt;&gt;Paramétrage!$C$9,P79="Mut+ext")),"",ROUNDUP(N79/O79,0))</f>
        <v/>
      </c>
      <c r="U79" s="273">
        <f>IF(OR(L79="",P79="Mut+ext"),0,IF(VLOOKUP(L79,Paramétrage!$C$6:$E$29,2,0)=0,0,IF(O79="","saisir capacité",IF(OR(G79=Paramétrage!$I$7,G79=Paramétrage!$I$8,G79=Paramétrage!$I$9,G79=Paramétrage!$I$10),0,M79*T79*VLOOKUP(L79,Paramétrage!$C$6:$E$29,2,0)))))</f>
        <v>0</v>
      </c>
      <c r="V79" s="71">
        <v>10</v>
      </c>
      <c r="W79" s="107">
        <f t="shared" ref="W79:W86" si="29">IF(ISERROR(U79+V79)=TRUE,U79,U79+V79)</f>
        <v>10</v>
      </c>
      <c r="X79" s="108">
        <f>IF(L79="",0,IF(ISERROR(V79+U79*VLOOKUP(L79,Paramétrage!$C$6:$E$29,3,0))=TRUE,W79,V79+U79*VLOOKUP(L79,Paramétrage!$C$6:$E$29,3,0)))</f>
        <v>10</v>
      </c>
      <c r="Y79" s="366" t="s">
        <v>249</v>
      </c>
      <c r="Z79" s="361"/>
      <c r="AA79" s="367"/>
      <c r="AB79" s="73"/>
      <c r="AC79" s="44"/>
      <c r="AD79" s="74">
        <f>IF(F79="",0,IF(J79="",0,IF(SUMIF(F79:F86,F79,N79:N86)=0,0,IF(OR(K79="",J79="obligatoire"),AE79/SUMIF(F79:F86,F79,N79:N86),AE79/(SUMIF(F79:F86,F79,N79:N86)/K79)))))</f>
        <v>105</v>
      </c>
      <c r="AE79" s="16">
        <f t="shared" ref="AE79:AE86" si="30">M79*N79</f>
        <v>315</v>
      </c>
    </row>
    <row r="80" spans="1:31" x14ac:dyDescent="0.25">
      <c r="A80" s="349"/>
      <c r="B80" s="351"/>
      <c r="C80" s="354"/>
      <c r="D80" s="355"/>
      <c r="E80" s="358"/>
      <c r="F80" s="164"/>
      <c r="G80" s="39"/>
      <c r="H80" s="65"/>
      <c r="I80" s="59"/>
      <c r="J80" s="58"/>
      <c r="K80" s="40"/>
      <c r="L80" s="41"/>
      <c r="M80" s="52"/>
      <c r="N80" s="49"/>
      <c r="O80" s="57"/>
      <c r="P80" s="42"/>
      <c r="Q80" s="360"/>
      <c r="R80" s="361"/>
      <c r="S80" s="362"/>
      <c r="T80" s="105" t="str">
        <f>IF(OR(O80="",L80=Paramétrage!$C$10,L80=Paramétrage!$C$13,L80=Paramétrage!$C$17,L80=Paramétrage!$C$20,L80=Paramétrage!$C$24,L80=Paramétrage!$C$27,AND(L80&lt;&gt;Paramétrage!$C$9,P80="Mut+ext")),"",ROUNDUP(N80/O80,0))</f>
        <v/>
      </c>
      <c r="U80" s="109">
        <f>IF(OR(L80="",P80="Mut+ext"),0,IF(VLOOKUP(L80,Paramétrage!$C$6:$E$29,2,0)=0,0,IF(O80="","saisir capacité",IF(OR(G80=Paramétrage!$I$7,G80=Paramétrage!$I$8,G80=Paramétrage!$I$9,G80=Paramétrage!$I$10),0,M80*T80*VLOOKUP(L80,Paramétrage!$C$6:$E$29,2,0)))))</f>
        <v>0</v>
      </c>
      <c r="V80" s="43"/>
      <c r="W80" s="104">
        <f t="shared" si="29"/>
        <v>0</v>
      </c>
      <c r="X80" s="106">
        <f>IF(L80="",0,IF(ISERROR(V80+U80*VLOOKUP(L80,Paramétrage!$C$6:$E$29,3,0))=TRUE,W80,V80+U80*VLOOKUP(L80,Paramétrage!$C$6:$E$29,3,0)))</f>
        <v>0</v>
      </c>
      <c r="Y80" s="366"/>
      <c r="Z80" s="361"/>
      <c r="AA80" s="367"/>
      <c r="AB80" s="214"/>
      <c r="AC80" s="44"/>
      <c r="AD80" s="74">
        <f>IF(F80="",0,IF(J80="",0,IF(SUMIF(F79:F86,F80,N79:N86)=0,0,IF(OR(K80="",J80="obligatoire"),AE80/SUMIF(F79:F86,F80,N79:N86),AE80/(SUMIF(F79:F86,F80,N79:N86)/K80)))))</f>
        <v>0</v>
      </c>
      <c r="AE80" s="17">
        <f t="shared" si="30"/>
        <v>0</v>
      </c>
    </row>
    <row r="81" spans="1:31" hidden="1" x14ac:dyDescent="0.25">
      <c r="A81" s="349"/>
      <c r="B81" s="351"/>
      <c r="C81" s="354"/>
      <c r="D81" s="355"/>
      <c r="E81" s="358"/>
      <c r="F81" s="164"/>
      <c r="G81" s="39"/>
      <c r="H81" s="165"/>
      <c r="I81" s="59"/>
      <c r="J81" s="58"/>
      <c r="K81" s="40"/>
      <c r="L81" s="41"/>
      <c r="M81" s="52"/>
      <c r="N81" s="50"/>
      <c r="O81" s="57"/>
      <c r="P81" s="42"/>
      <c r="Q81" s="360"/>
      <c r="R81" s="361"/>
      <c r="S81" s="362"/>
      <c r="T81" s="105" t="str">
        <f>IF(OR(O81="",L81=Paramétrage!$C$10,L81=Paramétrage!$C$13,L81=Paramétrage!$C$17,L81=Paramétrage!$C$20,L81=Paramétrage!$C$24,L81=Paramétrage!$C$27,AND(L81&lt;&gt;Paramétrage!$C$9,P81="Mut+ext")),"",ROUNDUP(N81/O81,0))</f>
        <v/>
      </c>
      <c r="U81" s="109">
        <f>IF(OR(L81="",P81="Mut+ext"),0,IF(VLOOKUP(L81,Paramétrage!$C$6:$E$29,2,0)=0,0,IF(O81="","saisir capacité",IF(OR(G81=Paramétrage!$I$7,G81=Paramétrage!$I$8,G81=Paramétrage!$I$9,G81=Paramétrage!$I$10),0,M81*T81*VLOOKUP(L81,Paramétrage!$C$6:$E$29,2,0)))))</f>
        <v>0</v>
      </c>
      <c r="V81" s="43"/>
      <c r="W81" s="104">
        <f t="shared" si="29"/>
        <v>0</v>
      </c>
      <c r="X81" s="106">
        <f>IF(L81="",0,IF(ISERROR(V81+U81*VLOOKUP(L81,Paramétrage!$C$6:$E$29,3,0))=TRUE,W81,V81+U81*VLOOKUP(L81,Paramétrage!$C$6:$E$29,3,0)))</f>
        <v>0</v>
      </c>
      <c r="Y81" s="366"/>
      <c r="Z81" s="361"/>
      <c r="AA81" s="367"/>
      <c r="AB81" s="214"/>
      <c r="AC81" s="44"/>
      <c r="AD81" s="74">
        <f>IF(F81="",0,IF(J81="",0,IF(SUMIF(F79:F86,F81,N79:N86)=0,0,IF(OR(K81="",J81="obligatoire"),AE81/SUMIF(F79:F86,F81,N79:N86),AE81/(SUMIF(F79:F86,F81,N79:N86)/K81)))))</f>
        <v>0</v>
      </c>
      <c r="AE81" s="17">
        <f t="shared" si="30"/>
        <v>0</v>
      </c>
    </row>
    <row r="82" spans="1:31" hidden="1" x14ac:dyDescent="0.25">
      <c r="A82" s="349"/>
      <c r="B82" s="351"/>
      <c r="C82" s="354"/>
      <c r="D82" s="355"/>
      <c r="E82" s="358"/>
      <c r="F82" s="213"/>
      <c r="G82" s="39"/>
      <c r="H82" s="165"/>
      <c r="I82" s="59"/>
      <c r="J82" s="58"/>
      <c r="K82" s="40"/>
      <c r="L82" s="41"/>
      <c r="M82" s="52"/>
      <c r="N82" s="51"/>
      <c r="O82" s="57"/>
      <c r="P82" s="42"/>
      <c r="Q82" s="360"/>
      <c r="R82" s="361"/>
      <c r="S82" s="362"/>
      <c r="T82" s="105" t="str">
        <f>IF(OR(O82="",L82=Paramétrage!$C$10,L82=Paramétrage!$C$13,L82=Paramétrage!$C$17,L82=Paramétrage!$C$20,L82=Paramétrage!$C$24,L82=Paramétrage!$C$27,AND(L82&lt;&gt;Paramétrage!$C$9,P82="Mut+ext")),"",ROUNDUP(N82/O82,0))</f>
        <v/>
      </c>
      <c r="U82" s="109">
        <f>IF(OR(L82="",P82="Mut+ext"),0,IF(VLOOKUP(L82,Paramétrage!$C$6:$E$29,2,0)=0,0,IF(O82="","saisir capacité",IF(OR(G82=Paramétrage!$I$7,G82=Paramétrage!$I$8,G82=Paramétrage!$I$9,G82=Paramétrage!$I$10),0,M82*T82*VLOOKUP(L82,Paramétrage!$C$6:$E$29,2,0)))))</f>
        <v>0</v>
      </c>
      <c r="V82" s="43"/>
      <c r="W82" s="104">
        <f t="shared" si="29"/>
        <v>0</v>
      </c>
      <c r="X82" s="106">
        <f>IF(L82="",0,IF(ISERROR(V82+U82*VLOOKUP(L82,Paramétrage!$C$6:$E$29,3,0))=TRUE,W82,V82+U82*VLOOKUP(L82,Paramétrage!$C$6:$E$29,3,0)))</f>
        <v>0</v>
      </c>
      <c r="Y82" s="366"/>
      <c r="Z82" s="361"/>
      <c r="AA82" s="367"/>
      <c r="AB82" s="60"/>
      <c r="AC82" s="44"/>
      <c r="AD82" s="74">
        <f>IF(F82="",0,IF(J82="",0,IF(SUMIF(F79:F86,F82,N79:N86)=0,0,IF(OR(K82="",J82="obligatoire"),AE82/SUMIF(F79:F86,F82,N79:N86),AE82/(SUMIF(F79:F86,F82,N79:N86)/K82)))))</f>
        <v>0</v>
      </c>
      <c r="AE82" s="17">
        <f t="shared" si="30"/>
        <v>0</v>
      </c>
    </row>
    <row r="83" spans="1:31" hidden="1" x14ac:dyDescent="0.25">
      <c r="A83" s="349"/>
      <c r="B83" s="351"/>
      <c r="C83" s="354"/>
      <c r="D83" s="355"/>
      <c r="E83" s="358"/>
      <c r="F83" s="164"/>
      <c r="G83" s="64"/>
      <c r="H83" s="165"/>
      <c r="I83" s="59"/>
      <c r="J83" s="58"/>
      <c r="K83" s="40"/>
      <c r="L83" s="41"/>
      <c r="M83" s="52"/>
      <c r="N83" s="50"/>
      <c r="O83" s="57"/>
      <c r="P83" s="42"/>
      <c r="Q83" s="360"/>
      <c r="R83" s="361"/>
      <c r="S83" s="362"/>
      <c r="T83" s="105" t="str">
        <f>IF(OR(O83="",L83=Paramétrage!$C$10,L83=Paramétrage!$C$13,L83=Paramétrage!$C$17,L83=Paramétrage!$C$20,L83=Paramétrage!$C$24,L83=Paramétrage!$C$27,AND(L83&lt;&gt;Paramétrage!$C$9,P83="Mut+ext")),"",ROUNDUP(N83/O83,0))</f>
        <v/>
      </c>
      <c r="U83" s="109">
        <f>IF(OR(L83="",P83="Mut+ext"),0,IF(VLOOKUP(L83,Paramétrage!$C$6:$E$29,2,0)=0,0,IF(O83="","saisir capacité",IF(OR(G83=Paramétrage!$I$7,G83=Paramétrage!$I$8,G83=Paramétrage!$I$9,G83=Paramétrage!$I$10),0,M83*T83*VLOOKUP(L83,Paramétrage!$C$6:$E$29,2,0)))))</f>
        <v>0</v>
      </c>
      <c r="V83" s="43"/>
      <c r="W83" s="104">
        <f t="shared" si="29"/>
        <v>0</v>
      </c>
      <c r="X83" s="106">
        <f>IF(L83="",0,IF(ISERROR(V83+U83*VLOOKUP(L83,Paramétrage!$C$6:$E$29,3,0))=TRUE,W83,V83+U83*VLOOKUP(L83,Paramétrage!$C$6:$E$29,3,0)))</f>
        <v>0</v>
      </c>
      <c r="Y83" s="366"/>
      <c r="Z83" s="361"/>
      <c r="AA83" s="367"/>
      <c r="AB83" s="214"/>
      <c r="AC83" s="44"/>
      <c r="AD83" s="74">
        <f>IF(F83="",0,IF(J83="",0,IF(SUMIF(F79:F86,F83,N79:N86)=0,0,IF(OR(K83="",J83="obligatoire"),AE83/SUMIF(F79:F86,F83,N79:N86),AE83/(SUMIF(F79:F86,F83,N79:N86)/K83)))))</f>
        <v>0</v>
      </c>
      <c r="AE83" s="17">
        <f t="shared" si="30"/>
        <v>0</v>
      </c>
    </row>
    <row r="84" spans="1:31" hidden="1" x14ac:dyDescent="0.25">
      <c r="A84" s="349"/>
      <c r="B84" s="351"/>
      <c r="C84" s="354"/>
      <c r="D84" s="355"/>
      <c r="E84" s="358"/>
      <c r="F84" s="164"/>
      <c r="G84" s="64"/>
      <c r="H84" s="165"/>
      <c r="I84" s="59"/>
      <c r="J84" s="58"/>
      <c r="K84" s="40"/>
      <c r="L84" s="41"/>
      <c r="M84" s="52"/>
      <c r="N84" s="51"/>
      <c r="O84" s="57"/>
      <c r="P84" s="42"/>
      <c r="Q84" s="360"/>
      <c r="R84" s="361"/>
      <c r="S84" s="362"/>
      <c r="T84" s="105" t="str">
        <f>IF(OR(O84="",L84=Paramétrage!$C$10,L84=Paramétrage!$C$13,L84=Paramétrage!$C$17,L84=Paramétrage!$C$20,L84=Paramétrage!$C$24,L84=Paramétrage!$C$27,AND(L84&lt;&gt;Paramétrage!$C$9,P84="Mut+ext")),"",ROUNDUP(N84/O84,0))</f>
        <v/>
      </c>
      <c r="U84" s="109">
        <f>IF(OR(L84="",P84="Mut+ext"),0,IF(VLOOKUP(L84,Paramétrage!$C$6:$E$29,2,0)=0,0,IF(O84="","saisir capacité",IF(OR(G84=Paramétrage!$I$7,G84=Paramétrage!$I$8,G84=Paramétrage!$I$9,G84=Paramétrage!$I$10),0,M84*T84*VLOOKUP(L84,Paramétrage!$C$6:$E$29,2,0)))))</f>
        <v>0</v>
      </c>
      <c r="V84" s="43"/>
      <c r="W84" s="104">
        <f t="shared" si="29"/>
        <v>0</v>
      </c>
      <c r="X84" s="106">
        <f>IF(L84="",0,IF(ISERROR(V84+U84*VLOOKUP(L84,Paramétrage!$C$6:$E$29,3,0))=TRUE,W84,V84+U84*VLOOKUP(L84,Paramétrage!$C$6:$E$29,3,0)))</f>
        <v>0</v>
      </c>
      <c r="Y84" s="366"/>
      <c r="Z84" s="361"/>
      <c r="AA84" s="367"/>
      <c r="AB84" s="214"/>
      <c r="AC84" s="44"/>
      <c r="AD84" s="74">
        <f>IF(F84="",0,IF(J84="",0,IF(SUMIF(F79:F86,F84,N79:N86)=0,0,IF(OR(K84="",J84="obligatoire"),AE84/SUMIF(F79:F86,F84,N79:N86),AE84/(SUMIF(F79:F86,F84,N79:N86)/K84)))))</f>
        <v>0</v>
      </c>
      <c r="AE84" s="17">
        <f t="shared" si="30"/>
        <v>0</v>
      </c>
    </row>
    <row r="85" spans="1:31" hidden="1" x14ac:dyDescent="0.25">
      <c r="A85" s="349"/>
      <c r="B85" s="351"/>
      <c r="C85" s="354"/>
      <c r="D85" s="355"/>
      <c r="E85" s="358"/>
      <c r="F85" s="164"/>
      <c r="G85" s="64"/>
      <c r="H85" s="165"/>
      <c r="I85" s="59"/>
      <c r="J85" s="58"/>
      <c r="K85" s="40"/>
      <c r="L85" s="41"/>
      <c r="M85" s="52"/>
      <c r="N85" s="50"/>
      <c r="O85" s="57"/>
      <c r="P85" s="42"/>
      <c r="Q85" s="360"/>
      <c r="R85" s="361"/>
      <c r="S85" s="362"/>
      <c r="T85" s="105" t="str">
        <f>IF(OR(O85="",L85=Paramétrage!$C$10,L85=Paramétrage!$C$13,L85=Paramétrage!$C$17,L85=Paramétrage!$C$20,L85=Paramétrage!$C$24,L85=Paramétrage!$C$27,AND(L85&lt;&gt;Paramétrage!$C$9,P85="Mut+ext")),"",ROUNDUP(N85/O85,0))</f>
        <v/>
      </c>
      <c r="U85" s="109">
        <f>IF(OR(L85="",P85="Mut+ext"),0,IF(VLOOKUP(L85,Paramétrage!$C$6:$E$29,2,0)=0,0,IF(O85="","saisir capacité",IF(OR(G85=Paramétrage!$I$7,G85=Paramétrage!$I$8,G85=Paramétrage!$I$9,G85=Paramétrage!$I$10),0,M85*T85*VLOOKUP(L85,Paramétrage!$C$6:$E$29,2,0)))))</f>
        <v>0</v>
      </c>
      <c r="V85" s="43"/>
      <c r="W85" s="104">
        <f t="shared" si="29"/>
        <v>0</v>
      </c>
      <c r="X85" s="106">
        <f>IF(L85="",0,IF(ISERROR(V85+U85*VLOOKUP(L85,Paramétrage!$C$6:$E$29,3,0))=TRUE,W85,V85+U85*VLOOKUP(L85,Paramétrage!$C$6:$E$29,3,0)))</f>
        <v>0</v>
      </c>
      <c r="Y85" s="366"/>
      <c r="Z85" s="361"/>
      <c r="AA85" s="367"/>
      <c r="AB85" s="214"/>
      <c r="AC85" s="44"/>
      <c r="AD85" s="74">
        <f>IF(F85="",0,IF(J85="",0,IF(SUMIF(F79:F86,F85,N79:N86)=0,0,IF(OR(K85="",J85="obligatoire"),AE85/SUMIF(F79:F86,F85,N79:N86),AE85/(SUMIF(F79:F86,F85,N79:N86)/K85)))))</f>
        <v>0</v>
      </c>
      <c r="AE85" s="17">
        <f t="shared" si="30"/>
        <v>0</v>
      </c>
    </row>
    <row r="86" spans="1:31" hidden="1" x14ac:dyDescent="0.25">
      <c r="A86" s="349"/>
      <c r="B86" s="351"/>
      <c r="C86" s="356"/>
      <c r="D86" s="357"/>
      <c r="E86" s="359"/>
      <c r="F86" s="164"/>
      <c r="G86" s="64"/>
      <c r="H86" s="165"/>
      <c r="I86" s="59"/>
      <c r="J86" s="58"/>
      <c r="K86" s="40"/>
      <c r="L86" s="41"/>
      <c r="M86" s="52"/>
      <c r="N86" s="49"/>
      <c r="O86" s="57"/>
      <c r="P86" s="42"/>
      <c r="Q86" s="360"/>
      <c r="R86" s="361"/>
      <c r="S86" s="362"/>
      <c r="T86" s="105" t="str">
        <f>IF(OR(O86="",L86=Paramétrage!$C$10,L86=Paramétrage!$C$13,L86=Paramétrage!$C$17,L86=Paramétrage!$C$20,L86=Paramétrage!$C$24,L86=Paramétrage!$C$27,AND(L86&lt;&gt;Paramétrage!$C$9,P86="Mut+ext")),"",ROUNDUP(N86/O86,0))</f>
        <v/>
      </c>
      <c r="U86" s="109">
        <f>IF(OR(L86="",P86="Mut+ext"),0,IF(VLOOKUP(L86,Paramétrage!$C$6:$E$29,2,0)=0,0,IF(O86="","saisir capacité",IF(OR(G86=Paramétrage!$I$7,G86=Paramétrage!$I$8,G86=Paramétrage!$I$9,G86=Paramétrage!$I$10),0,M86*T86*VLOOKUP(L86,Paramétrage!$C$6:$E$29,2,0)))))</f>
        <v>0</v>
      </c>
      <c r="V86" s="43"/>
      <c r="W86" s="104">
        <f t="shared" si="29"/>
        <v>0</v>
      </c>
      <c r="X86" s="106">
        <f>IF(L86="",0,IF(ISERROR(V86+U86*VLOOKUP(L86,Paramétrage!$C$6:$E$29,3,0))=TRUE,W86,V86+U86*VLOOKUP(L86,Paramétrage!$C$6:$E$29,3,0)))</f>
        <v>0</v>
      </c>
      <c r="Y86" s="366"/>
      <c r="Z86" s="361"/>
      <c r="AA86" s="367"/>
      <c r="AB86" s="214"/>
      <c r="AC86" s="44"/>
      <c r="AD86" s="74">
        <f>IF(F86="",0,IF(J86="",0,IF(SUMIF(F79:F86,F86,N79:N86)=0,0,IF(OR(K86="",J86="obligatoire"),AE86/SUMIF(F79:F86,F86,N79:N86),AE86/(SUMIF(F79:F86,F86,N79:N86)/K86)))))</f>
        <v>0</v>
      </c>
      <c r="AE86" s="17">
        <f t="shared" si="30"/>
        <v>0</v>
      </c>
    </row>
    <row r="87" spans="1:31" x14ac:dyDescent="0.25">
      <c r="A87" s="349"/>
      <c r="B87" s="351"/>
      <c r="C87" s="175"/>
      <c r="D87" s="176"/>
      <c r="E87" s="76"/>
      <c r="F87" s="76"/>
      <c r="G87" s="168"/>
      <c r="H87" s="166"/>
      <c r="I87" s="132"/>
      <c r="J87" s="77"/>
      <c r="K87" s="78"/>
      <c r="L87" s="85"/>
      <c r="M87" s="79">
        <f>AD87</f>
        <v>105</v>
      </c>
      <c r="N87" s="80"/>
      <c r="O87" s="80"/>
      <c r="P87" s="83"/>
      <c r="Q87" s="81"/>
      <c r="R87" s="81"/>
      <c r="S87" s="82"/>
      <c r="T87" s="133"/>
      <c r="U87" s="84">
        <f>SUM(U79:U86)</f>
        <v>0</v>
      </c>
      <c r="V87" s="85">
        <f>SUM(V79:V86)</f>
        <v>10</v>
      </c>
      <c r="W87" s="86">
        <f t="shared" ref="W87" si="31">U87+V87</f>
        <v>10</v>
      </c>
      <c r="X87" s="87">
        <f>SUM(X79:X86)</f>
        <v>10</v>
      </c>
      <c r="Y87" s="134"/>
      <c r="Z87" s="135"/>
      <c r="AA87" s="136"/>
      <c r="AB87" s="137"/>
      <c r="AC87" s="138"/>
      <c r="AD87" s="139">
        <f>SUM(AD79:AD86)</f>
        <v>105</v>
      </c>
      <c r="AE87" s="140">
        <f>SUM(AE79:AE86)</f>
        <v>315</v>
      </c>
    </row>
    <row r="88" spans="1:31" ht="15.65" customHeight="1" x14ac:dyDescent="0.25">
      <c r="A88" s="349"/>
      <c r="B88" s="351" t="s">
        <v>220</v>
      </c>
      <c r="C88" s="387" t="s">
        <v>250</v>
      </c>
      <c r="D88" s="388"/>
      <c r="E88" s="358">
        <v>30</v>
      </c>
      <c r="F88" s="164" t="s">
        <v>251</v>
      </c>
      <c r="G88" s="47"/>
      <c r="H88" s="65" t="s">
        <v>252</v>
      </c>
      <c r="I88" s="59"/>
      <c r="J88" s="72"/>
      <c r="K88" s="40"/>
      <c r="L88" s="41"/>
      <c r="M88" s="53"/>
      <c r="N88" s="50"/>
      <c r="O88" s="57"/>
      <c r="P88" s="46"/>
      <c r="Q88" s="360"/>
      <c r="R88" s="361"/>
      <c r="S88" s="362"/>
      <c r="T88" s="105" t="str">
        <f>IF(OR(O88="",L88=Paramétrage!$C$10,L88=Paramétrage!$C$13,L88=Paramétrage!$C$17,L88=Paramétrage!$C$20,L88=Paramétrage!$C$24,L88=Paramétrage!$C$27,AND(L88&lt;&gt;Paramétrage!$C$9,P88="Mut+ext")),"",ROUNDUP(N88/O88,0))</f>
        <v/>
      </c>
      <c r="U88" s="109">
        <f>IF(OR(L88="",P88="Mut+ext"),0,IF(VLOOKUP(L88,Paramétrage!$C$6:$E$29,2,0)=0,0,IF(O88="","saisir capacité",IF(OR(G88=Paramétrage!$I$7,G88=Paramétrage!$I$8,G88=Paramétrage!$I$9,G88=Paramétrage!$I$10),0,M88*T88*VLOOKUP(L88,Paramétrage!$C$6:$E$29,2,0)))))</f>
        <v>0</v>
      </c>
      <c r="V88" s="71"/>
      <c r="W88" s="107">
        <f t="shared" ref="W88:W95" si="32">IF(ISERROR(U88+V88)=TRUE,U88,U88+V88)</f>
        <v>0</v>
      </c>
      <c r="X88" s="108">
        <f>IF(L88="",0,IF(ISERROR(V88+U88*VLOOKUP(L88,Paramétrage!$C$6:$E$29,3,0))=TRUE,W88,V88+U88*VLOOKUP(L88,Paramétrage!$C$6:$E$29,3,0)))</f>
        <v>0</v>
      </c>
      <c r="Y88" s="366"/>
      <c r="Z88" s="361"/>
      <c r="AA88" s="367"/>
      <c r="AB88" s="73"/>
      <c r="AC88" s="44"/>
      <c r="AD88" s="74">
        <f>IF(F88="",0,IF(J88="",0,IF(SUMIF(F88:F95,F88,N88:N95)=0,0,IF(OR(K88="",J88="obligatoire"),AE88/SUMIF(F88:F95,F88,N88:N95),AE88/(SUMIF(F88:F95,F88,N88:N95)/K88)))))</f>
        <v>0</v>
      </c>
      <c r="AE88" s="16">
        <f t="shared" ref="AE88:AE95" si="33">M88*N88</f>
        <v>0</v>
      </c>
    </row>
    <row r="89" spans="1:31" x14ac:dyDescent="0.25">
      <c r="A89" s="349"/>
      <c r="B89" s="351"/>
      <c r="C89" s="389"/>
      <c r="D89" s="390"/>
      <c r="E89" s="358"/>
      <c r="F89" s="164"/>
      <c r="G89" s="39"/>
      <c r="H89" s="65"/>
      <c r="I89" s="59"/>
      <c r="J89" s="58"/>
      <c r="K89" s="40"/>
      <c r="L89" s="41"/>
      <c r="M89" s="52"/>
      <c r="N89" s="49"/>
      <c r="O89" s="57"/>
      <c r="P89" s="42"/>
      <c r="Q89" s="360"/>
      <c r="R89" s="361"/>
      <c r="S89" s="362"/>
      <c r="T89" s="105" t="str">
        <f>IF(OR(O89="",L89=Paramétrage!$C$10,L89=Paramétrage!$C$13,L89=Paramétrage!$C$17,L89=Paramétrage!$C$20,L89=Paramétrage!$C$24,L89=Paramétrage!$C$27,AND(L89&lt;&gt;Paramétrage!$C$9,P89="Mut+ext")),"",ROUNDUP(N89/O89,0))</f>
        <v/>
      </c>
      <c r="U89" s="109">
        <f>IF(OR(L89="",P89="Mut+ext"),0,IF(VLOOKUP(L89,Paramétrage!$C$6:$E$29,2,0)=0,0,IF(O89="","saisir capacité",IF(OR(G89=Paramétrage!$I$7,G89=Paramétrage!$I$8,G89=Paramétrage!$I$9,G89=Paramétrage!$I$10),0,M89*T89*VLOOKUP(L89,Paramétrage!$C$6:$E$29,2,0)))))</f>
        <v>0</v>
      </c>
      <c r="V89" s="43"/>
      <c r="W89" s="104">
        <f t="shared" si="32"/>
        <v>0</v>
      </c>
      <c r="X89" s="106">
        <f>IF(L89="",0,IF(ISERROR(V89+U89*VLOOKUP(L89,Paramétrage!$C$6:$E$29,3,0))=TRUE,W89,V89+U89*VLOOKUP(L89,Paramétrage!$C$6:$E$29,3,0)))</f>
        <v>0</v>
      </c>
      <c r="Y89" s="366"/>
      <c r="Z89" s="361"/>
      <c r="AA89" s="367"/>
      <c r="AB89" s="214"/>
      <c r="AC89" s="44"/>
      <c r="AD89" s="74">
        <f>IF(F89="",0,IF(J89="",0,IF(SUMIF(F88:F95,F89,N88:N95)=0,0,IF(OR(K89="",J89="obligatoire"),AE89/SUMIF(F88:F95,F89,N88:N95),AE89/(SUMIF(F88:F95,F89,N88:N95)/K89)))))</f>
        <v>0</v>
      </c>
      <c r="AE89" s="17">
        <f t="shared" si="33"/>
        <v>0</v>
      </c>
    </row>
    <row r="90" spans="1:31" x14ac:dyDescent="0.25">
      <c r="A90" s="349"/>
      <c r="B90" s="351"/>
      <c r="C90" s="389"/>
      <c r="D90" s="390"/>
      <c r="E90" s="358"/>
      <c r="F90" s="164"/>
      <c r="G90" s="39"/>
      <c r="H90" s="165"/>
      <c r="I90" s="59"/>
      <c r="J90" s="58"/>
      <c r="K90" s="40"/>
      <c r="L90" s="41"/>
      <c r="M90" s="52"/>
      <c r="N90" s="50"/>
      <c r="O90" s="57"/>
      <c r="P90" s="42"/>
      <c r="Q90" s="360"/>
      <c r="R90" s="361"/>
      <c r="S90" s="362"/>
      <c r="T90" s="105" t="str">
        <f>IF(OR(O90="",L90=Paramétrage!$C$10,L90=Paramétrage!$C$13,L90=Paramétrage!$C$17,L90=Paramétrage!$C$20,L90=Paramétrage!$C$24,L90=Paramétrage!$C$27,AND(L90&lt;&gt;Paramétrage!$C$9,P90="Mut+ext")),"",ROUNDUP(N90/O90,0))</f>
        <v/>
      </c>
      <c r="U90" s="109">
        <f>IF(OR(L90="",P90="Mut+ext"),0,IF(VLOOKUP(L90,Paramétrage!$C$6:$E$29,2,0)=0,0,IF(O90="","saisir capacité",IF(OR(G90=Paramétrage!$I$7,G90=Paramétrage!$I$8,G90=Paramétrage!$I$9,G90=Paramétrage!$I$10),0,M90*T90*VLOOKUP(L90,Paramétrage!$C$6:$E$29,2,0)))))</f>
        <v>0</v>
      </c>
      <c r="V90" s="43"/>
      <c r="W90" s="104">
        <f t="shared" si="32"/>
        <v>0</v>
      </c>
      <c r="X90" s="106">
        <f>IF(L90="",0,IF(ISERROR(V90+U90*VLOOKUP(L90,Paramétrage!$C$6:$E$29,3,0))=TRUE,W90,V90+U90*VLOOKUP(L90,Paramétrage!$C$6:$E$29,3,0)))</f>
        <v>0</v>
      </c>
      <c r="Y90" s="366"/>
      <c r="Z90" s="361"/>
      <c r="AA90" s="367"/>
      <c r="AB90" s="214"/>
      <c r="AC90" s="44"/>
      <c r="AD90" s="74">
        <f>IF(F90="",0,IF(J90="",0,IF(SUMIF(F88:F95,F90,N88:N95)=0,0,IF(OR(K90="",J90="obligatoire"),AE90/SUMIF(F88:F95,F90,N88:N95),AE90/(SUMIF(F88:F95,F90,N88:N95)/K90)))))</f>
        <v>0</v>
      </c>
      <c r="AE90" s="17">
        <f t="shared" si="33"/>
        <v>0</v>
      </c>
    </row>
    <row r="91" spans="1:31" hidden="1" x14ac:dyDescent="0.25">
      <c r="A91" s="349"/>
      <c r="B91" s="351"/>
      <c r="C91" s="389"/>
      <c r="D91" s="390"/>
      <c r="E91" s="358"/>
      <c r="F91" s="213"/>
      <c r="G91" s="39"/>
      <c r="H91" s="165"/>
      <c r="I91" s="59"/>
      <c r="J91" s="58"/>
      <c r="K91" s="40"/>
      <c r="L91" s="41"/>
      <c r="M91" s="52"/>
      <c r="N91" s="51"/>
      <c r="O91" s="57"/>
      <c r="P91" s="42"/>
      <c r="Q91" s="360"/>
      <c r="R91" s="361"/>
      <c r="S91" s="362"/>
      <c r="T91" s="105" t="str">
        <f>IF(OR(O91="",L91=Paramétrage!$C$10,L91=Paramétrage!$C$13,L91=Paramétrage!$C$17,L91=Paramétrage!$C$20,L91=Paramétrage!$C$24,L91=Paramétrage!$C$27,AND(L91&lt;&gt;Paramétrage!$C$9,P91="Mut+ext")),"",ROUNDUP(N91/O91,0))</f>
        <v/>
      </c>
      <c r="U91" s="109">
        <f>IF(OR(L91="",P91="Mut+ext"),0,IF(VLOOKUP(L91,Paramétrage!$C$6:$E$29,2,0)=0,0,IF(O91="","saisir capacité",IF(OR(G91=Paramétrage!$I$7,G91=Paramétrage!$I$8,G91=Paramétrage!$I$9,G91=Paramétrage!$I$10),0,M91*T91*VLOOKUP(L91,Paramétrage!$C$6:$E$29,2,0)))))</f>
        <v>0</v>
      </c>
      <c r="V91" s="43"/>
      <c r="W91" s="104">
        <f t="shared" si="32"/>
        <v>0</v>
      </c>
      <c r="X91" s="106">
        <f>IF(L91="",0,IF(ISERROR(V91+U91*VLOOKUP(L91,Paramétrage!$C$6:$E$29,3,0))=TRUE,W91,V91+U91*VLOOKUP(L91,Paramétrage!$C$6:$E$29,3,0)))</f>
        <v>0</v>
      </c>
      <c r="Y91" s="366"/>
      <c r="Z91" s="361"/>
      <c r="AA91" s="367"/>
      <c r="AB91" s="60"/>
      <c r="AC91" s="44"/>
      <c r="AD91" s="74">
        <f>IF(F91="",0,IF(J91="",0,IF(SUMIF(F88:F95,F91,N88:N95)=0,0,IF(OR(K91="",J91="obligatoire"),AE91/SUMIF(F88:F95,F91,N88:N95),AE91/(SUMIF(F88:F95,F91,N88:N95)/K91)))))</f>
        <v>0</v>
      </c>
      <c r="AE91" s="17">
        <f t="shared" si="33"/>
        <v>0</v>
      </c>
    </row>
    <row r="92" spans="1:31" hidden="1" x14ac:dyDescent="0.25">
      <c r="A92" s="349"/>
      <c r="B92" s="351"/>
      <c r="C92" s="389"/>
      <c r="D92" s="390"/>
      <c r="E92" s="358"/>
      <c r="F92" s="164"/>
      <c r="G92" s="64"/>
      <c r="H92" s="165"/>
      <c r="I92" s="59"/>
      <c r="J92" s="58"/>
      <c r="K92" s="40"/>
      <c r="L92" s="41"/>
      <c r="M92" s="52"/>
      <c r="N92" s="50"/>
      <c r="O92" s="57"/>
      <c r="P92" s="42"/>
      <c r="Q92" s="360"/>
      <c r="R92" s="361"/>
      <c r="S92" s="362"/>
      <c r="T92" s="105" t="str">
        <f>IF(OR(O92="",L92=Paramétrage!$C$10,L92=Paramétrage!$C$13,L92=Paramétrage!$C$17,L92=Paramétrage!$C$20,L92=Paramétrage!$C$24,L92=Paramétrage!$C$27,AND(L92&lt;&gt;Paramétrage!$C$9,P92="Mut+ext")),"",ROUNDUP(N92/O92,0))</f>
        <v/>
      </c>
      <c r="U92" s="109">
        <f>IF(OR(L92="",P92="Mut+ext"),0,IF(VLOOKUP(L92,Paramétrage!$C$6:$E$29,2,0)=0,0,IF(O92="","saisir capacité",IF(OR(G92=Paramétrage!$I$7,G92=Paramétrage!$I$8,G92=Paramétrage!$I$9,G92=Paramétrage!$I$10),0,M92*T92*VLOOKUP(L92,Paramétrage!$C$6:$E$29,2,0)))))</f>
        <v>0</v>
      </c>
      <c r="V92" s="43"/>
      <c r="W92" s="104">
        <f t="shared" si="32"/>
        <v>0</v>
      </c>
      <c r="X92" s="106">
        <f>IF(L92="",0,IF(ISERROR(V92+U92*VLOOKUP(L92,Paramétrage!$C$6:$E$29,3,0))=TRUE,W92,V92+U92*VLOOKUP(L92,Paramétrage!$C$6:$E$29,3,0)))</f>
        <v>0</v>
      </c>
      <c r="Y92" s="366"/>
      <c r="Z92" s="361"/>
      <c r="AA92" s="367"/>
      <c r="AB92" s="214"/>
      <c r="AC92" s="44"/>
      <c r="AD92" s="74">
        <f>IF(F92="",0,IF(J92="",0,IF(SUMIF(F88:F95,F92,N88:N95)=0,0,IF(OR(K92="",J92="obligatoire"),AE92/SUMIF(F88:F95,F92,N88:N95),AE92/(SUMIF(F88:F95,F92,N88:N95)/K92)))))</f>
        <v>0</v>
      </c>
      <c r="AE92" s="17">
        <f t="shared" si="33"/>
        <v>0</v>
      </c>
    </row>
    <row r="93" spans="1:31" hidden="1" x14ac:dyDescent="0.25">
      <c r="A93" s="349"/>
      <c r="B93" s="351"/>
      <c r="C93" s="389"/>
      <c r="D93" s="390"/>
      <c r="E93" s="358"/>
      <c r="F93" s="164"/>
      <c r="G93" s="64"/>
      <c r="H93" s="165"/>
      <c r="I93" s="59"/>
      <c r="J93" s="58"/>
      <c r="K93" s="40"/>
      <c r="L93" s="41"/>
      <c r="M93" s="52"/>
      <c r="N93" s="51"/>
      <c r="O93" s="57"/>
      <c r="P93" s="42"/>
      <c r="Q93" s="360"/>
      <c r="R93" s="361"/>
      <c r="S93" s="362"/>
      <c r="T93" s="105" t="str">
        <f>IF(OR(O93="",L93=Paramétrage!$C$10,L93=Paramétrage!$C$13,L93=Paramétrage!$C$17,L93=Paramétrage!$C$20,L93=Paramétrage!$C$24,L93=Paramétrage!$C$27,AND(L93&lt;&gt;Paramétrage!$C$9,P93="Mut+ext")),"",ROUNDUP(N93/O93,0))</f>
        <v/>
      </c>
      <c r="U93" s="109">
        <f>IF(OR(L93="",P93="Mut+ext"),0,IF(VLOOKUP(L93,Paramétrage!$C$6:$E$29,2,0)=0,0,IF(O93="","saisir capacité",IF(OR(G93=Paramétrage!$I$7,G93=Paramétrage!$I$8,G93=Paramétrage!$I$9,G93=Paramétrage!$I$10),0,M93*T93*VLOOKUP(L93,Paramétrage!$C$6:$E$29,2,0)))))</f>
        <v>0</v>
      </c>
      <c r="V93" s="43"/>
      <c r="W93" s="104">
        <f t="shared" si="32"/>
        <v>0</v>
      </c>
      <c r="X93" s="106">
        <f>IF(L93="",0,IF(ISERROR(V93+U93*VLOOKUP(L93,Paramétrage!$C$6:$E$29,3,0))=TRUE,W93,V93+U93*VLOOKUP(L93,Paramétrage!$C$6:$E$29,3,0)))</f>
        <v>0</v>
      </c>
      <c r="Y93" s="366"/>
      <c r="Z93" s="361"/>
      <c r="AA93" s="367"/>
      <c r="AB93" s="214"/>
      <c r="AC93" s="44"/>
      <c r="AD93" s="74">
        <f>IF(F93="",0,IF(J93="",0,IF(SUMIF(F88:F95,F93,N88:N95)=0,0,IF(OR(K93="",J93="obligatoire"),AE93/SUMIF(F88:F95,F93,N88:N95),AE93/(SUMIF(F88:F95,F93,N88:N95)/K93)))))</f>
        <v>0</v>
      </c>
      <c r="AE93" s="17">
        <f t="shared" si="33"/>
        <v>0</v>
      </c>
    </row>
    <row r="94" spans="1:31" hidden="1" x14ac:dyDescent="0.25">
      <c r="A94" s="349"/>
      <c r="B94" s="351"/>
      <c r="C94" s="389"/>
      <c r="D94" s="390"/>
      <c r="E94" s="358"/>
      <c r="F94" s="164"/>
      <c r="G94" s="64"/>
      <c r="H94" s="165"/>
      <c r="I94" s="59"/>
      <c r="J94" s="58"/>
      <c r="K94" s="40"/>
      <c r="L94" s="41"/>
      <c r="M94" s="52"/>
      <c r="N94" s="50"/>
      <c r="O94" s="57"/>
      <c r="P94" s="42"/>
      <c r="Q94" s="360"/>
      <c r="R94" s="361"/>
      <c r="S94" s="362"/>
      <c r="T94" s="105" t="str">
        <f>IF(OR(O94="",L94=Paramétrage!$C$10,L94=Paramétrage!$C$13,L94=Paramétrage!$C$17,L94=Paramétrage!$C$20,L94=Paramétrage!$C$24,L94=Paramétrage!$C$27,AND(L94&lt;&gt;Paramétrage!$C$9,P94="Mut+ext")),"",ROUNDUP(N94/O94,0))</f>
        <v/>
      </c>
      <c r="U94" s="109">
        <f>IF(OR(L94="",P94="Mut+ext"),0,IF(VLOOKUP(L94,Paramétrage!$C$6:$E$29,2,0)=0,0,IF(O94="","saisir capacité",IF(OR(G94=Paramétrage!$I$7,G94=Paramétrage!$I$8,G94=Paramétrage!$I$9,G94=Paramétrage!$I$10),0,M94*T94*VLOOKUP(L94,Paramétrage!$C$6:$E$29,2,0)))))</f>
        <v>0</v>
      </c>
      <c r="V94" s="43"/>
      <c r="W94" s="104">
        <f t="shared" si="32"/>
        <v>0</v>
      </c>
      <c r="X94" s="106">
        <f>IF(L94="",0,IF(ISERROR(V94+U94*VLOOKUP(L94,Paramétrage!$C$6:$E$29,3,0))=TRUE,W94,V94+U94*VLOOKUP(L94,Paramétrage!$C$6:$E$29,3,0)))</f>
        <v>0</v>
      </c>
      <c r="Y94" s="366"/>
      <c r="Z94" s="361"/>
      <c r="AA94" s="367"/>
      <c r="AB94" s="214"/>
      <c r="AC94" s="44"/>
      <c r="AD94" s="74">
        <f>IF(F94="",0,IF(J94="",0,IF(SUMIF(F88:F95,F94,N88:N95)=0,0,IF(OR(K94="",J94="obligatoire"),AE94/SUMIF(F88:F95,F94,N88:N95),AE94/(SUMIF(F88:F95,F94,N88:N95)/K94)))))</f>
        <v>0</v>
      </c>
      <c r="AE94" s="17">
        <f t="shared" si="33"/>
        <v>0</v>
      </c>
    </row>
    <row r="95" spans="1:31" hidden="1" x14ac:dyDescent="0.25">
      <c r="A95" s="349"/>
      <c r="B95" s="351"/>
      <c r="C95" s="391"/>
      <c r="D95" s="392"/>
      <c r="E95" s="359"/>
      <c r="F95" s="164"/>
      <c r="G95" s="64"/>
      <c r="H95" s="165"/>
      <c r="I95" s="59"/>
      <c r="J95" s="58"/>
      <c r="K95" s="40"/>
      <c r="L95" s="41"/>
      <c r="M95" s="52"/>
      <c r="N95" s="49"/>
      <c r="O95" s="57"/>
      <c r="P95" s="42"/>
      <c r="Q95" s="360"/>
      <c r="R95" s="361"/>
      <c r="S95" s="362"/>
      <c r="T95" s="105" t="str">
        <f>IF(OR(O95="",L95=Paramétrage!$C$10,L95=Paramétrage!$C$13,L95=Paramétrage!$C$17,L95=Paramétrage!$C$20,L95=Paramétrage!$C$24,L95=Paramétrage!$C$27,AND(L95&lt;&gt;Paramétrage!$C$9,P95="Mut+ext")),"",ROUNDUP(N95/O95,0))</f>
        <v/>
      </c>
      <c r="U95" s="109">
        <f>IF(OR(L95="",P95="Mut+ext"),0,IF(VLOOKUP(L95,Paramétrage!$C$6:$E$29,2,0)=0,0,IF(O95="","saisir capacité",IF(OR(G95=Paramétrage!$I$7,G95=Paramétrage!$I$8,G95=Paramétrage!$I$9,G95=Paramétrage!$I$10),0,M95*T95*VLOOKUP(L95,Paramétrage!$C$6:$E$29,2,0)))))</f>
        <v>0</v>
      </c>
      <c r="V95" s="43"/>
      <c r="W95" s="104">
        <f t="shared" si="32"/>
        <v>0</v>
      </c>
      <c r="X95" s="106">
        <f>IF(L95="",0,IF(ISERROR(V95+U95*VLOOKUP(L95,Paramétrage!$C$6:$E$29,3,0))=TRUE,W95,V95+U95*VLOOKUP(L95,Paramétrage!$C$6:$E$29,3,0)))</f>
        <v>0</v>
      </c>
      <c r="Y95" s="366"/>
      <c r="Z95" s="361"/>
      <c r="AA95" s="367"/>
      <c r="AB95" s="214"/>
      <c r="AC95" s="44"/>
      <c r="AD95" s="74">
        <f>IF(F95="",0,IF(J95="",0,IF(SUMIF(F88:F95,F95,N88:N95)=0,0,IF(OR(K95="",J95="obligatoire"),AE95/SUMIF(F88:F95,F95,N88:N95),AE95/(SUMIF(F88:F95,F95,N88:N95)/K95)))))</f>
        <v>0</v>
      </c>
      <c r="AE95" s="17">
        <f t="shared" si="33"/>
        <v>0</v>
      </c>
    </row>
    <row r="96" spans="1:31" ht="16" thickBot="1" x14ac:dyDescent="0.3">
      <c r="A96" s="349"/>
      <c r="B96" s="351"/>
      <c r="C96" s="175"/>
      <c r="D96" s="176"/>
      <c r="E96" s="76"/>
      <c r="F96" s="76"/>
      <c r="G96" s="168"/>
      <c r="H96" s="166"/>
      <c r="I96" s="132"/>
      <c r="J96" s="77"/>
      <c r="K96" s="78"/>
      <c r="L96" s="85"/>
      <c r="M96" s="79">
        <f>AD96</f>
        <v>0</v>
      </c>
      <c r="N96" s="80"/>
      <c r="O96" s="80"/>
      <c r="P96" s="83"/>
      <c r="Q96" s="81"/>
      <c r="R96" s="81"/>
      <c r="S96" s="82"/>
      <c r="T96" s="133"/>
      <c r="U96" s="84">
        <f>SUM(U88:U95)</f>
        <v>0</v>
      </c>
      <c r="V96" s="85">
        <f>SUM(V88:V95)</f>
        <v>0</v>
      </c>
      <c r="W96" s="86">
        <f t="shared" ref="W96" si="34">U96+V96</f>
        <v>0</v>
      </c>
      <c r="X96" s="87">
        <f>SUM(X88:X95)</f>
        <v>0</v>
      </c>
      <c r="Y96" s="134"/>
      <c r="Z96" s="135"/>
      <c r="AA96" s="136"/>
      <c r="AB96" s="137"/>
      <c r="AC96" s="138"/>
      <c r="AD96" s="139">
        <f>SUM(AD88:AD95)</f>
        <v>0</v>
      </c>
      <c r="AE96" s="140">
        <f>SUM(AE88:AE95)</f>
        <v>0</v>
      </c>
    </row>
    <row r="97" spans="1:31" ht="15.65" hidden="1" customHeight="1" x14ac:dyDescent="0.25">
      <c r="A97" s="349"/>
      <c r="B97" s="351" t="s">
        <v>139</v>
      </c>
      <c r="C97" s="352" t="s">
        <v>253</v>
      </c>
      <c r="D97" s="353"/>
      <c r="E97" s="358"/>
      <c r="F97" s="164" t="s">
        <v>254</v>
      </c>
      <c r="G97" s="47"/>
      <c r="H97" s="65"/>
      <c r="I97" s="59"/>
      <c r="J97" s="72"/>
      <c r="K97" s="40"/>
      <c r="L97" s="41"/>
      <c r="M97" s="53"/>
      <c r="N97" s="50"/>
      <c r="O97" s="57"/>
      <c r="P97" s="46"/>
      <c r="Q97" s="360"/>
      <c r="R97" s="361"/>
      <c r="S97" s="362"/>
      <c r="T97" s="105" t="str">
        <f>IF(OR(O97="",L97=Paramétrage!$C$10,L97=Paramétrage!$C$13,L97=Paramétrage!$C$17,L97=Paramétrage!$C$20,L97=Paramétrage!$C$24,L97=Paramétrage!$C$27,AND(L97&lt;&gt;Paramétrage!$C$9,P97="Mut+ext")),"",ROUNDUP(N97/O97,0))</f>
        <v/>
      </c>
      <c r="U97" s="109">
        <f>IF(OR(L97="",P97="Mut+ext"),0,IF(VLOOKUP(L97,Paramétrage!$C$6:$E$29,2,0)=0,0,IF(O97="","saisir capacité",IF(OR(G97=Paramétrage!$I$7,G97=Paramétrage!$I$8,G97=Paramétrage!$I$9,G97=Paramétrage!$I$10),0,M97*T97*VLOOKUP(L97,Paramétrage!$C$6:$E$29,2,0)))))</f>
        <v>0</v>
      </c>
      <c r="V97" s="71"/>
      <c r="W97" s="107">
        <f t="shared" ref="W97:W104" si="35">IF(ISERROR(U97+V97)=TRUE,U97,U97+V97)</f>
        <v>0</v>
      </c>
      <c r="X97" s="108">
        <f>IF(L97="",0,IF(ISERROR(V97+U97*VLOOKUP(L97,Paramétrage!$C$6:$E$29,3,0))=TRUE,W97,V97+U97*VLOOKUP(L97,Paramétrage!$C$6:$E$29,3,0)))</f>
        <v>0</v>
      </c>
      <c r="Y97" s="366"/>
      <c r="Z97" s="361"/>
      <c r="AA97" s="367"/>
      <c r="AB97" s="73"/>
      <c r="AC97" s="44"/>
      <c r="AD97" s="74">
        <f>IF(F97="",0,IF(J97="",0,IF(SUMIF(F97:F104,F97,N97:N104)=0,0,IF(OR(K97="",J97="obligatoire"),AE97/SUMIF(F97:F104,F97,N97:N104),AE97/(SUMIF(F97:F104,F97,N97:N104)/K97)))))</f>
        <v>0</v>
      </c>
      <c r="AE97" s="16">
        <f>M97*N97</f>
        <v>0</v>
      </c>
    </row>
    <row r="98" spans="1:31" hidden="1" x14ac:dyDescent="0.25">
      <c r="A98" s="349"/>
      <c r="B98" s="351"/>
      <c r="C98" s="354"/>
      <c r="D98" s="355"/>
      <c r="E98" s="358"/>
      <c r="F98" s="164"/>
      <c r="G98" s="39"/>
      <c r="H98" s="65"/>
      <c r="I98" s="59"/>
      <c r="J98" s="58"/>
      <c r="K98" s="40"/>
      <c r="L98" s="41"/>
      <c r="M98" s="52"/>
      <c r="N98" s="49"/>
      <c r="O98" s="57"/>
      <c r="P98" s="42"/>
      <c r="Q98" s="360"/>
      <c r="R98" s="361"/>
      <c r="S98" s="362"/>
      <c r="T98" s="105" t="str">
        <f>IF(OR(O98="",L98=Paramétrage!$C$10,L98=Paramétrage!$C$13,L98=Paramétrage!$C$17,L98=Paramétrage!$C$20,L98=Paramétrage!$C$24,L98=Paramétrage!$C$27,AND(L98&lt;&gt;Paramétrage!$C$9,P98="Mut+ext")),"",ROUNDUP(N98/O98,0))</f>
        <v/>
      </c>
      <c r="U98" s="109">
        <f>IF(OR(L98="",P98="Mut+ext"),0,IF(VLOOKUP(L98,Paramétrage!$C$6:$E$29,2,0)=0,0,IF(O98="","saisir capacité",IF(OR(G98=Paramétrage!$I$7,G98=Paramétrage!$I$8,G98=Paramétrage!$I$9,G98=Paramétrage!$I$10),0,M98*T98*VLOOKUP(L98,Paramétrage!$C$6:$E$29,2,0)))))</f>
        <v>0</v>
      </c>
      <c r="V98" s="43"/>
      <c r="W98" s="104">
        <f t="shared" si="35"/>
        <v>0</v>
      </c>
      <c r="X98" s="106">
        <f>IF(L98="",0,IF(ISERROR(V98+U98*VLOOKUP(L98,Paramétrage!$C$6:$E$29,3,0))=TRUE,W98,V98+U98*VLOOKUP(L98,Paramétrage!$C$6:$E$29,3,0)))</f>
        <v>0</v>
      </c>
      <c r="Y98" s="366"/>
      <c r="Z98" s="361"/>
      <c r="AA98" s="367"/>
      <c r="AB98" s="214"/>
      <c r="AC98" s="44"/>
      <c r="AD98" s="74">
        <f>IF(F98="",0,IF(J98="",0,IF(SUMIF(F97:F104,F98,N97:N104)=0,0,IF(OR(K98="",J98="obligatoire"),AE98/SUMIF(F97:F104,F98,N97:N104),AE98/(SUMIF(F97:F104,F98,N97:N104)/K98)))))</f>
        <v>0</v>
      </c>
      <c r="AE98" s="17">
        <f>M98*N98</f>
        <v>0</v>
      </c>
    </row>
    <row r="99" spans="1:31" hidden="1" x14ac:dyDescent="0.25">
      <c r="A99" s="349"/>
      <c r="B99" s="351"/>
      <c r="C99" s="354"/>
      <c r="D99" s="355"/>
      <c r="E99" s="358"/>
      <c r="F99" s="164"/>
      <c r="G99" s="39"/>
      <c r="H99" s="165"/>
      <c r="I99" s="59"/>
      <c r="J99" s="58"/>
      <c r="K99" s="40"/>
      <c r="L99" s="41"/>
      <c r="M99" s="52"/>
      <c r="N99" s="50"/>
      <c r="O99" s="57"/>
      <c r="P99" s="42"/>
      <c r="Q99" s="360"/>
      <c r="R99" s="361"/>
      <c r="S99" s="362"/>
      <c r="T99" s="105" t="str">
        <f>IF(OR(O99="",L99=Paramétrage!$C$10,L99=Paramétrage!$C$13,L99=Paramétrage!$C$17,L99=Paramétrage!$C$20,L99=Paramétrage!$C$24,L99=Paramétrage!$C$27,AND(L99&lt;&gt;Paramétrage!$C$9,P99="Mut+ext")),"",ROUNDUP(N99/O99,0))</f>
        <v/>
      </c>
      <c r="U99" s="109">
        <f>IF(OR(L99="",P99="Mut+ext"),0,IF(VLOOKUP(L99,Paramétrage!$C$6:$E$29,2,0)=0,0,IF(O99="","saisir capacité",IF(OR(G99=Paramétrage!$I$7,G99=Paramétrage!$I$8,G99=Paramétrage!$I$9,G99=Paramétrage!$I$10),0,M99*T99*VLOOKUP(L99,Paramétrage!$C$6:$E$29,2,0)))))</f>
        <v>0</v>
      </c>
      <c r="V99" s="43"/>
      <c r="W99" s="104">
        <f t="shared" si="35"/>
        <v>0</v>
      </c>
      <c r="X99" s="106">
        <f>IF(L99="",0,IF(ISERROR(V99+U99*VLOOKUP(L99,Paramétrage!$C$6:$E$29,3,0))=TRUE,W99,V99+U99*VLOOKUP(L99,Paramétrage!$C$6:$E$29,3,0)))</f>
        <v>0</v>
      </c>
      <c r="Y99" s="366"/>
      <c r="Z99" s="361"/>
      <c r="AA99" s="367"/>
      <c r="AB99" s="214"/>
      <c r="AC99" s="44"/>
      <c r="AD99" s="74">
        <f>IF(F99="",0,IF(J99="",0,IF(SUMIF(F97:F104,F99,N97:N104)=0,0,IF(OR(K99="",J99="obligatoire"),AE99/SUMIF(F97:F104,F99,N97:N104),AE99/(SUMIF(F97:F104,F99,N97:N104)/K99)))))</f>
        <v>0</v>
      </c>
      <c r="AE99" s="17">
        <f t="shared" ref="AE99:AE104" si="36">M99*N99</f>
        <v>0</v>
      </c>
    </row>
    <row r="100" spans="1:31" hidden="1" x14ac:dyDescent="0.25">
      <c r="A100" s="349"/>
      <c r="B100" s="351"/>
      <c r="C100" s="354"/>
      <c r="D100" s="355"/>
      <c r="E100" s="358"/>
      <c r="F100" s="213"/>
      <c r="G100" s="39"/>
      <c r="H100" s="165"/>
      <c r="I100" s="59"/>
      <c r="J100" s="58"/>
      <c r="K100" s="40"/>
      <c r="L100" s="41"/>
      <c r="M100" s="52"/>
      <c r="N100" s="51"/>
      <c r="O100" s="57"/>
      <c r="P100" s="42"/>
      <c r="Q100" s="360"/>
      <c r="R100" s="361"/>
      <c r="S100" s="362"/>
      <c r="T100" s="105" t="str">
        <f>IF(OR(O100="",L100=Paramétrage!$C$10,L100=Paramétrage!$C$13,L100=Paramétrage!$C$17,L100=Paramétrage!$C$20,L100=Paramétrage!$C$24,L100=Paramétrage!$C$27,AND(L100&lt;&gt;Paramétrage!$C$9,P100="Mut+ext")),"",ROUNDUP(N100/O100,0))</f>
        <v/>
      </c>
      <c r="U100" s="109">
        <f>IF(OR(L100="",P100="Mut+ext"),0,IF(VLOOKUP(L100,Paramétrage!$C$6:$E$29,2,0)=0,0,IF(O100="","saisir capacité",IF(OR(G100=Paramétrage!$I$7,G100=Paramétrage!$I$8,G100=Paramétrage!$I$9,G100=Paramétrage!$I$10),0,M100*T100*VLOOKUP(L100,Paramétrage!$C$6:$E$29,2,0)))))</f>
        <v>0</v>
      </c>
      <c r="V100" s="43"/>
      <c r="W100" s="104">
        <f t="shared" si="35"/>
        <v>0</v>
      </c>
      <c r="X100" s="106">
        <f>IF(L100="",0,IF(ISERROR(V100+U100*VLOOKUP(L100,Paramétrage!$C$6:$E$29,3,0))=TRUE,W100,V100+U100*VLOOKUP(L100,Paramétrage!$C$6:$E$29,3,0)))</f>
        <v>0</v>
      </c>
      <c r="Y100" s="366"/>
      <c r="Z100" s="361"/>
      <c r="AA100" s="367"/>
      <c r="AB100" s="60"/>
      <c r="AC100" s="44"/>
      <c r="AD100" s="74">
        <f>IF(F100="",0,IF(J100="",0,IF(SUMIF(F97:F104,F100,N97:N104)=0,0,IF(OR(K100="",J100="obligatoire"),AE100/SUMIF(F97:F104,F100,N97:N104),AE100/(SUMIF(F97:F104,F100,N97:N104)/K100)))))</f>
        <v>0</v>
      </c>
      <c r="AE100" s="17">
        <f t="shared" si="36"/>
        <v>0</v>
      </c>
    </row>
    <row r="101" spans="1:31" hidden="1" x14ac:dyDescent="0.25">
      <c r="A101" s="349"/>
      <c r="B101" s="351"/>
      <c r="C101" s="354"/>
      <c r="D101" s="355"/>
      <c r="E101" s="358"/>
      <c r="F101" s="164"/>
      <c r="G101" s="64"/>
      <c r="H101" s="165"/>
      <c r="I101" s="59"/>
      <c r="J101" s="58"/>
      <c r="K101" s="40"/>
      <c r="L101" s="41"/>
      <c r="M101" s="52"/>
      <c r="N101" s="50"/>
      <c r="O101" s="57"/>
      <c r="P101" s="42"/>
      <c r="Q101" s="360"/>
      <c r="R101" s="361"/>
      <c r="S101" s="362"/>
      <c r="T101" s="105" t="str">
        <f>IF(OR(O101="",L101=Paramétrage!$C$10,L101=Paramétrage!$C$13,L101=Paramétrage!$C$17,L101=Paramétrage!$C$20,L101=Paramétrage!$C$24,L101=Paramétrage!$C$27,AND(L101&lt;&gt;Paramétrage!$C$9,P101="Mut+ext")),"",ROUNDUP(N101/O101,0))</f>
        <v/>
      </c>
      <c r="U101" s="109">
        <f>IF(OR(L101="",P101="Mut+ext"),0,IF(VLOOKUP(L101,Paramétrage!$C$6:$E$29,2,0)=0,0,IF(O101="","saisir capacité",IF(OR(G101=Paramétrage!$I$7,G101=Paramétrage!$I$8,G101=Paramétrage!$I$9,G101=Paramétrage!$I$10),0,M101*T101*VLOOKUP(L101,Paramétrage!$C$6:$E$29,2,0)))))</f>
        <v>0</v>
      </c>
      <c r="V101" s="43"/>
      <c r="W101" s="104">
        <f t="shared" si="35"/>
        <v>0</v>
      </c>
      <c r="X101" s="106">
        <f>IF(L101="",0,IF(ISERROR(V101+U101*VLOOKUP(L101,Paramétrage!$C$6:$E$29,3,0))=TRUE,W101,V101+U101*VLOOKUP(L101,Paramétrage!$C$6:$E$29,3,0)))</f>
        <v>0</v>
      </c>
      <c r="Y101" s="366"/>
      <c r="Z101" s="361"/>
      <c r="AA101" s="367"/>
      <c r="AB101" s="214"/>
      <c r="AC101" s="44"/>
      <c r="AD101" s="74">
        <f>IF(F101="",0,IF(J101="",0,IF(SUMIF(F97:F104,F101,N97:N104)=0,0,IF(OR(K101="",J101="obligatoire"),AE101/SUMIF(F97:F104,F101,N97:N104),AE101/(SUMIF(F97:F104,F101,N97:N104)/K101)))))</f>
        <v>0</v>
      </c>
      <c r="AE101" s="17">
        <f t="shared" si="36"/>
        <v>0</v>
      </c>
    </row>
    <row r="102" spans="1:31" hidden="1" x14ac:dyDescent="0.25">
      <c r="A102" s="349"/>
      <c r="B102" s="351"/>
      <c r="C102" s="354"/>
      <c r="D102" s="355"/>
      <c r="E102" s="358"/>
      <c r="F102" s="164"/>
      <c r="G102" s="64"/>
      <c r="H102" s="165"/>
      <c r="I102" s="59"/>
      <c r="J102" s="58"/>
      <c r="K102" s="40"/>
      <c r="L102" s="41"/>
      <c r="M102" s="52"/>
      <c r="N102" s="51"/>
      <c r="O102" s="57"/>
      <c r="P102" s="42"/>
      <c r="Q102" s="360"/>
      <c r="R102" s="361"/>
      <c r="S102" s="362"/>
      <c r="T102" s="105" t="str">
        <f>IF(OR(O102="",L102=Paramétrage!$C$10,L102=Paramétrage!$C$13,L102=Paramétrage!$C$17,L102=Paramétrage!$C$20,L102=Paramétrage!$C$24,L102=Paramétrage!$C$27,AND(L102&lt;&gt;Paramétrage!$C$9,P102="Mut+ext")),"",ROUNDUP(N102/O102,0))</f>
        <v/>
      </c>
      <c r="U102" s="109">
        <f>IF(OR(L102="",P102="Mut+ext"),0,IF(VLOOKUP(L102,Paramétrage!$C$6:$E$29,2,0)=0,0,IF(O102="","saisir capacité",IF(OR(G102=Paramétrage!$I$7,G102=Paramétrage!$I$8,G102=Paramétrage!$I$9,G102=Paramétrage!$I$10),0,M102*T102*VLOOKUP(L102,Paramétrage!$C$6:$E$29,2,0)))))</f>
        <v>0</v>
      </c>
      <c r="V102" s="43"/>
      <c r="W102" s="104">
        <f t="shared" si="35"/>
        <v>0</v>
      </c>
      <c r="X102" s="106">
        <f>IF(L102="",0,IF(ISERROR(V102+U102*VLOOKUP(L102,Paramétrage!$C$6:$E$29,3,0))=TRUE,W102,V102+U102*VLOOKUP(L102,Paramétrage!$C$6:$E$29,3,0)))</f>
        <v>0</v>
      </c>
      <c r="Y102" s="366"/>
      <c r="Z102" s="361"/>
      <c r="AA102" s="367"/>
      <c r="AB102" s="214"/>
      <c r="AC102" s="44"/>
      <c r="AD102" s="74">
        <f>IF(F102="",0,IF(J102="",0,IF(SUMIF(F97:F104,F102,N97:N104)=0,0,IF(OR(K102="",J102="obligatoire"),AE102/SUMIF(F97:F104,F102,N97:N104),AE102/(SUMIF(F97:F104,F102,N97:N104)/K102)))))</f>
        <v>0</v>
      </c>
      <c r="AE102" s="17">
        <f t="shared" si="36"/>
        <v>0</v>
      </c>
    </row>
    <row r="103" spans="1:31" hidden="1" x14ac:dyDescent="0.25">
      <c r="A103" s="349"/>
      <c r="B103" s="351"/>
      <c r="C103" s="354"/>
      <c r="D103" s="355"/>
      <c r="E103" s="358"/>
      <c r="F103" s="164"/>
      <c r="G103" s="64"/>
      <c r="H103" s="165"/>
      <c r="I103" s="59"/>
      <c r="J103" s="58"/>
      <c r="K103" s="40"/>
      <c r="L103" s="41"/>
      <c r="M103" s="52"/>
      <c r="N103" s="50"/>
      <c r="O103" s="57"/>
      <c r="P103" s="42"/>
      <c r="Q103" s="360"/>
      <c r="R103" s="361"/>
      <c r="S103" s="362"/>
      <c r="T103" s="105" t="str">
        <f>IF(OR(O103="",L103=Paramétrage!$C$10,L103=Paramétrage!$C$13,L103=Paramétrage!$C$17,L103=Paramétrage!$C$20,L103=Paramétrage!$C$24,L103=Paramétrage!$C$27,AND(L103&lt;&gt;Paramétrage!$C$9,P103="Mut+ext")),"",ROUNDUP(N103/O103,0))</f>
        <v/>
      </c>
      <c r="U103" s="109">
        <f>IF(OR(L103="",P103="Mut+ext"),0,IF(VLOOKUP(L103,Paramétrage!$C$6:$E$29,2,0)=0,0,IF(O103="","saisir capacité",IF(OR(G103=Paramétrage!$I$7,G103=Paramétrage!$I$8,G103=Paramétrage!$I$9,G103=Paramétrage!$I$10),0,M103*T103*VLOOKUP(L103,Paramétrage!$C$6:$E$29,2,0)))))</f>
        <v>0</v>
      </c>
      <c r="V103" s="43"/>
      <c r="W103" s="104">
        <f t="shared" si="35"/>
        <v>0</v>
      </c>
      <c r="X103" s="106">
        <f>IF(L103="",0,IF(ISERROR(V103+U103*VLOOKUP(L103,Paramétrage!$C$6:$E$29,3,0))=TRUE,W103,V103+U103*VLOOKUP(L103,Paramétrage!$C$6:$E$29,3,0)))</f>
        <v>0</v>
      </c>
      <c r="Y103" s="366"/>
      <c r="Z103" s="361"/>
      <c r="AA103" s="367"/>
      <c r="AB103" s="214"/>
      <c r="AC103" s="44"/>
      <c r="AD103" s="74">
        <f>IF(F103="",0,IF(J103="",0,IF(SUMIF(F97:F104,F103,N97:N104)=0,0,IF(OR(K103="",J103="obligatoire"),AE103/SUMIF(F97:F104,F103,N97:N104),AE103/(SUMIF(F97:F104,F103,N97:N104)/K103)))))</f>
        <v>0</v>
      </c>
      <c r="AE103" s="17">
        <f t="shared" si="36"/>
        <v>0</v>
      </c>
    </row>
    <row r="104" spans="1:31" hidden="1" x14ac:dyDescent="0.25">
      <c r="A104" s="349"/>
      <c r="B104" s="351"/>
      <c r="C104" s="356"/>
      <c r="D104" s="357"/>
      <c r="E104" s="359"/>
      <c r="F104" s="164"/>
      <c r="G104" s="64"/>
      <c r="H104" s="165"/>
      <c r="I104" s="59"/>
      <c r="J104" s="58"/>
      <c r="K104" s="40"/>
      <c r="L104" s="41"/>
      <c r="M104" s="52"/>
      <c r="N104" s="49"/>
      <c r="O104" s="57"/>
      <c r="P104" s="42"/>
      <c r="Q104" s="360"/>
      <c r="R104" s="361"/>
      <c r="S104" s="362"/>
      <c r="T104" s="105" t="str">
        <f>IF(OR(O104="",L104=Paramétrage!$C$10,L104=Paramétrage!$C$13,L104=Paramétrage!$C$17,L104=Paramétrage!$C$20,L104=Paramétrage!$C$24,L104=Paramétrage!$C$27,AND(L104&lt;&gt;Paramétrage!$C$9,P104="Mut+ext")),"",ROUNDUP(N104/O104,0))</f>
        <v/>
      </c>
      <c r="U104" s="109">
        <f>IF(OR(L104="",P104="Mut+ext"),0,IF(VLOOKUP(L104,Paramétrage!$C$6:$E$29,2,0)=0,0,IF(O104="","saisir capacité",IF(OR(G104=Paramétrage!$I$7,G104=Paramétrage!$I$8,G104=Paramétrage!$I$9,G104=Paramétrage!$I$10),0,M104*T104*VLOOKUP(L104,Paramétrage!$C$6:$E$29,2,0)))))</f>
        <v>0</v>
      </c>
      <c r="V104" s="43"/>
      <c r="W104" s="104">
        <f t="shared" si="35"/>
        <v>0</v>
      </c>
      <c r="X104" s="106">
        <f>IF(L104="",0,IF(ISERROR(V104+U104*VLOOKUP(L104,Paramétrage!$C$6:$E$29,3,0))=TRUE,W104,V104+U104*VLOOKUP(L104,Paramétrage!$C$6:$E$29,3,0)))</f>
        <v>0</v>
      </c>
      <c r="Y104" s="366"/>
      <c r="Z104" s="361"/>
      <c r="AA104" s="367"/>
      <c r="AB104" s="214"/>
      <c r="AC104" s="44"/>
      <c r="AD104" s="74">
        <f>IF(F104="",0,IF(J104="",0,IF(SUMIF(F97:F104,F104,N97:N104)=0,0,IF(OR(K104="",J104="obligatoire"),AE104/SUMIF(F97:F104,F104,N97:N104),AE104/(SUMIF(F97:F104,F104,N97:N104)/K104)))))</f>
        <v>0</v>
      </c>
      <c r="AE104" s="17">
        <f t="shared" si="36"/>
        <v>0</v>
      </c>
    </row>
    <row r="105" spans="1:31" ht="16" hidden="1" thickBot="1" x14ac:dyDescent="0.3">
      <c r="A105" s="349"/>
      <c r="B105" s="351"/>
      <c r="C105" s="175"/>
      <c r="D105" s="176"/>
      <c r="E105" s="76"/>
      <c r="F105" s="76"/>
      <c r="G105" s="168"/>
      <c r="H105" s="166"/>
      <c r="I105" s="132"/>
      <c r="J105" s="77"/>
      <c r="K105" s="78"/>
      <c r="L105" s="85"/>
      <c r="M105" s="79">
        <f>AD105</f>
        <v>0</v>
      </c>
      <c r="N105" s="80"/>
      <c r="O105" s="80"/>
      <c r="P105" s="83"/>
      <c r="Q105" s="81"/>
      <c r="R105" s="81"/>
      <c r="S105" s="82"/>
      <c r="T105" s="133"/>
      <c r="U105" s="84">
        <f>SUM(U97:U104)</f>
        <v>0</v>
      </c>
      <c r="V105" s="85">
        <f>SUM(V97:V104)</f>
        <v>0</v>
      </c>
      <c r="W105" s="86">
        <f t="shared" ref="W105" si="37">U105+V105</f>
        <v>0</v>
      </c>
      <c r="X105" s="87">
        <f>SUM(X97:X104)</f>
        <v>0</v>
      </c>
      <c r="Y105" s="134"/>
      <c r="Z105" s="135"/>
      <c r="AA105" s="136"/>
      <c r="AB105" s="137"/>
      <c r="AC105" s="138"/>
      <c r="AD105" s="139">
        <f>SUM(AD97:AD104)</f>
        <v>0</v>
      </c>
      <c r="AE105" s="140">
        <f>SUM(AE97:AE104)</f>
        <v>0</v>
      </c>
    </row>
    <row r="106" spans="1:31" ht="18" customHeight="1" thickBot="1" x14ac:dyDescent="0.3">
      <c r="A106" s="350"/>
      <c r="B106" s="112"/>
      <c r="C106" s="112"/>
      <c r="D106" s="112"/>
      <c r="E106" s="258">
        <f>E12+E21+E30+E39+E48+E57+E70+E79+E97</f>
        <v>30</v>
      </c>
      <c r="F106" s="113"/>
      <c r="G106" s="143"/>
      <c r="H106" s="143"/>
      <c r="I106" s="118"/>
      <c r="J106" s="112"/>
      <c r="K106" s="112"/>
      <c r="L106" s="114"/>
      <c r="M106" s="115">
        <f>M69+M56+M47+M38+M29+M20+M105+M96+M87+M78</f>
        <v>261.71428571428572</v>
      </c>
      <c r="N106" s="116"/>
      <c r="O106" s="112"/>
      <c r="P106" s="141"/>
      <c r="Q106" s="116"/>
      <c r="R106" s="116"/>
      <c r="S106" s="117"/>
      <c r="T106" s="118"/>
      <c r="U106" s="256">
        <f>U69+U56+U47+U38+U29+U20+U105+U96+U87+U78</f>
        <v>139</v>
      </c>
      <c r="V106" s="256">
        <f>V69+V56+V47+V38+V29+V20+V105+V96+V87+V78</f>
        <v>10</v>
      </c>
      <c r="W106" s="256">
        <f>W69+W56+W47+W38+W29+W20+W105+W96+W87+W78</f>
        <v>149</v>
      </c>
      <c r="X106" s="255">
        <f>X69+X56+X47+X38+X29+X20+X105+X96+X87+X78</f>
        <v>181</v>
      </c>
      <c r="Y106" s="142"/>
      <c r="Z106" s="143"/>
      <c r="AA106" s="121"/>
      <c r="AB106" s="143"/>
      <c r="AC106" s="144"/>
      <c r="AD106" s="145">
        <f>SUM(AD12:AD69)/2</f>
        <v>156.71428571428578</v>
      </c>
      <c r="AE106" s="146">
        <f>SUM(AE12:AE56)</f>
        <v>7320</v>
      </c>
    </row>
    <row r="107" spans="1:31" ht="14.4" customHeight="1" x14ac:dyDescent="0.25">
      <c r="A107" s="378" t="s">
        <v>140</v>
      </c>
      <c r="B107" s="351" t="s">
        <v>141</v>
      </c>
      <c r="C107" s="393" t="s">
        <v>188</v>
      </c>
      <c r="D107" s="394"/>
      <c r="E107" s="358">
        <v>30</v>
      </c>
      <c r="F107" s="212" t="s">
        <v>255</v>
      </c>
      <c r="G107" s="47" t="s">
        <v>70</v>
      </c>
      <c r="H107" s="65" t="s">
        <v>190</v>
      </c>
      <c r="I107" s="59">
        <v>21</v>
      </c>
      <c r="J107" s="58" t="s">
        <v>71</v>
      </c>
      <c r="K107" s="40"/>
      <c r="L107" s="41" t="s">
        <v>191</v>
      </c>
      <c r="M107" s="52">
        <v>300</v>
      </c>
      <c r="N107" s="49">
        <v>30</v>
      </c>
      <c r="O107" s="63">
        <v>30</v>
      </c>
      <c r="P107" s="46" t="s">
        <v>99</v>
      </c>
      <c r="Q107" s="360"/>
      <c r="R107" s="361"/>
      <c r="S107" s="362"/>
      <c r="T107" s="110" t="str">
        <f>IF(OR(O107="",L107=Paramétrage!$C$10,L107=Paramétrage!$C$13,L107=Paramétrage!$C$17,L107=Paramétrage!$C$20,L107=Paramétrage!$C$24,L107=Paramétrage!$C$27,AND(L107&lt;&gt;Paramétrage!$C$9,P107="Mut+ext")),"",ROUNDUP(N107/O107,0))</f>
        <v/>
      </c>
      <c r="U107" s="102">
        <f>IF(OR(L107="",P107="Mut+ext"),0,IF(VLOOKUP(L107,Paramétrage!$C$6:$E$29,2,0)=0,0,IF(O107="","saisir capacité",IF(OR(G107=Paramétrage!$I$7,G107=Paramétrage!$I$8,G107=Paramétrage!$I$9,G107=Paramétrage!$I$10),0,M107*T107*VLOOKUP(L107,Paramétrage!$C$6:$E$29,2,0)))))</f>
        <v>0</v>
      </c>
      <c r="V107" s="43"/>
      <c r="W107" s="103">
        <f t="shared" ref="W107:W114" si="38">IF(ISERROR(U107+V107)=TRUE,U107,U107+V107)</f>
        <v>0</v>
      </c>
      <c r="X107" s="111">
        <f>IF(L107="",0,IF(ISERROR(V107+U107*VLOOKUP(L107,Paramétrage!$C$6:$E$29,3,0))=TRUE,W107,V107+U107*VLOOKUP(L107,Paramétrage!$C$6:$E$29,3,0)))</f>
        <v>0</v>
      </c>
      <c r="Y107" s="366" t="s">
        <v>192</v>
      </c>
      <c r="Z107" s="361"/>
      <c r="AA107" s="367"/>
      <c r="AB107" s="73" t="s">
        <v>81</v>
      </c>
      <c r="AC107" s="44" t="s">
        <v>82</v>
      </c>
      <c r="AD107" s="74">
        <f>IF(F107="",0,IF(J107="",0,IF(SUMIF(F107:F114,F107,N107:N114)=0,0,IF(OR(K107="",J107="obligatoire"),AE107/SUMIF(F107:F114,F107,N107:N114),AE107/(SUMIF(F107:F114,F107,N107:N114)/K107)))))</f>
        <v>300</v>
      </c>
      <c r="AE107" s="16">
        <f t="shared" ref="AE107:AE114" si="39">M107*N107</f>
        <v>9000</v>
      </c>
    </row>
    <row r="108" spans="1:31" x14ac:dyDescent="0.25">
      <c r="A108" s="379"/>
      <c r="B108" s="351"/>
      <c r="C108" s="354"/>
      <c r="D108" s="355"/>
      <c r="E108" s="358"/>
      <c r="F108" s="164"/>
      <c r="G108" s="39"/>
      <c r="H108" s="65"/>
      <c r="I108" s="59"/>
      <c r="J108" s="58"/>
      <c r="K108" s="40"/>
      <c r="L108" s="41"/>
      <c r="M108" s="52"/>
      <c r="N108" s="49"/>
      <c r="O108" s="57"/>
      <c r="P108" s="42"/>
      <c r="Q108" s="360"/>
      <c r="R108" s="361"/>
      <c r="S108" s="362"/>
      <c r="T108" s="110" t="str">
        <f>IF(OR(O108="",L108=Paramétrage!$C$10,L108=Paramétrage!$C$13,L108=Paramétrage!$C$17,L108=Paramétrage!$C$20,L108=Paramétrage!$C$24,L108=Paramétrage!$C$27,AND(L108&lt;&gt;Paramétrage!$C$9,P108="Mut+ext")),"",ROUNDUP(N108/O108,0))</f>
        <v/>
      </c>
      <c r="U108" s="102">
        <f>IF(OR(L108="",P108="Mut+ext"),0,IF(VLOOKUP(L108,Paramétrage!$C$6:$E$29,2,0)=0,0,IF(O108="","saisir capacité",IF(OR(G108=Paramétrage!$I$7,G108=Paramétrage!$I$8,G108=Paramétrage!$I$9,G108=Paramétrage!$I$10),0,M108*T108*VLOOKUP(L108,Paramétrage!$C$6:$E$29,2,0)))))</f>
        <v>0</v>
      </c>
      <c r="V108" s="43"/>
      <c r="W108" s="103">
        <f t="shared" si="38"/>
        <v>0</v>
      </c>
      <c r="X108" s="111">
        <f>IF(L108="",0,IF(ISERROR(V108+U108*VLOOKUP(L108,Paramétrage!$C$6:$E$29,3,0))=TRUE,W108,V108+U108*VLOOKUP(L108,Paramétrage!$C$6:$E$29,3,0)))</f>
        <v>0</v>
      </c>
      <c r="Y108" s="366"/>
      <c r="Z108" s="361"/>
      <c r="AA108" s="367"/>
      <c r="AB108" s="214"/>
      <c r="AC108" s="44"/>
      <c r="AD108" s="74">
        <f>IF(F108="",0,IF(J108="",0,IF(SUMIF(F107:F114,F108,N107:N114)=0,0,IF(OR(K108="",J108="obligatoire"),AE108/SUMIF(F107:F114,F108,N107:N114),AE108/(SUMIF(F107:F114,F108,N107:N114)/K108)))))</f>
        <v>0</v>
      </c>
      <c r="AE108" s="17">
        <f t="shared" si="39"/>
        <v>0</v>
      </c>
    </row>
    <row r="109" spans="1:31" hidden="1" x14ac:dyDescent="0.25">
      <c r="A109" s="379"/>
      <c r="B109" s="351"/>
      <c r="C109" s="354"/>
      <c r="D109" s="355"/>
      <c r="E109" s="358"/>
      <c r="F109" s="164"/>
      <c r="G109" s="39"/>
      <c r="H109" s="65"/>
      <c r="I109" s="59"/>
      <c r="J109" s="58"/>
      <c r="K109" s="40"/>
      <c r="L109" s="41"/>
      <c r="M109" s="52"/>
      <c r="N109" s="49"/>
      <c r="O109" s="57"/>
      <c r="P109" s="42"/>
      <c r="Q109" s="360"/>
      <c r="R109" s="361"/>
      <c r="S109" s="362"/>
      <c r="T109" s="110" t="str">
        <f>IF(OR(O109="",L109=Paramétrage!$C$10,L109=Paramétrage!$C$13,L109=Paramétrage!$C$17,L109=Paramétrage!$C$20,L109=Paramétrage!$C$24,L109=Paramétrage!$C$27,AND(L109&lt;&gt;Paramétrage!$C$9,P109="Mut+ext")),"",ROUNDUP(N109/O109,0))</f>
        <v/>
      </c>
      <c r="U109" s="102">
        <f>IF(OR(L109="",P109="Mut+ext"),0,IF(VLOOKUP(L109,Paramétrage!$C$6:$E$29,2,0)=0,0,IF(O109="","saisir capacité",IF(OR(G109=Paramétrage!$I$7,G109=Paramétrage!$I$8,G109=Paramétrage!$I$9,G109=Paramétrage!$I$10),0,M109*T109*VLOOKUP(L109,Paramétrage!$C$6:$E$29,2,0)))))</f>
        <v>0</v>
      </c>
      <c r="V109" s="43"/>
      <c r="W109" s="103">
        <f t="shared" si="38"/>
        <v>0</v>
      </c>
      <c r="X109" s="111">
        <f>IF(L109="",0,IF(ISERROR(V109+U109*VLOOKUP(L109,Paramétrage!$C$6:$E$29,3,0))=TRUE,W109,V109+U109*VLOOKUP(L109,Paramétrage!$C$6:$E$29,3,0)))</f>
        <v>0</v>
      </c>
      <c r="Y109" s="366"/>
      <c r="Z109" s="361"/>
      <c r="AA109" s="367"/>
      <c r="AB109" s="214"/>
      <c r="AC109" s="44"/>
      <c r="AD109" s="74">
        <f>IF(F109="",0,IF(J109="",0,IF(SUMIF(F107:F114,F109,N107:N114)=0,0,IF(OR(K109="",J109="obligatoire"),AE109/SUMIF(F107:F114,F109,N107:N114),AE109/(SUMIF(F107:F114,F109,N107:N114)/K109)))))</f>
        <v>0</v>
      </c>
      <c r="AE109" s="17">
        <f t="shared" si="39"/>
        <v>0</v>
      </c>
    </row>
    <row r="110" spans="1:31" hidden="1" x14ac:dyDescent="0.25">
      <c r="A110" s="379"/>
      <c r="B110" s="351"/>
      <c r="C110" s="354"/>
      <c r="D110" s="355"/>
      <c r="E110" s="358"/>
      <c r="F110" s="213"/>
      <c r="G110" s="39"/>
      <c r="H110" s="65"/>
      <c r="I110" s="59"/>
      <c r="J110" s="58"/>
      <c r="K110" s="40"/>
      <c r="L110" s="41"/>
      <c r="M110" s="52"/>
      <c r="N110" s="49"/>
      <c r="O110" s="57"/>
      <c r="P110" s="42"/>
      <c r="Q110" s="360"/>
      <c r="R110" s="361"/>
      <c r="S110" s="362"/>
      <c r="T110" s="110" t="str">
        <f>IF(OR(O110="",L110=Paramétrage!$C$10,L110=Paramétrage!$C$13,L110=Paramétrage!$C$17,L110=Paramétrage!$C$20,L110=Paramétrage!$C$24,L110=Paramétrage!$C$27,AND(L110&lt;&gt;Paramétrage!$C$9,P110="Mut+ext")),"",ROUNDUP(N110/O110,0))</f>
        <v/>
      </c>
      <c r="U110" s="102">
        <f>IF(OR(L110="",P110="Mut+ext"),0,IF(VLOOKUP(L110,Paramétrage!$C$6:$E$29,2,0)=0,0,IF(O110="","saisir capacité",IF(OR(G110=Paramétrage!$I$7,G110=Paramétrage!$I$8,G110=Paramétrage!$I$9,G110=Paramétrage!$I$10),0,M110*T110*VLOOKUP(L110,Paramétrage!$C$6:$E$29,2,0)))))</f>
        <v>0</v>
      </c>
      <c r="V110" s="43"/>
      <c r="W110" s="103">
        <f t="shared" si="38"/>
        <v>0</v>
      </c>
      <c r="X110" s="111">
        <f>IF(L110="",0,IF(ISERROR(V110+U110*VLOOKUP(L110,Paramétrage!$C$6:$E$29,3,0))=TRUE,W110,V110+U110*VLOOKUP(L110,Paramétrage!$C$6:$E$29,3,0)))</f>
        <v>0</v>
      </c>
      <c r="Y110" s="366"/>
      <c r="Z110" s="361"/>
      <c r="AA110" s="367"/>
      <c r="AB110" s="214"/>
      <c r="AC110" s="44"/>
      <c r="AD110" s="74">
        <f>IF(F110="",0,IF(J110="",0,IF(SUMIF(F107:F114,F110,N107:N114)=0,0,IF(OR(K110="",J110="obligatoire"),AE110/SUMIF(F107:F114,F110,N107:N114),AE110/(SUMIF(F107:F114,F110,N107:N114)/K110)))))</f>
        <v>0</v>
      </c>
      <c r="AE110" s="17">
        <f t="shared" si="39"/>
        <v>0</v>
      </c>
    </row>
    <row r="111" spans="1:31" hidden="1" x14ac:dyDescent="0.25">
      <c r="A111" s="379"/>
      <c r="B111" s="351"/>
      <c r="C111" s="354"/>
      <c r="D111" s="355"/>
      <c r="E111" s="358"/>
      <c r="F111" s="164"/>
      <c r="G111" s="64"/>
      <c r="H111" s="65"/>
      <c r="I111" s="59"/>
      <c r="J111" s="58"/>
      <c r="K111" s="40"/>
      <c r="L111" s="41"/>
      <c r="M111" s="52"/>
      <c r="N111" s="49"/>
      <c r="O111" s="57"/>
      <c r="P111" s="42"/>
      <c r="Q111" s="360"/>
      <c r="R111" s="361"/>
      <c r="S111" s="362"/>
      <c r="T111" s="110" t="str">
        <f>IF(OR(O111="",L111=Paramétrage!$C$10,L111=Paramétrage!$C$13,L111=Paramétrage!$C$17,L111=Paramétrage!$C$20,L111=Paramétrage!$C$24,L111=Paramétrage!$C$27,AND(L111&lt;&gt;Paramétrage!$C$9,P111="Mut+ext")),"",ROUNDUP(N111/O111,0))</f>
        <v/>
      </c>
      <c r="U111" s="102">
        <f>IF(OR(L111="",P111="Mut+ext"),0,IF(VLOOKUP(L111,Paramétrage!$C$6:$E$29,2,0)=0,0,IF(O111="","saisir capacité",IF(OR(G111=Paramétrage!$I$7,G111=Paramétrage!$I$8,G111=Paramétrage!$I$9,G111=Paramétrage!$I$10),0,M111*T111*VLOOKUP(L111,Paramétrage!$C$6:$E$29,2,0)))))</f>
        <v>0</v>
      </c>
      <c r="V111" s="43"/>
      <c r="W111" s="103">
        <f t="shared" si="38"/>
        <v>0</v>
      </c>
      <c r="X111" s="111">
        <f>IF(L111="",0,IF(ISERROR(V111+U111*VLOOKUP(L111,Paramétrage!$C$6:$E$29,3,0))=TRUE,W111,V111+U111*VLOOKUP(L111,Paramétrage!$C$6:$E$29,3,0)))</f>
        <v>0</v>
      </c>
      <c r="Y111" s="366"/>
      <c r="Z111" s="361"/>
      <c r="AA111" s="367"/>
      <c r="AB111" s="214"/>
      <c r="AC111" s="44"/>
      <c r="AD111" s="74">
        <f>IF(F111="",0,IF(J111="",0,IF(SUMIF(F107:F114,F111,N107:N114)=0,0,IF(OR(K111="",J111="obligatoire"),AE111/SUMIF(F107:F114,F111,N107:N114),AE111/(SUMIF(F107:F114,F111,N107:N114)/K111)))))</f>
        <v>0</v>
      </c>
      <c r="AE111" s="17">
        <f t="shared" si="39"/>
        <v>0</v>
      </c>
    </row>
    <row r="112" spans="1:31" hidden="1" x14ac:dyDescent="0.25">
      <c r="A112" s="379"/>
      <c r="B112" s="351"/>
      <c r="C112" s="354"/>
      <c r="D112" s="355"/>
      <c r="E112" s="358"/>
      <c r="F112" s="164"/>
      <c r="G112" s="64"/>
      <c r="H112" s="65"/>
      <c r="I112" s="59"/>
      <c r="J112" s="58"/>
      <c r="K112" s="40"/>
      <c r="L112" s="41"/>
      <c r="M112" s="52"/>
      <c r="N112" s="49"/>
      <c r="O112" s="57"/>
      <c r="P112" s="42"/>
      <c r="Q112" s="360"/>
      <c r="R112" s="361"/>
      <c r="S112" s="362"/>
      <c r="T112" s="110" t="str">
        <f>IF(OR(O112="",L112=Paramétrage!$C$10,L112=Paramétrage!$C$13,L112=Paramétrage!$C$17,L112=Paramétrage!$C$20,L112=Paramétrage!$C$24,L112=Paramétrage!$C$27,AND(L112&lt;&gt;Paramétrage!$C$9,P112="Mut+ext")),"",ROUNDUP(N112/O112,0))</f>
        <v/>
      </c>
      <c r="U112" s="102">
        <f>IF(OR(L112="",P112="Mut+ext"),0,IF(VLOOKUP(L112,Paramétrage!$C$6:$E$29,2,0)=0,0,IF(O112="","saisir capacité",IF(OR(G112=Paramétrage!$I$7,G112=Paramétrage!$I$8,G112=Paramétrage!$I$9,G112=Paramétrage!$I$10),0,M112*T112*VLOOKUP(L112,Paramétrage!$C$6:$E$29,2,0)))))</f>
        <v>0</v>
      </c>
      <c r="V112" s="43"/>
      <c r="W112" s="103">
        <f t="shared" si="38"/>
        <v>0</v>
      </c>
      <c r="X112" s="111">
        <f>IF(L112="",0,IF(ISERROR(V112+U112*VLOOKUP(L112,Paramétrage!$C$6:$E$29,3,0))=TRUE,W112,V112+U112*VLOOKUP(L112,Paramétrage!$C$6:$E$29,3,0)))</f>
        <v>0</v>
      </c>
      <c r="Y112" s="366"/>
      <c r="Z112" s="361"/>
      <c r="AA112" s="367"/>
      <c r="AB112" s="214"/>
      <c r="AC112" s="44"/>
      <c r="AD112" s="74">
        <f>IF(F112="",0,IF(J112="",0,IF(SUMIF(F107:F114,F112,N107:N114)=0,0,IF(OR(K112="",J112="obligatoire"),AE112/SUMIF(F107:F114,F112,N107:N114),AE112/(SUMIF(F107:F114,F112,N107:N114)/K112)))))</f>
        <v>0</v>
      </c>
      <c r="AE112" s="17">
        <f t="shared" si="39"/>
        <v>0</v>
      </c>
    </row>
    <row r="113" spans="1:31" hidden="1" x14ac:dyDescent="0.25">
      <c r="A113" s="379"/>
      <c r="B113" s="351"/>
      <c r="C113" s="354"/>
      <c r="D113" s="355"/>
      <c r="E113" s="358"/>
      <c r="F113" s="164"/>
      <c r="G113" s="64"/>
      <c r="H113" s="65"/>
      <c r="I113" s="59"/>
      <c r="J113" s="58"/>
      <c r="K113" s="40"/>
      <c r="L113" s="41"/>
      <c r="M113" s="52"/>
      <c r="N113" s="49"/>
      <c r="O113" s="57"/>
      <c r="P113" s="42"/>
      <c r="Q113" s="360"/>
      <c r="R113" s="361"/>
      <c r="S113" s="362"/>
      <c r="T113" s="110" t="str">
        <f>IF(OR(O113="",L113=Paramétrage!$C$10,L113=Paramétrage!$C$13,L113=Paramétrage!$C$17,L113=Paramétrage!$C$20,L113=Paramétrage!$C$24,L113=Paramétrage!$C$27,AND(L113&lt;&gt;Paramétrage!$C$9,P113="Mut+ext")),"",ROUNDUP(N113/O113,0))</f>
        <v/>
      </c>
      <c r="U113" s="102">
        <f>IF(OR(L113="",P113="Mut+ext"),0,IF(VLOOKUP(L113,Paramétrage!$C$6:$E$29,2,0)=0,0,IF(O113="","saisir capacité",IF(OR(G113=Paramétrage!$I$7,G113=Paramétrage!$I$8,G113=Paramétrage!$I$9,G113=Paramétrage!$I$10),0,M113*T113*VLOOKUP(L113,Paramétrage!$C$6:$E$29,2,0)))))</f>
        <v>0</v>
      </c>
      <c r="V113" s="43"/>
      <c r="W113" s="103">
        <f t="shared" si="38"/>
        <v>0</v>
      </c>
      <c r="X113" s="111">
        <f>IF(L113="",0,IF(ISERROR(V113+U113*VLOOKUP(L113,Paramétrage!$C$6:$E$29,3,0))=TRUE,W113,V113+U113*VLOOKUP(L113,Paramétrage!$C$6:$E$29,3,0)))</f>
        <v>0</v>
      </c>
      <c r="Y113" s="366"/>
      <c r="Z113" s="361"/>
      <c r="AA113" s="367"/>
      <c r="AB113" s="214"/>
      <c r="AC113" s="44"/>
      <c r="AD113" s="74">
        <f>IF(F113="",0,IF(J113="",0,IF(SUMIF(F107:F114,F113,N107:N114)=0,0,IF(OR(K113="",J113="obligatoire"),AE113/SUMIF(F107:F114,F113,N107:N114),AE113/(SUMIF(F107:F114,F113,N107:N114)/K113)))))</f>
        <v>0</v>
      </c>
      <c r="AE113" s="17">
        <f t="shared" si="39"/>
        <v>0</v>
      </c>
    </row>
    <row r="114" spans="1:31" hidden="1" x14ac:dyDescent="0.25">
      <c r="A114" s="379"/>
      <c r="B114" s="351"/>
      <c r="C114" s="356"/>
      <c r="D114" s="357"/>
      <c r="E114" s="359"/>
      <c r="F114" s="164"/>
      <c r="G114" s="64"/>
      <c r="H114" s="65"/>
      <c r="I114" s="59"/>
      <c r="J114" s="58"/>
      <c r="K114" s="40"/>
      <c r="L114" s="41"/>
      <c r="M114" s="52"/>
      <c r="N114" s="49"/>
      <c r="O114" s="57"/>
      <c r="P114" s="42"/>
      <c r="Q114" s="360"/>
      <c r="R114" s="361"/>
      <c r="S114" s="362"/>
      <c r="T114" s="110" t="str">
        <f>IF(OR(O114="",L114=Paramétrage!$C$10,L114=Paramétrage!$C$13,L114=Paramétrage!$C$17,L114=Paramétrage!$C$20,L114=Paramétrage!$C$24,L114=Paramétrage!$C$27,AND(L114&lt;&gt;Paramétrage!$C$9,P114="Mut+ext")),"",ROUNDUP(N114/O114,0))</f>
        <v/>
      </c>
      <c r="U114" s="102">
        <f>IF(OR(L114="",P114="Mut+ext"),0,IF(VLOOKUP(L114,Paramétrage!$C$6:$E$29,2,0)=0,0,IF(O114="","saisir capacité",IF(OR(G114=Paramétrage!$I$7,G114=Paramétrage!$I$8,G114=Paramétrage!$I$9,G114=Paramétrage!$I$10),0,M114*T114*VLOOKUP(L114,Paramétrage!$C$6:$E$29,2,0)))))</f>
        <v>0</v>
      </c>
      <c r="V114" s="43"/>
      <c r="W114" s="103">
        <f t="shared" si="38"/>
        <v>0</v>
      </c>
      <c r="X114" s="111">
        <f>IF(L114="",0,IF(ISERROR(V114+U114*VLOOKUP(L114,Paramétrage!$C$6:$E$29,3,0))=TRUE,W114,V114+U114*VLOOKUP(L114,Paramétrage!$C$6:$E$29,3,0)))</f>
        <v>0</v>
      </c>
      <c r="Y114" s="366"/>
      <c r="Z114" s="361"/>
      <c r="AA114" s="367"/>
      <c r="AB114" s="214"/>
      <c r="AC114" s="44"/>
      <c r="AD114" s="74">
        <f>IF(F114="",0,IF(J114="",0,IF(SUMIF(F107:F114,F114,N107:N114)=0,0,IF(OR(K114="",J114="obligatoire"),AE114/SUMIF(F107:F114,F114,N107:N114),AE114/(SUMIF(F107:F114,F114,N107:N114)/K114)))))</f>
        <v>0</v>
      </c>
      <c r="AE114" s="17">
        <f t="shared" si="39"/>
        <v>0</v>
      </c>
    </row>
    <row r="115" spans="1:31" x14ac:dyDescent="0.25">
      <c r="A115" s="379"/>
      <c r="B115" s="351"/>
      <c r="C115" s="178"/>
      <c r="D115" s="89"/>
      <c r="E115" s="88"/>
      <c r="F115" s="89"/>
      <c r="G115" s="169"/>
      <c r="H115" s="167"/>
      <c r="I115" s="91"/>
      <c r="J115" s="90"/>
      <c r="K115" s="92"/>
      <c r="L115" s="93"/>
      <c r="M115" s="94">
        <f>AD115</f>
        <v>300</v>
      </c>
      <c r="N115" s="95"/>
      <c r="O115" s="95"/>
      <c r="P115" s="98"/>
      <c r="Q115" s="96"/>
      <c r="R115" s="96"/>
      <c r="S115" s="97"/>
      <c r="T115" s="153"/>
      <c r="U115" s="99">
        <f>SUM(U107:U114)</f>
        <v>0</v>
      </c>
      <c r="V115" s="93">
        <f>SUM(V107:V114)</f>
        <v>0</v>
      </c>
      <c r="W115" s="100">
        <f t="shared" ref="W115:W124" si="40">U115+V115</f>
        <v>0</v>
      </c>
      <c r="X115" s="101">
        <f>SUM(X107:X114)</f>
        <v>0</v>
      </c>
      <c r="Y115" s="154"/>
      <c r="Z115" s="155"/>
      <c r="AA115" s="156"/>
      <c r="AB115" s="157"/>
      <c r="AC115" s="158"/>
      <c r="AD115" s="159">
        <f>SUM(AD107:AD114)</f>
        <v>300</v>
      </c>
      <c r="AE115" s="160">
        <f>SUM(AE107:AE114)</f>
        <v>9000</v>
      </c>
    </row>
    <row r="116" spans="1:31" ht="15.65" customHeight="1" x14ac:dyDescent="0.25">
      <c r="A116" s="379"/>
      <c r="B116" s="351" t="s">
        <v>159</v>
      </c>
      <c r="C116" s="352" t="s">
        <v>244</v>
      </c>
      <c r="D116" s="353"/>
      <c r="E116" s="358"/>
      <c r="F116" s="212" t="s">
        <v>160</v>
      </c>
      <c r="G116" s="47" t="s">
        <v>246</v>
      </c>
      <c r="H116" s="65" t="s">
        <v>244</v>
      </c>
      <c r="I116" s="59">
        <v>21</v>
      </c>
      <c r="J116" s="58" t="s">
        <v>71</v>
      </c>
      <c r="K116" s="40"/>
      <c r="L116" s="277" t="s">
        <v>145</v>
      </c>
      <c r="M116" s="52">
        <v>140</v>
      </c>
      <c r="N116" s="49">
        <v>30</v>
      </c>
      <c r="O116" s="57">
        <v>30</v>
      </c>
      <c r="P116" s="46" t="s">
        <v>73</v>
      </c>
      <c r="Q116" s="360" t="s">
        <v>97</v>
      </c>
      <c r="R116" s="361"/>
      <c r="S116" s="362"/>
      <c r="T116" s="110" t="str">
        <f>IF(OR(O116="",L116=Paramétrage!$C$10,L116=Paramétrage!$C$13,L116=Paramétrage!$C$17,L116=Paramétrage!$C$20,L116=Paramétrage!$C$24,L116=Paramétrage!$C$27,AND(L116&lt;&gt;Paramétrage!$C$9,P116="Mut+ext")),"",ROUNDUP(N116/O116,0))</f>
        <v/>
      </c>
      <c r="U116" s="102">
        <f>IF(OR(L116="",P116="Mut+ext"),0,IF(VLOOKUP(L116,Paramétrage!$C$6:$E$29,2,0)=0,0,IF(O116="","saisir capacité",IF(OR(G116=Paramétrage!$I$7,G116=Paramétrage!$I$8,G116=Paramétrage!$I$9,G116=Paramétrage!$I$10),0,M116*T116*VLOOKUP(L116,Paramétrage!$C$6:$E$29,2,0)))))</f>
        <v>0</v>
      </c>
      <c r="V116" s="43">
        <v>10</v>
      </c>
      <c r="W116" s="103">
        <f t="shared" ref="W116:W123" si="41">IF(ISERROR(U116+V116)=TRUE,U116,U116+V116)</f>
        <v>10</v>
      </c>
      <c r="X116" s="111">
        <f>IF(L116="",0,IF(ISERROR(V116+U116*VLOOKUP(L116,Paramétrage!$C$6:$E$29,3,0))=TRUE,W116,V116+U116*VLOOKUP(L116,Paramétrage!$C$6:$E$29,3,0)))</f>
        <v>10</v>
      </c>
      <c r="Y116" s="366"/>
      <c r="Z116" s="361"/>
      <c r="AA116" s="367"/>
      <c r="AB116" s="214"/>
      <c r="AC116" s="45"/>
      <c r="AD116" s="74">
        <f>IF(F116="",0,IF(J116="",0,IF(SUMIF(F116:F123,F116,N116:N123)=0,0,IF(OR(K116="",J116="obligatoire"),AE116/SUMIF(F116:F123,F116,N116:N123),AE116/(SUMIF(F116:F123,F116,N116:N123)/K116)))))</f>
        <v>140</v>
      </c>
      <c r="AE116" s="16">
        <f t="shared" ref="AE116:AE123" si="42">M116*N116</f>
        <v>4200</v>
      </c>
    </row>
    <row r="117" spans="1:31" x14ac:dyDescent="0.25">
      <c r="A117" s="379"/>
      <c r="B117" s="351"/>
      <c r="C117" s="354"/>
      <c r="D117" s="355"/>
      <c r="E117" s="358"/>
      <c r="F117" s="279" t="s">
        <v>161</v>
      </c>
      <c r="G117" s="280" t="s">
        <v>246</v>
      </c>
      <c r="H117" s="281" t="s">
        <v>392</v>
      </c>
      <c r="I117" s="282">
        <v>21</v>
      </c>
      <c r="J117" s="283" t="s">
        <v>71</v>
      </c>
      <c r="K117" s="284"/>
      <c r="L117" s="285" t="s">
        <v>248</v>
      </c>
      <c r="M117" s="286"/>
      <c r="N117" s="287">
        <v>3</v>
      </c>
      <c r="O117" s="288"/>
      <c r="P117" s="261" t="s">
        <v>99</v>
      </c>
      <c r="Q117" s="363"/>
      <c r="R117" s="364"/>
      <c r="S117" s="365"/>
      <c r="T117" s="262" t="str">
        <f>IF(OR(O117="",L117=Paramétrage!$C$10,L117=Paramétrage!$C$13,L117=Paramétrage!$C$17,L117=Paramétrage!$C$20,L117=Paramétrage!$C$24,L117=Paramétrage!$C$27,AND(L117&lt;&gt;Paramétrage!$C$9,P117="Mut+ext")),"",ROUNDUP(N117/O117,0))</f>
        <v/>
      </c>
      <c r="U117" s="268">
        <f>IF(OR(L117="",P117="Mut+ext"),0,IF(VLOOKUP(L117,Paramétrage!$C$6:$E$29,2,0)=0,0,IF(O117="","saisir capacité",IF(OR(G117=Paramétrage!$I$7,G117=Paramétrage!$I$8,G117=Paramétrage!$I$9,G117=Paramétrage!$I$10),0,M117*T117*VLOOKUP(L117,Paramétrage!$C$6:$E$29,2,0)))))</f>
        <v>0</v>
      </c>
      <c r="V117" s="264">
        <v>30</v>
      </c>
      <c r="W117" s="265">
        <f t="shared" si="41"/>
        <v>30</v>
      </c>
      <c r="X117" s="266">
        <f>IF(L117="",0,IF(ISERROR(V117+U117*VLOOKUP(L117,Paramétrage!$C$6:$E$29,3,0))=TRUE,W117,V117+U117*VLOOKUP(L117,Paramétrage!$C$6:$E$29,3,0)))</f>
        <v>30</v>
      </c>
      <c r="Y117" s="366"/>
      <c r="Z117" s="361"/>
      <c r="AA117" s="367"/>
      <c r="AB117" s="214"/>
      <c r="AC117" s="44"/>
      <c r="AD117" s="74">
        <f>IF(F117="",0,IF(J117="",0,IF(SUMIF(F116:F123,F117,N116:N123)=0,0,IF(OR(K117="",J117="obligatoire"),AE117/SUMIF(F116:F123,F117,N116:N123),AE117/(SUMIF(F116:F123,F117,N116:N123)/K117)))))</f>
        <v>0</v>
      </c>
      <c r="AE117" s="17">
        <f t="shared" si="42"/>
        <v>0</v>
      </c>
    </row>
    <row r="118" spans="1:31" hidden="1" x14ac:dyDescent="0.25">
      <c r="A118" s="379"/>
      <c r="B118" s="351"/>
      <c r="C118" s="354"/>
      <c r="D118" s="355"/>
      <c r="E118" s="358"/>
      <c r="F118" s="164"/>
      <c r="G118" s="39"/>
      <c r="H118" s="65"/>
      <c r="I118" s="59"/>
      <c r="J118" s="58"/>
      <c r="K118" s="40"/>
      <c r="L118" s="41"/>
      <c r="M118" s="52"/>
      <c r="N118" s="49"/>
      <c r="O118" s="57"/>
      <c r="P118" s="42"/>
      <c r="Q118" s="360"/>
      <c r="R118" s="361"/>
      <c r="S118" s="362"/>
      <c r="T118" s="110" t="str">
        <f>IF(OR(O118="",L118=Paramétrage!$C$10,L118=Paramétrage!$C$13,L118=Paramétrage!$C$17,L118=Paramétrage!$C$20,L118=Paramétrage!$C$24,L118=Paramétrage!$C$27,AND(L118&lt;&gt;Paramétrage!$C$9,P118="Mut+ext")),"",ROUNDUP(N118/O118,0))</f>
        <v/>
      </c>
      <c r="U118" s="102">
        <f>IF(OR(L118="",P118="Mut+ext"),0,IF(VLOOKUP(L118,Paramétrage!$C$6:$E$29,2,0)=0,0,IF(O118="","saisir capacité",IF(OR(G118=Paramétrage!$I$7,G118=Paramétrage!$I$8,G118=Paramétrage!$I$9,G118=Paramétrage!$I$10),0,M118*T118*VLOOKUP(L118,Paramétrage!$C$6:$E$29,2,0)))))</f>
        <v>0</v>
      </c>
      <c r="V118" s="43"/>
      <c r="W118" s="103">
        <f t="shared" si="41"/>
        <v>0</v>
      </c>
      <c r="X118" s="111">
        <f>IF(L118="",0,IF(ISERROR(V118+U118*VLOOKUP(L118,Paramétrage!$C$6:$E$29,3,0))=TRUE,W118,V118+U118*VLOOKUP(L118,Paramétrage!$C$6:$E$29,3,0)))</f>
        <v>0</v>
      </c>
      <c r="Y118" s="366"/>
      <c r="Z118" s="361"/>
      <c r="AA118" s="367"/>
      <c r="AB118" s="214"/>
      <c r="AC118" s="44"/>
      <c r="AD118" s="74">
        <f>IF(F118="",0,IF(J118="",0,IF(SUMIF(F116:F123,F118,N116:N123)=0,0,IF(OR(K118="",J118="obligatoire"),AE118/SUMIF(F116:F123,F118,N116:N123),AE118/(SUMIF(F116:F123,F118,N116:N123)/K118)))))</f>
        <v>0</v>
      </c>
      <c r="AE118" s="17">
        <f t="shared" si="42"/>
        <v>0</v>
      </c>
    </row>
    <row r="119" spans="1:31" hidden="1" x14ac:dyDescent="0.25">
      <c r="A119" s="379"/>
      <c r="B119" s="351"/>
      <c r="C119" s="354"/>
      <c r="D119" s="355"/>
      <c r="E119" s="358"/>
      <c r="F119" s="213"/>
      <c r="G119" s="39"/>
      <c r="H119" s="65"/>
      <c r="I119" s="59"/>
      <c r="J119" s="58"/>
      <c r="K119" s="40"/>
      <c r="L119" s="41"/>
      <c r="M119" s="52"/>
      <c r="N119" s="49"/>
      <c r="O119" s="57"/>
      <c r="P119" s="42"/>
      <c r="Q119" s="360"/>
      <c r="R119" s="361"/>
      <c r="S119" s="362"/>
      <c r="T119" s="110" t="str">
        <f>IF(OR(O119="",L119=Paramétrage!$C$10,L119=Paramétrage!$C$13,L119=Paramétrage!$C$17,L119=Paramétrage!$C$20,L119=Paramétrage!$C$24,L119=Paramétrage!$C$27,AND(L119&lt;&gt;Paramétrage!$C$9,P119="Mut+ext")),"",ROUNDUP(N119/O119,0))</f>
        <v/>
      </c>
      <c r="U119" s="102">
        <f>IF(OR(L119="",P119="Mut+ext"),0,IF(VLOOKUP(L119,Paramétrage!$C$6:$E$29,2,0)=0,0,IF(O119="","saisir capacité",IF(OR(G119=Paramétrage!$I$7,G119=Paramétrage!$I$8,G119=Paramétrage!$I$9,G119=Paramétrage!$I$10),0,M119*T119*VLOOKUP(L119,Paramétrage!$C$6:$E$29,2,0)))))</f>
        <v>0</v>
      </c>
      <c r="V119" s="43"/>
      <c r="W119" s="103">
        <f t="shared" si="41"/>
        <v>0</v>
      </c>
      <c r="X119" s="111">
        <f>IF(L119="",0,IF(ISERROR(V119+U119*VLOOKUP(L119,Paramétrage!$C$6:$E$29,3,0))=TRUE,W119,V119+U119*VLOOKUP(L119,Paramétrage!$C$6:$E$29,3,0)))</f>
        <v>0</v>
      </c>
      <c r="Y119" s="366"/>
      <c r="Z119" s="361"/>
      <c r="AA119" s="367"/>
      <c r="AB119" s="214"/>
      <c r="AC119" s="44"/>
      <c r="AD119" s="74">
        <f>IF(F119="",0,IF(J119="",0,IF(SUMIF(F116:F123,F119,N116:N123)=0,0,IF(OR(K119="",J119="obligatoire"),AE119/SUMIF(F116:F123,F119,N116:N123),AE119/(SUMIF(F116:F123,F119,N116:N123)/K119)))))</f>
        <v>0</v>
      </c>
      <c r="AE119" s="17">
        <f t="shared" si="42"/>
        <v>0</v>
      </c>
    </row>
    <row r="120" spans="1:31" hidden="1" x14ac:dyDescent="0.25">
      <c r="A120" s="379"/>
      <c r="B120" s="351"/>
      <c r="C120" s="354"/>
      <c r="D120" s="355"/>
      <c r="E120" s="358"/>
      <c r="F120" s="164"/>
      <c r="G120" s="64"/>
      <c r="H120" s="65"/>
      <c r="I120" s="59"/>
      <c r="J120" s="58"/>
      <c r="K120" s="40"/>
      <c r="L120" s="41"/>
      <c r="M120" s="52"/>
      <c r="N120" s="49"/>
      <c r="O120" s="57"/>
      <c r="P120" s="42"/>
      <c r="Q120" s="360"/>
      <c r="R120" s="361"/>
      <c r="S120" s="362"/>
      <c r="T120" s="110" t="str">
        <f>IF(OR(O120="",L120=Paramétrage!$C$10,L120=Paramétrage!$C$13,L120=Paramétrage!$C$17,L120=Paramétrage!$C$20,L120=Paramétrage!$C$24,L120=Paramétrage!$C$27,AND(L120&lt;&gt;Paramétrage!$C$9,P120="Mut+ext")),"",ROUNDUP(N120/O120,0))</f>
        <v/>
      </c>
      <c r="U120" s="102">
        <f>IF(OR(L120="",P120="Mut+ext"),0,IF(VLOOKUP(L120,Paramétrage!$C$6:$E$29,2,0)=0,0,IF(O120="","saisir capacité",IF(OR(G120=Paramétrage!$I$7,G120=Paramétrage!$I$8,G120=Paramétrage!$I$9,G120=Paramétrage!$I$10),0,M120*T120*VLOOKUP(L120,Paramétrage!$C$6:$E$29,2,0)))))</f>
        <v>0</v>
      </c>
      <c r="V120" s="43"/>
      <c r="W120" s="103">
        <f t="shared" si="41"/>
        <v>0</v>
      </c>
      <c r="X120" s="111">
        <f>IF(L120="",0,IF(ISERROR(V120+U120*VLOOKUP(L120,Paramétrage!$C$6:$E$29,3,0))=TRUE,W120,V120+U120*VLOOKUP(L120,Paramétrage!$C$6:$E$29,3,0)))</f>
        <v>0</v>
      </c>
      <c r="Y120" s="366"/>
      <c r="Z120" s="361"/>
      <c r="AA120" s="367"/>
      <c r="AB120" s="214"/>
      <c r="AC120" s="44"/>
      <c r="AD120" s="74">
        <f>IF(F120="",0,IF(J120="",0,IF(SUMIF(F116:F123,F120,N116:N123)=0,0,IF(OR(K120="",J120="obligatoire"),AE120/SUMIF(F116:F123,F120,N116:N123),AE120/(SUMIF(F116:F123,F120,N116:N123)/K120)))))</f>
        <v>0</v>
      </c>
      <c r="AE120" s="17">
        <f t="shared" si="42"/>
        <v>0</v>
      </c>
    </row>
    <row r="121" spans="1:31" hidden="1" x14ac:dyDescent="0.25">
      <c r="A121" s="379"/>
      <c r="B121" s="351"/>
      <c r="C121" s="354"/>
      <c r="D121" s="355"/>
      <c r="E121" s="358"/>
      <c r="F121" s="164"/>
      <c r="G121" s="64"/>
      <c r="H121" s="65"/>
      <c r="I121" s="59"/>
      <c r="J121" s="58"/>
      <c r="K121" s="40"/>
      <c r="L121" s="41"/>
      <c r="M121" s="52"/>
      <c r="N121" s="49"/>
      <c r="O121" s="57"/>
      <c r="P121" s="42"/>
      <c r="Q121" s="360"/>
      <c r="R121" s="361"/>
      <c r="S121" s="362"/>
      <c r="T121" s="110" t="str">
        <f>IF(OR(O121="",L121=Paramétrage!$C$10,L121=Paramétrage!$C$13,L121=Paramétrage!$C$17,L121=Paramétrage!$C$20,L121=Paramétrage!$C$24,L121=Paramétrage!$C$27,AND(L121&lt;&gt;Paramétrage!$C$9,P121="Mut+ext")),"",ROUNDUP(N121/O121,0))</f>
        <v/>
      </c>
      <c r="U121" s="102">
        <f>IF(OR(L121="",P121="Mut+ext"),0,IF(VLOOKUP(L121,Paramétrage!$C$6:$E$29,2,0)=0,0,IF(O121="","saisir capacité",IF(OR(G121=Paramétrage!$I$7,G121=Paramétrage!$I$8,G121=Paramétrage!$I$9,G121=Paramétrage!$I$10),0,M121*T121*VLOOKUP(L121,Paramétrage!$C$6:$E$29,2,0)))))</f>
        <v>0</v>
      </c>
      <c r="V121" s="43"/>
      <c r="W121" s="103">
        <f t="shared" si="41"/>
        <v>0</v>
      </c>
      <c r="X121" s="111">
        <f>IF(L121="",0,IF(ISERROR(V121+U121*VLOOKUP(L121,Paramétrage!$C$6:$E$29,3,0))=TRUE,W121,V121+U121*VLOOKUP(L121,Paramétrage!$C$6:$E$29,3,0)))</f>
        <v>0</v>
      </c>
      <c r="Y121" s="366"/>
      <c r="Z121" s="361"/>
      <c r="AA121" s="367"/>
      <c r="AB121" s="214"/>
      <c r="AC121" s="44"/>
      <c r="AD121" s="74">
        <f>IF(F121="",0,IF(J121="",0,IF(SUMIF(F116:F123,F121,N116:N123)=0,0,IF(OR(K121="",J121="obligatoire"),AE121/SUMIF(F116:F123,F121,N116:N123),AE121/(SUMIF(F116:F123,F121,N116:N123)/K121)))))</f>
        <v>0</v>
      </c>
      <c r="AE121" s="17">
        <f t="shared" si="42"/>
        <v>0</v>
      </c>
    </row>
    <row r="122" spans="1:31" hidden="1" x14ac:dyDescent="0.25">
      <c r="A122" s="379"/>
      <c r="B122" s="351"/>
      <c r="C122" s="354"/>
      <c r="D122" s="355"/>
      <c r="E122" s="358"/>
      <c r="F122" s="164"/>
      <c r="G122" s="64"/>
      <c r="H122" s="65"/>
      <c r="I122" s="59"/>
      <c r="J122" s="58"/>
      <c r="K122" s="40"/>
      <c r="L122" s="41"/>
      <c r="M122" s="52"/>
      <c r="N122" s="49"/>
      <c r="O122" s="57"/>
      <c r="P122" s="42"/>
      <c r="Q122" s="360"/>
      <c r="R122" s="361"/>
      <c r="S122" s="362"/>
      <c r="T122" s="110" t="str">
        <f>IF(OR(O122="",L122=Paramétrage!$C$10,L122=Paramétrage!$C$13,L122=Paramétrage!$C$17,L122=Paramétrage!$C$20,L122=Paramétrage!$C$24,L122=Paramétrage!$C$27,AND(L122&lt;&gt;Paramétrage!$C$9,P122="Mut+ext")),"",ROUNDUP(N122/O122,0))</f>
        <v/>
      </c>
      <c r="U122" s="102">
        <f>IF(OR(L122="",P122="Mut+ext"),0,IF(VLOOKUP(L122,Paramétrage!$C$6:$E$29,2,0)=0,0,IF(O122="","saisir capacité",IF(OR(G122=Paramétrage!$I$7,G122=Paramétrage!$I$8,G122=Paramétrage!$I$9,G122=Paramétrage!$I$10),0,M122*T122*VLOOKUP(L122,Paramétrage!$C$6:$E$29,2,0)))))</f>
        <v>0</v>
      </c>
      <c r="V122" s="43"/>
      <c r="W122" s="103">
        <f t="shared" si="41"/>
        <v>0</v>
      </c>
      <c r="X122" s="111">
        <f>IF(L122="",0,IF(ISERROR(V122+U122*VLOOKUP(L122,Paramétrage!$C$6:$E$29,3,0))=TRUE,W122,V122+U122*VLOOKUP(L122,Paramétrage!$C$6:$E$29,3,0)))</f>
        <v>0</v>
      </c>
      <c r="Y122" s="366"/>
      <c r="Z122" s="361"/>
      <c r="AA122" s="367"/>
      <c r="AB122" s="214"/>
      <c r="AC122" s="44"/>
      <c r="AD122" s="74">
        <f>IF(F122="",0,IF(J122="",0,IF(SUMIF(F116:F123,F122,N116:N123)=0,0,IF(OR(K122="",J122="obligatoire"),AE122/SUMIF(F116:F123,F122,N116:N123),AE122/(SUMIF(F116:F123,F122,N116:N123)/K122)))))</f>
        <v>0</v>
      </c>
      <c r="AE122" s="17">
        <f t="shared" si="42"/>
        <v>0</v>
      </c>
    </row>
    <row r="123" spans="1:31" hidden="1" x14ac:dyDescent="0.25">
      <c r="A123" s="379"/>
      <c r="B123" s="351"/>
      <c r="C123" s="356"/>
      <c r="D123" s="357"/>
      <c r="E123" s="359"/>
      <c r="F123" s="164"/>
      <c r="G123" s="64"/>
      <c r="H123" s="65"/>
      <c r="I123" s="59"/>
      <c r="J123" s="58"/>
      <c r="K123" s="40"/>
      <c r="L123" s="41"/>
      <c r="M123" s="52"/>
      <c r="N123" s="49"/>
      <c r="O123" s="57"/>
      <c r="P123" s="42"/>
      <c r="Q123" s="360"/>
      <c r="R123" s="361"/>
      <c r="S123" s="362"/>
      <c r="T123" s="110" t="str">
        <f>IF(OR(O123="",L123=Paramétrage!$C$10,L123=Paramétrage!$C$13,L123=Paramétrage!$C$17,L123=Paramétrage!$C$20,L123=Paramétrage!$C$24,L123=Paramétrage!$C$27,AND(L123&lt;&gt;Paramétrage!$C$9,P123="Mut+ext")),"",ROUNDUP(N123/O123,0))</f>
        <v/>
      </c>
      <c r="U123" s="102">
        <f>IF(OR(L123="",P123="Mut+ext"),0,IF(VLOOKUP(L123,Paramétrage!$C$6:$E$29,2,0)=0,0,IF(O123="","saisir capacité",IF(OR(G123=Paramétrage!$I$7,G123=Paramétrage!$I$8,G123=Paramétrage!$I$9,G123=Paramétrage!$I$10),0,M123*T123*VLOOKUP(L123,Paramétrage!$C$6:$E$29,2,0)))))</f>
        <v>0</v>
      </c>
      <c r="V123" s="43"/>
      <c r="W123" s="103">
        <f t="shared" si="41"/>
        <v>0</v>
      </c>
      <c r="X123" s="111">
        <f>IF(L123="",0,IF(ISERROR(V123+U123*VLOOKUP(L123,Paramétrage!$C$6:$E$29,3,0))=TRUE,W123,V123+U123*VLOOKUP(L123,Paramétrage!$C$6:$E$29,3,0)))</f>
        <v>0</v>
      </c>
      <c r="Y123" s="366"/>
      <c r="Z123" s="361"/>
      <c r="AA123" s="367"/>
      <c r="AB123" s="214"/>
      <c r="AC123" s="44"/>
      <c r="AD123" s="74">
        <f>IF(F123="",0,IF(J123="",0,IF(SUMIF(F116:F123,F123,N116:N123)=0,0,IF(OR(K123="",J123="obligatoire"),AE123/SUMIF(F116:F123,F123,N116:N123),AE123/(SUMIF(F116:F123,F123,N116:N123)/K123)))))</f>
        <v>0</v>
      </c>
      <c r="AE123" s="17">
        <f t="shared" si="42"/>
        <v>0</v>
      </c>
    </row>
    <row r="124" spans="1:31" ht="16" thickBot="1" x14ac:dyDescent="0.3">
      <c r="A124" s="379"/>
      <c r="B124" s="351"/>
      <c r="C124" s="178"/>
      <c r="D124" s="89"/>
      <c r="E124" s="88"/>
      <c r="F124" s="89"/>
      <c r="G124" s="169"/>
      <c r="H124" s="167"/>
      <c r="I124" s="161"/>
      <c r="J124" s="90"/>
      <c r="K124" s="92"/>
      <c r="L124" s="93"/>
      <c r="M124" s="94">
        <f>AD124</f>
        <v>140</v>
      </c>
      <c r="N124" s="95"/>
      <c r="O124" s="95"/>
      <c r="P124" s="98"/>
      <c r="Q124" s="96"/>
      <c r="R124" s="96"/>
      <c r="S124" s="97"/>
      <c r="T124" s="153"/>
      <c r="U124" s="99">
        <f>SUM(U116:U123)</f>
        <v>0</v>
      </c>
      <c r="V124" s="93">
        <f>SUM(V116:V123)</f>
        <v>40</v>
      </c>
      <c r="W124" s="100">
        <f t="shared" si="40"/>
        <v>40</v>
      </c>
      <c r="X124" s="101">
        <f>SUM(X116:X123)</f>
        <v>40</v>
      </c>
      <c r="Y124" s="154"/>
      <c r="Z124" s="155"/>
      <c r="AA124" s="156"/>
      <c r="AB124" s="157"/>
      <c r="AC124" s="158"/>
      <c r="AD124" s="159">
        <f>SUM(AD116:AD123)</f>
        <v>140</v>
      </c>
      <c r="AE124" s="160">
        <f>SUM(AE116:AE123)</f>
        <v>4200</v>
      </c>
    </row>
    <row r="125" spans="1:31" ht="15.65" hidden="1" customHeight="1" x14ac:dyDescent="0.25">
      <c r="A125" s="379"/>
      <c r="B125" s="351" t="s">
        <v>161</v>
      </c>
      <c r="C125" s="352" t="s">
        <v>256</v>
      </c>
      <c r="D125" s="353"/>
      <c r="E125" s="358"/>
      <c r="F125" s="212" t="s">
        <v>163</v>
      </c>
      <c r="G125" s="47"/>
      <c r="H125" s="65"/>
      <c r="I125" s="59"/>
      <c r="J125" s="58"/>
      <c r="K125" s="40"/>
      <c r="L125" s="41"/>
      <c r="M125" s="52"/>
      <c r="N125" s="49"/>
      <c r="O125" s="57"/>
      <c r="P125" s="46"/>
      <c r="Q125" s="360"/>
      <c r="R125" s="361"/>
      <c r="S125" s="362"/>
      <c r="T125" s="110" t="str">
        <f>IF(OR(O125="",L125=Paramétrage!$C$10,L125=Paramétrage!$C$13,L125=Paramétrage!$C$17,L125=Paramétrage!$C$20,L125=Paramétrage!$C$24,L125=Paramétrage!$C$27,AND(L125&lt;&gt;Paramétrage!$C$9,P125="Mut+ext")),"",ROUNDUP(N125/O125,0))</f>
        <v/>
      </c>
      <c r="U125" s="102">
        <f>IF(OR(L125="",P125="Mut+ext"),0,IF(VLOOKUP(L125,Paramétrage!$C$6:$E$29,2,0)=0,0,IF(O125="","saisir capacité",IF(OR(G125=Paramétrage!$I$7,G125=Paramétrage!$I$8,G125=Paramétrage!$I$9,G125=Paramétrage!$I$10),0,M125*T125*VLOOKUP(L125,Paramétrage!$C$6:$E$29,2,0)))))</f>
        <v>0</v>
      </c>
      <c r="V125" s="43"/>
      <c r="W125" s="103">
        <f t="shared" ref="W125:W132" si="43">IF(ISERROR(U125+V125)=TRUE,U125,U125+V125)</f>
        <v>0</v>
      </c>
      <c r="X125" s="111">
        <f>IF(L125="",0,IF(ISERROR(V125+U125*VLOOKUP(L125,Paramétrage!$C$6:$E$29,3,0))=TRUE,W125,V125+U125*VLOOKUP(L125,Paramétrage!$C$6:$E$29,3,0)))</f>
        <v>0</v>
      </c>
      <c r="Y125" s="366"/>
      <c r="Z125" s="361"/>
      <c r="AA125" s="367"/>
      <c r="AB125" s="214"/>
      <c r="AC125" s="45"/>
      <c r="AD125" s="74">
        <f>IF(F125="",0,IF(J125="",0,IF(SUMIF(F125:F132,F125,N125:N132)=0,0,IF(OR(K125="",J125="obligatoire"),AE125/SUMIF(F125:F132,F125,N125:N132),AE125/(SUMIF(F125:F132,F125,N125:N132)/K125)))))</f>
        <v>0</v>
      </c>
      <c r="AE125" s="16">
        <f t="shared" ref="AE125:AE132" si="44">M125*N125</f>
        <v>0</v>
      </c>
    </row>
    <row r="126" spans="1:31" ht="15.65" hidden="1" customHeight="1" x14ac:dyDescent="0.25">
      <c r="A126" s="379"/>
      <c r="B126" s="351"/>
      <c r="C126" s="354"/>
      <c r="D126" s="355"/>
      <c r="E126" s="358"/>
      <c r="F126" s="164" t="s">
        <v>167</v>
      </c>
      <c r="G126" s="39"/>
      <c r="H126" s="65"/>
      <c r="I126" s="59"/>
      <c r="J126" s="58"/>
      <c r="K126" s="40"/>
      <c r="L126" s="41"/>
      <c r="M126" s="52"/>
      <c r="N126" s="49"/>
      <c r="O126" s="57"/>
      <c r="P126" s="42"/>
      <c r="Q126" s="360"/>
      <c r="R126" s="361"/>
      <c r="S126" s="362"/>
      <c r="T126" s="110" t="str">
        <f>IF(OR(O126="",L126=Paramétrage!$C$10,L126=Paramétrage!$C$13,L126=Paramétrage!$C$17,L126=Paramétrage!$C$20,L126=Paramétrage!$C$24,L126=Paramétrage!$C$27,AND(L126&lt;&gt;Paramétrage!$C$9,P126="Mut+ext")),"",ROUNDUP(N126/O126,0))</f>
        <v/>
      </c>
      <c r="U126" s="102">
        <f>IF(OR(L126="",P126="Mut+ext"),0,IF(VLOOKUP(L126,Paramétrage!$C$6:$E$29,2,0)=0,0,IF(O126="","saisir capacité",IF(OR(G126=Paramétrage!$I$7,G126=Paramétrage!$I$8,G126=Paramétrage!$I$9,G126=Paramétrage!$I$10),0,M126*T126*VLOOKUP(L126,Paramétrage!$C$6:$E$29,2,0)))))</f>
        <v>0</v>
      </c>
      <c r="V126" s="43"/>
      <c r="W126" s="103">
        <f t="shared" si="43"/>
        <v>0</v>
      </c>
      <c r="X126" s="111">
        <f>IF(L126="",0,IF(ISERROR(V126+U126*VLOOKUP(L126,Paramétrage!$C$6:$E$29,3,0))=TRUE,W126,V126+U126*VLOOKUP(L126,Paramétrage!$C$6:$E$29,3,0)))</f>
        <v>0</v>
      </c>
      <c r="Y126" s="366"/>
      <c r="Z126" s="361"/>
      <c r="AA126" s="367"/>
      <c r="AB126" s="214"/>
      <c r="AC126" s="44"/>
      <c r="AD126" s="74">
        <f>IF(F126="",0,IF(J126="",0,IF(SUMIF(F125:F132,F126,N125:N132)=0,0,IF(OR(K126="",J126="obligatoire"),AE126/SUMIF(F125:F132,F126,N125:N132),AE126/(SUMIF(F125:F132,F126,N125:N132)/K126)))))</f>
        <v>0</v>
      </c>
      <c r="AE126" s="17">
        <f t="shared" si="44"/>
        <v>0</v>
      </c>
    </row>
    <row r="127" spans="1:31" ht="15.65" hidden="1" customHeight="1" x14ac:dyDescent="0.25">
      <c r="A127" s="379"/>
      <c r="B127" s="351"/>
      <c r="C127" s="354"/>
      <c r="D127" s="355"/>
      <c r="E127" s="358"/>
      <c r="F127" s="164" t="s">
        <v>169</v>
      </c>
      <c r="G127" s="39"/>
      <c r="H127" s="65"/>
      <c r="I127" s="59"/>
      <c r="J127" s="58"/>
      <c r="K127" s="40"/>
      <c r="L127" s="41"/>
      <c r="M127" s="52"/>
      <c r="N127" s="49"/>
      <c r="O127" s="57"/>
      <c r="P127" s="42"/>
      <c r="Q127" s="360"/>
      <c r="R127" s="361"/>
      <c r="S127" s="362"/>
      <c r="T127" s="110" t="str">
        <f>IF(OR(O127="",L127=Paramétrage!$C$10,L127=Paramétrage!$C$13,L127=Paramétrage!$C$17,L127=Paramétrage!$C$20,L127=Paramétrage!$C$24,L127=Paramétrage!$C$27,AND(L127&lt;&gt;Paramétrage!$C$9,P127="Mut+ext")),"",ROUNDUP(N127/O127,0))</f>
        <v/>
      </c>
      <c r="U127" s="102">
        <f>IF(OR(L127="",P127="Mut+ext"),0,IF(VLOOKUP(L127,Paramétrage!$C$6:$E$29,2,0)=0,0,IF(O127="","saisir capacité",IF(OR(G127=Paramétrage!$I$7,G127=Paramétrage!$I$8,G127=Paramétrage!$I$9,G127=Paramétrage!$I$10),0,M127*T127*VLOOKUP(L127,Paramétrage!$C$6:$E$29,2,0)))))</f>
        <v>0</v>
      </c>
      <c r="V127" s="43"/>
      <c r="W127" s="103">
        <f t="shared" si="43"/>
        <v>0</v>
      </c>
      <c r="X127" s="111">
        <f>IF(L127="",0,IF(ISERROR(V127+U127*VLOOKUP(L127,Paramétrage!$C$6:$E$29,3,0))=TRUE,W127,V127+U127*VLOOKUP(L127,Paramétrage!$C$6:$E$29,3,0)))</f>
        <v>0</v>
      </c>
      <c r="Y127" s="366"/>
      <c r="Z127" s="361"/>
      <c r="AA127" s="367"/>
      <c r="AB127" s="214"/>
      <c r="AC127" s="44"/>
      <c r="AD127" s="74">
        <f>IF(F127="",0,IF(J127="",0,IF(SUMIF(F125:F132,F127,N125:N132)=0,0,IF(OR(K127="",J127="obligatoire"),AE127/SUMIF(F125:F132,F127,N125:N132),AE127/(SUMIF(F125:F132,F127,N125:N132)/K127)))))</f>
        <v>0</v>
      </c>
      <c r="AE127" s="17">
        <f t="shared" si="44"/>
        <v>0</v>
      </c>
    </row>
    <row r="128" spans="1:31" ht="15.65" hidden="1" customHeight="1" x14ac:dyDescent="0.25">
      <c r="A128" s="379"/>
      <c r="B128" s="351"/>
      <c r="C128" s="354"/>
      <c r="D128" s="355"/>
      <c r="E128" s="358"/>
      <c r="F128" s="213" t="s">
        <v>171</v>
      </c>
      <c r="G128" s="39"/>
      <c r="H128" s="65"/>
      <c r="I128" s="59"/>
      <c r="J128" s="58"/>
      <c r="K128" s="40"/>
      <c r="L128" s="41"/>
      <c r="M128" s="52"/>
      <c r="N128" s="49"/>
      <c r="O128" s="57"/>
      <c r="P128" s="42"/>
      <c r="Q128" s="360"/>
      <c r="R128" s="361"/>
      <c r="S128" s="362"/>
      <c r="T128" s="110" t="str">
        <f>IF(OR(O128="",L128=Paramétrage!$C$10,L128=Paramétrage!$C$13,L128=Paramétrage!$C$17,L128=Paramétrage!$C$20,L128=Paramétrage!$C$24,L128=Paramétrage!$C$27,AND(L128&lt;&gt;Paramétrage!$C$9,P128="Mut+ext")),"",ROUNDUP(N128/O128,0))</f>
        <v/>
      </c>
      <c r="U128" s="102">
        <f>IF(OR(L128="",P128="Mut+ext"),0,IF(VLOOKUP(L128,Paramétrage!$C$6:$E$29,2,0)=0,0,IF(O128="","saisir capacité",IF(OR(G128=Paramétrage!$I$7,G128=Paramétrage!$I$8,G128=Paramétrage!$I$9,G128=Paramétrage!$I$10),0,M128*T128*VLOOKUP(L128,Paramétrage!$C$6:$E$29,2,0)))))</f>
        <v>0</v>
      </c>
      <c r="V128" s="43"/>
      <c r="W128" s="103">
        <f t="shared" si="43"/>
        <v>0</v>
      </c>
      <c r="X128" s="111">
        <f>IF(L128="",0,IF(ISERROR(V128+U128*VLOOKUP(L128,Paramétrage!$C$6:$E$29,3,0))=TRUE,W128,V128+U128*VLOOKUP(L128,Paramétrage!$C$6:$E$29,3,0)))</f>
        <v>0</v>
      </c>
      <c r="Y128" s="366"/>
      <c r="Z128" s="361"/>
      <c r="AA128" s="367"/>
      <c r="AB128" s="214"/>
      <c r="AC128" s="44"/>
      <c r="AD128" s="74">
        <f>IF(F128="",0,IF(J128="",0,IF(SUMIF(F125:F132,F128,N125:N132)=0,0,IF(OR(K128="",J128="obligatoire"),AE128/SUMIF(F125:F132,F128,N125:N132),AE128/(SUMIF(F125:F132,F128,N125:N132)/K128)))))</f>
        <v>0</v>
      </c>
      <c r="AE128" s="17">
        <f t="shared" si="44"/>
        <v>0</v>
      </c>
    </row>
    <row r="129" spans="1:31" ht="15.65" hidden="1" customHeight="1" x14ac:dyDescent="0.25">
      <c r="A129" s="379"/>
      <c r="B129" s="351"/>
      <c r="C129" s="354"/>
      <c r="D129" s="355"/>
      <c r="E129" s="358"/>
      <c r="F129" s="164"/>
      <c r="G129" s="64"/>
      <c r="H129" s="65"/>
      <c r="I129" s="59"/>
      <c r="J129" s="58"/>
      <c r="K129" s="40"/>
      <c r="L129" s="41"/>
      <c r="M129" s="52"/>
      <c r="N129" s="49"/>
      <c r="O129" s="57"/>
      <c r="P129" s="42"/>
      <c r="Q129" s="360"/>
      <c r="R129" s="361"/>
      <c r="S129" s="362"/>
      <c r="T129" s="110" t="str">
        <f>IF(OR(O129="",L129=Paramétrage!$C$10,L129=Paramétrage!$C$13,L129=Paramétrage!$C$17,L129=Paramétrage!$C$20,L129=Paramétrage!$C$24,L129=Paramétrage!$C$27,AND(L129&lt;&gt;Paramétrage!$C$9,P129="Mut+ext")),"",ROUNDUP(N129/O129,0))</f>
        <v/>
      </c>
      <c r="U129" s="102">
        <f>IF(OR(L129="",P129="Mut+ext"),0,IF(VLOOKUP(L129,Paramétrage!$C$6:$E$29,2,0)=0,0,IF(O129="","saisir capacité",IF(OR(G129=Paramétrage!$I$7,G129=Paramétrage!$I$8,G129=Paramétrage!$I$9,G129=Paramétrage!$I$10),0,M129*T129*VLOOKUP(L129,Paramétrage!$C$6:$E$29,2,0)))))</f>
        <v>0</v>
      </c>
      <c r="V129" s="43"/>
      <c r="W129" s="103">
        <f t="shared" si="43"/>
        <v>0</v>
      </c>
      <c r="X129" s="111">
        <f>IF(L129="",0,IF(ISERROR(V129+U129*VLOOKUP(L129,Paramétrage!$C$6:$E$29,3,0))=TRUE,W129,V129+U129*VLOOKUP(L129,Paramétrage!$C$6:$E$29,3,0)))</f>
        <v>0</v>
      </c>
      <c r="Y129" s="366"/>
      <c r="Z129" s="361"/>
      <c r="AA129" s="367"/>
      <c r="AB129" s="214"/>
      <c r="AC129" s="44"/>
      <c r="AD129" s="74">
        <f>IF(F129="",0,IF(J129="",0,IF(SUMIF(F125:F132,F129,N125:N132)=0,0,IF(OR(K129="",J129="obligatoire"),AE129/SUMIF(F125:F132,F129,N125:N132),AE129/(SUMIF(F125:F132,F129,N125:N132)/K129)))))</f>
        <v>0</v>
      </c>
      <c r="AE129" s="17">
        <f t="shared" si="44"/>
        <v>0</v>
      </c>
    </row>
    <row r="130" spans="1:31" ht="15.65" hidden="1" customHeight="1" x14ac:dyDescent="0.25">
      <c r="A130" s="379"/>
      <c r="B130" s="351"/>
      <c r="C130" s="354"/>
      <c r="D130" s="355"/>
      <c r="E130" s="358"/>
      <c r="F130" s="164"/>
      <c r="G130" s="64"/>
      <c r="H130" s="65"/>
      <c r="I130" s="59"/>
      <c r="J130" s="58"/>
      <c r="K130" s="40"/>
      <c r="L130" s="41"/>
      <c r="M130" s="52"/>
      <c r="N130" s="49"/>
      <c r="O130" s="57"/>
      <c r="P130" s="42"/>
      <c r="Q130" s="360"/>
      <c r="R130" s="361"/>
      <c r="S130" s="362"/>
      <c r="T130" s="110" t="str">
        <f>IF(OR(O130="",L130=Paramétrage!$C$10,L130=Paramétrage!$C$13,L130=Paramétrage!$C$17,L130=Paramétrage!$C$20,L130=Paramétrage!$C$24,L130=Paramétrage!$C$27,AND(L130&lt;&gt;Paramétrage!$C$9,P130="Mut+ext")),"",ROUNDUP(N130/O130,0))</f>
        <v/>
      </c>
      <c r="U130" s="102">
        <f>IF(OR(L130="",P130="Mut+ext"),0,IF(VLOOKUP(L130,Paramétrage!$C$6:$E$29,2,0)=0,0,IF(O130="","saisir capacité",IF(OR(G130=Paramétrage!$I$7,G130=Paramétrage!$I$8,G130=Paramétrage!$I$9,G130=Paramétrage!$I$10),0,M130*T130*VLOOKUP(L130,Paramétrage!$C$6:$E$29,2,0)))))</f>
        <v>0</v>
      </c>
      <c r="V130" s="43"/>
      <c r="W130" s="103">
        <f t="shared" si="43"/>
        <v>0</v>
      </c>
      <c r="X130" s="111">
        <f>IF(L130="",0,IF(ISERROR(V130+U130*VLOOKUP(L130,Paramétrage!$C$6:$E$29,3,0))=TRUE,W130,V130+U130*VLOOKUP(L130,Paramétrage!$C$6:$E$29,3,0)))</f>
        <v>0</v>
      </c>
      <c r="Y130" s="366"/>
      <c r="Z130" s="361"/>
      <c r="AA130" s="367"/>
      <c r="AB130" s="214"/>
      <c r="AC130" s="44"/>
      <c r="AD130" s="74">
        <f>IF(F130="",0,IF(J130="",0,IF(SUMIF(F125:F132,F130,N125:N132)=0,0,IF(OR(K130="",J130="obligatoire"),AE130/SUMIF(F125:F132,F130,N125:N132),AE130/(SUMIF(F125:F132,F130,N125:N132)/K130)))))</f>
        <v>0</v>
      </c>
      <c r="AE130" s="17">
        <f t="shared" si="44"/>
        <v>0</v>
      </c>
    </row>
    <row r="131" spans="1:31" ht="15.65" hidden="1" customHeight="1" x14ac:dyDescent="0.25">
      <c r="A131" s="379"/>
      <c r="B131" s="351"/>
      <c r="C131" s="354"/>
      <c r="D131" s="355"/>
      <c r="E131" s="358"/>
      <c r="F131" s="164"/>
      <c r="G131" s="64"/>
      <c r="H131" s="65"/>
      <c r="I131" s="59"/>
      <c r="J131" s="58"/>
      <c r="K131" s="40"/>
      <c r="L131" s="41"/>
      <c r="M131" s="52"/>
      <c r="N131" s="49"/>
      <c r="O131" s="57"/>
      <c r="P131" s="42"/>
      <c r="Q131" s="360"/>
      <c r="R131" s="361"/>
      <c r="S131" s="362"/>
      <c r="T131" s="110" t="str">
        <f>IF(OR(O131="",L131=Paramétrage!$C$10,L131=Paramétrage!$C$13,L131=Paramétrage!$C$17,L131=Paramétrage!$C$20,L131=Paramétrage!$C$24,L131=Paramétrage!$C$27,AND(L131&lt;&gt;Paramétrage!$C$9,P131="Mut+ext")),"",ROUNDUP(N131/O131,0))</f>
        <v/>
      </c>
      <c r="U131" s="102">
        <f>IF(OR(L131="",P131="Mut+ext"),0,IF(VLOOKUP(L131,Paramétrage!$C$6:$E$29,2,0)=0,0,IF(O131="","saisir capacité",IF(OR(G131=Paramétrage!$I$7,G131=Paramétrage!$I$8,G131=Paramétrage!$I$9,G131=Paramétrage!$I$10),0,M131*T131*VLOOKUP(L131,Paramétrage!$C$6:$E$29,2,0)))))</f>
        <v>0</v>
      </c>
      <c r="V131" s="43"/>
      <c r="W131" s="103">
        <f t="shared" si="43"/>
        <v>0</v>
      </c>
      <c r="X131" s="111">
        <f>IF(L131="",0,IF(ISERROR(V131+U131*VLOOKUP(L131,Paramétrage!$C$6:$E$29,3,0))=TRUE,W131,V131+U131*VLOOKUP(L131,Paramétrage!$C$6:$E$29,3,0)))</f>
        <v>0</v>
      </c>
      <c r="Y131" s="366"/>
      <c r="Z131" s="361"/>
      <c r="AA131" s="367"/>
      <c r="AB131" s="214"/>
      <c r="AC131" s="44"/>
      <c r="AD131" s="74">
        <f>IF(F131="",0,IF(J131="",0,IF(SUMIF(F125:F132,F131,N125:N132)=0,0,IF(OR(K131="",J131="obligatoire"),AE131/SUMIF(F125:F132,F131,N125:N132),AE131/(SUMIF(F125:F132,F131,N125:N132)/K131)))))</f>
        <v>0</v>
      </c>
      <c r="AE131" s="17">
        <f t="shared" si="44"/>
        <v>0</v>
      </c>
    </row>
    <row r="132" spans="1:31" ht="15.65" hidden="1" customHeight="1" x14ac:dyDescent="0.25">
      <c r="A132" s="379"/>
      <c r="B132" s="351"/>
      <c r="C132" s="356"/>
      <c r="D132" s="357"/>
      <c r="E132" s="359"/>
      <c r="F132" s="164"/>
      <c r="G132" s="64"/>
      <c r="H132" s="65"/>
      <c r="I132" s="59"/>
      <c r="J132" s="58"/>
      <c r="K132" s="40"/>
      <c r="L132" s="41"/>
      <c r="M132" s="53"/>
      <c r="N132" s="49"/>
      <c r="O132" s="57"/>
      <c r="P132" s="42"/>
      <c r="Q132" s="360"/>
      <c r="R132" s="361"/>
      <c r="S132" s="362"/>
      <c r="T132" s="110" t="str">
        <f>IF(OR(O132="",L132=Paramétrage!$C$10,L132=Paramétrage!$C$13,L132=Paramétrage!$C$17,L132=Paramétrage!$C$20,L132=Paramétrage!$C$24,L132=Paramétrage!$C$27,AND(L132&lt;&gt;Paramétrage!$C$9,P132="Mut+ext")),"",ROUNDUP(N132/O132,0))</f>
        <v/>
      </c>
      <c r="U132" s="102">
        <f>IF(OR(L132="",P132="Mut+ext"),0,IF(VLOOKUP(L132,Paramétrage!$C$6:$E$29,2,0)=0,0,IF(O132="","saisir capacité",IF(OR(G132=Paramétrage!$I$7,G132=Paramétrage!$I$8,G132=Paramétrage!$I$9,G132=Paramétrage!$I$10),0,M132*T132*VLOOKUP(L132,Paramétrage!$C$6:$E$29,2,0)))))</f>
        <v>0</v>
      </c>
      <c r="V132" s="43"/>
      <c r="W132" s="103">
        <f t="shared" si="43"/>
        <v>0</v>
      </c>
      <c r="X132" s="111">
        <f>IF(L132="",0,IF(ISERROR(V132+U132*VLOOKUP(L132,Paramétrage!$C$6:$E$29,3,0))=TRUE,W132,V132+U132*VLOOKUP(L132,Paramétrage!$C$6:$E$29,3,0)))</f>
        <v>0</v>
      </c>
      <c r="Y132" s="366"/>
      <c r="Z132" s="361"/>
      <c r="AA132" s="367"/>
      <c r="AB132" s="214"/>
      <c r="AC132" s="44"/>
      <c r="AD132" s="74">
        <f>IF(F132="",0,IF(J132="",0,IF(SUMIF(F125:F132,F132,N125:N132)=0,0,IF(OR(K132="",J132="obligatoire"),AE132/SUMIF(F125:F132,F132,N125:N132),AE132/(SUMIF(F125:F132,F132,N125:N132)/K132)))))</f>
        <v>0</v>
      </c>
      <c r="AE132" s="17">
        <f t="shared" si="44"/>
        <v>0</v>
      </c>
    </row>
    <row r="133" spans="1:31" ht="15.65" hidden="1" customHeight="1" x14ac:dyDescent="0.25">
      <c r="A133" s="379"/>
      <c r="B133" s="351"/>
      <c r="C133" s="178"/>
      <c r="D133" s="89"/>
      <c r="E133" s="88"/>
      <c r="F133" s="89"/>
      <c r="G133" s="169"/>
      <c r="H133" s="167"/>
      <c r="I133" s="161"/>
      <c r="J133" s="90"/>
      <c r="K133" s="92"/>
      <c r="L133" s="93"/>
      <c r="M133" s="94">
        <f>AD133</f>
        <v>0</v>
      </c>
      <c r="N133" s="95"/>
      <c r="O133" s="95"/>
      <c r="P133" s="98"/>
      <c r="Q133" s="96"/>
      <c r="R133" s="96"/>
      <c r="S133" s="97"/>
      <c r="T133" s="153"/>
      <c r="U133" s="99">
        <f>SUM(U125:U132)</f>
        <v>0</v>
      </c>
      <c r="V133" s="93">
        <f>SUM(V125:V132)</f>
        <v>0</v>
      </c>
      <c r="W133" s="100">
        <f t="shared" ref="W133:W151" si="45">U133+V133</f>
        <v>0</v>
      </c>
      <c r="X133" s="101">
        <f>SUM(X125:X132)</f>
        <v>0</v>
      </c>
      <c r="Y133" s="154"/>
      <c r="Z133" s="155"/>
      <c r="AA133" s="156"/>
      <c r="AB133" s="157"/>
      <c r="AC133" s="158"/>
      <c r="AD133" s="159">
        <f>SUM(AD125:AD132)</f>
        <v>0</v>
      </c>
      <c r="AE133" s="160">
        <f>SUM(AE125:AE132)</f>
        <v>0</v>
      </c>
    </row>
    <row r="134" spans="1:31" ht="15.65" hidden="1" customHeight="1" x14ac:dyDescent="0.25">
      <c r="A134" s="379"/>
      <c r="B134" s="351" t="s">
        <v>181</v>
      </c>
      <c r="C134" s="352" t="s">
        <v>257</v>
      </c>
      <c r="D134" s="353"/>
      <c r="E134" s="358"/>
      <c r="F134" s="212" t="s">
        <v>182</v>
      </c>
      <c r="G134" s="47"/>
      <c r="H134" s="65"/>
      <c r="I134" s="59"/>
      <c r="J134" s="58"/>
      <c r="K134" s="40"/>
      <c r="L134" s="41"/>
      <c r="M134" s="52"/>
      <c r="N134" s="49"/>
      <c r="O134" s="57"/>
      <c r="P134" s="46"/>
      <c r="Q134" s="360"/>
      <c r="R134" s="361"/>
      <c r="S134" s="362"/>
      <c r="T134" s="110" t="str">
        <f>IF(OR(O134="",L134=Paramétrage!$C$10,L134=Paramétrage!$C$13,L134=Paramétrage!$C$17,L134=Paramétrage!$C$20,L134=Paramétrage!$C$24,L134=Paramétrage!$C$27,AND(L134&lt;&gt;Paramétrage!$C$9,P134="Mut+ext")),"",ROUNDUP(N134/O134,0))</f>
        <v/>
      </c>
      <c r="U134" s="102">
        <f>IF(OR(L134="",P134="Mut+ext"),0,IF(VLOOKUP(L134,Paramétrage!$C$6:$E$29,2,0)=0,0,IF(O134="","saisir capacité",IF(OR(G134=Paramétrage!$I$7,G134=Paramétrage!$I$8,G134=Paramétrage!$I$9,G134=Paramétrage!$I$10),0,M134*T134*VLOOKUP(L134,Paramétrage!$C$6:$E$29,2,0)))))</f>
        <v>0</v>
      </c>
      <c r="V134" s="43"/>
      <c r="W134" s="103">
        <f t="shared" ref="W134:W141" si="46">IF(ISERROR(U134+V134)=TRUE,U134,U134+V134)</f>
        <v>0</v>
      </c>
      <c r="X134" s="111">
        <f>IF(L134="",0,IF(ISERROR(V134+U134*VLOOKUP(L134,Paramétrage!$C$6:$E$29,3,0))=TRUE,W134,V134+U134*VLOOKUP(L134,Paramétrage!$C$6:$E$29,3,0)))</f>
        <v>0</v>
      </c>
      <c r="Y134" s="366"/>
      <c r="Z134" s="361"/>
      <c r="AA134" s="367"/>
      <c r="AB134" s="214"/>
      <c r="AC134" s="45"/>
      <c r="AD134" s="74">
        <f>IF(F134="",0,IF(J134="",0,IF(SUMIF(F134:F141,F134,N134:N141)=0,0,IF(OR(K134="",J134="obligatoire"),AE134/SUMIF(F134:F141,F134,N134:N141),AE134/(SUMIF(F134:F141,F134,N134:N141)/K134)))))</f>
        <v>0</v>
      </c>
      <c r="AE134" s="16">
        <f t="shared" ref="AE134:AE141" si="47">M134*N134</f>
        <v>0</v>
      </c>
    </row>
    <row r="135" spans="1:31" ht="15.65" hidden="1" customHeight="1" x14ac:dyDescent="0.25">
      <c r="A135" s="379"/>
      <c r="B135" s="351"/>
      <c r="C135" s="354"/>
      <c r="D135" s="355"/>
      <c r="E135" s="358"/>
      <c r="F135" s="164" t="s">
        <v>258</v>
      </c>
      <c r="G135" s="39"/>
      <c r="H135" s="65"/>
      <c r="I135" s="59"/>
      <c r="J135" s="58"/>
      <c r="K135" s="40"/>
      <c r="L135" s="41"/>
      <c r="M135" s="52"/>
      <c r="N135" s="49"/>
      <c r="O135" s="57"/>
      <c r="P135" s="42"/>
      <c r="Q135" s="360"/>
      <c r="R135" s="361"/>
      <c r="S135" s="362"/>
      <c r="T135" s="110" t="str">
        <f>IF(OR(O135="",L135=Paramétrage!$C$10,L135=Paramétrage!$C$13,L135=Paramétrage!$C$17,L135=Paramétrage!$C$20,L135=Paramétrage!$C$24,L135=Paramétrage!$C$27,AND(L135&lt;&gt;Paramétrage!$C$9,P135="Mut+ext")),"",ROUNDUP(N135/O135,0))</f>
        <v/>
      </c>
      <c r="U135" s="102">
        <f>IF(OR(L135="",P135="Mut+ext"),0,IF(VLOOKUP(L135,Paramétrage!$C$6:$E$29,2,0)=0,0,IF(O135="","saisir capacité",IF(OR(G135=Paramétrage!$I$7,G135=Paramétrage!$I$8,G135=Paramétrage!$I$9,G135=Paramétrage!$I$10),0,M135*T135*VLOOKUP(L135,Paramétrage!$C$6:$E$29,2,0)))))</f>
        <v>0</v>
      </c>
      <c r="V135" s="43"/>
      <c r="W135" s="103">
        <f t="shared" si="46"/>
        <v>0</v>
      </c>
      <c r="X135" s="111">
        <f>IF(L135="",0,IF(ISERROR(V135+U135*VLOOKUP(L135,Paramétrage!$C$6:$E$29,3,0))=TRUE,W135,V135+U135*VLOOKUP(L135,Paramétrage!$C$6:$E$29,3,0)))</f>
        <v>0</v>
      </c>
      <c r="Y135" s="366"/>
      <c r="Z135" s="361"/>
      <c r="AA135" s="367"/>
      <c r="AB135" s="214"/>
      <c r="AC135" s="44"/>
      <c r="AD135" s="74">
        <f>IF(F135="",0,IF(J135="",0,IF(SUMIF(F134:F141,F135,N134:N141)=0,0,IF(OR(K135="",J135="obligatoire"),AE135/SUMIF(F134:F141,F135,N134:N141),AE135/(SUMIF(F134:F141,F135,N134:N141)/K135)))))</f>
        <v>0</v>
      </c>
      <c r="AE135" s="17">
        <f t="shared" si="47"/>
        <v>0</v>
      </c>
    </row>
    <row r="136" spans="1:31" ht="15.65" hidden="1" customHeight="1" x14ac:dyDescent="0.25">
      <c r="A136" s="379"/>
      <c r="B136" s="351"/>
      <c r="C136" s="354"/>
      <c r="D136" s="355"/>
      <c r="E136" s="358"/>
      <c r="F136" s="164" t="s">
        <v>259</v>
      </c>
      <c r="G136" s="39"/>
      <c r="H136" s="65"/>
      <c r="I136" s="59"/>
      <c r="J136" s="58"/>
      <c r="K136" s="40"/>
      <c r="L136" s="41"/>
      <c r="M136" s="52"/>
      <c r="N136" s="49"/>
      <c r="O136" s="57"/>
      <c r="P136" s="42"/>
      <c r="Q136" s="360"/>
      <c r="R136" s="361"/>
      <c r="S136" s="362"/>
      <c r="T136" s="110" t="str">
        <f>IF(OR(O136="",L136=Paramétrage!$C$10,L136=Paramétrage!$C$13,L136=Paramétrage!$C$17,L136=Paramétrage!$C$20,L136=Paramétrage!$C$24,L136=Paramétrage!$C$27,AND(L136&lt;&gt;Paramétrage!$C$9,P136="Mut+ext")),"",ROUNDUP(N136/O136,0))</f>
        <v/>
      </c>
      <c r="U136" s="102">
        <f>IF(OR(L136="",P136="Mut+ext"),0,IF(VLOOKUP(L136,Paramétrage!$C$6:$E$29,2,0)=0,0,IF(O136="","saisir capacité",IF(OR(G136=Paramétrage!$I$7,G136=Paramétrage!$I$8,G136=Paramétrage!$I$9,G136=Paramétrage!$I$10),0,M136*T136*VLOOKUP(L136,Paramétrage!$C$6:$E$29,2,0)))))</f>
        <v>0</v>
      </c>
      <c r="V136" s="43"/>
      <c r="W136" s="103">
        <f t="shared" si="46"/>
        <v>0</v>
      </c>
      <c r="X136" s="111">
        <f>IF(L136="",0,IF(ISERROR(V136+U136*VLOOKUP(L136,Paramétrage!$C$6:$E$29,3,0))=TRUE,W136,V136+U136*VLOOKUP(L136,Paramétrage!$C$6:$E$29,3,0)))</f>
        <v>0</v>
      </c>
      <c r="Y136" s="366"/>
      <c r="Z136" s="361"/>
      <c r="AA136" s="367"/>
      <c r="AB136" s="214"/>
      <c r="AC136" s="44"/>
      <c r="AD136" s="74">
        <f>IF(F136="",0,IF(J136="",0,IF(SUMIF(F134:F141,F136,N134:N141)=0,0,IF(OR(K136="",J136="obligatoire"),AE136/SUMIF(F134:F141,F136,N134:N141),AE136/(SUMIF(F134:F141,F136,N134:N141)/K136)))))</f>
        <v>0</v>
      </c>
      <c r="AE136" s="17">
        <f t="shared" si="47"/>
        <v>0</v>
      </c>
    </row>
    <row r="137" spans="1:31" ht="15.65" hidden="1" customHeight="1" x14ac:dyDescent="0.25">
      <c r="A137" s="379"/>
      <c r="B137" s="351"/>
      <c r="C137" s="354"/>
      <c r="D137" s="355"/>
      <c r="E137" s="358"/>
      <c r="F137" s="213" t="s">
        <v>260</v>
      </c>
      <c r="G137" s="39"/>
      <c r="H137" s="65"/>
      <c r="I137" s="59"/>
      <c r="J137" s="58"/>
      <c r="K137" s="40"/>
      <c r="L137" s="41"/>
      <c r="M137" s="52"/>
      <c r="N137" s="49"/>
      <c r="O137" s="57"/>
      <c r="P137" s="42"/>
      <c r="Q137" s="360"/>
      <c r="R137" s="361"/>
      <c r="S137" s="362"/>
      <c r="T137" s="110" t="str">
        <f>IF(OR(O137="",L137=Paramétrage!$C$10,L137=Paramétrage!$C$13,L137=Paramétrage!$C$17,L137=Paramétrage!$C$20,L137=Paramétrage!$C$24,L137=Paramétrage!$C$27,AND(L137&lt;&gt;Paramétrage!$C$9,P137="Mut+ext")),"",ROUNDUP(N137/O137,0))</f>
        <v/>
      </c>
      <c r="U137" s="102">
        <f>IF(OR(L137="",P137="Mut+ext"),0,IF(VLOOKUP(L137,Paramétrage!$C$6:$E$29,2,0)=0,0,IF(O137="","saisir capacité",IF(OR(G137=Paramétrage!$I$7,G137=Paramétrage!$I$8,G137=Paramétrage!$I$9,G137=Paramétrage!$I$10),0,M137*T137*VLOOKUP(L137,Paramétrage!$C$6:$E$29,2,0)))))</f>
        <v>0</v>
      </c>
      <c r="V137" s="43"/>
      <c r="W137" s="103">
        <f t="shared" si="46"/>
        <v>0</v>
      </c>
      <c r="X137" s="111">
        <f>IF(L137="",0,IF(ISERROR(V137+U137*VLOOKUP(L137,Paramétrage!$C$6:$E$29,3,0))=TRUE,W137,V137+U137*VLOOKUP(L137,Paramétrage!$C$6:$E$29,3,0)))</f>
        <v>0</v>
      </c>
      <c r="Y137" s="366"/>
      <c r="Z137" s="361"/>
      <c r="AA137" s="367"/>
      <c r="AB137" s="214"/>
      <c r="AC137" s="44"/>
      <c r="AD137" s="74">
        <f>IF(F137="",0,IF(J137="",0,IF(SUMIF(F134:F141,F137,N134:N141)=0,0,IF(OR(K137="",J137="obligatoire"),AE137/SUMIF(F134:F141,F137,N134:N141),AE137/(SUMIF(F134:F141,F137,N134:N141)/K137)))))</f>
        <v>0</v>
      </c>
      <c r="AE137" s="17">
        <f t="shared" si="47"/>
        <v>0</v>
      </c>
    </row>
    <row r="138" spans="1:31" ht="15.65" hidden="1" customHeight="1" x14ac:dyDescent="0.25">
      <c r="A138" s="379"/>
      <c r="B138" s="351"/>
      <c r="C138" s="354"/>
      <c r="D138" s="355"/>
      <c r="E138" s="358"/>
      <c r="F138" s="164"/>
      <c r="G138" s="64"/>
      <c r="H138" s="65"/>
      <c r="I138" s="59"/>
      <c r="J138" s="58"/>
      <c r="K138" s="40"/>
      <c r="L138" s="41"/>
      <c r="M138" s="52"/>
      <c r="N138" s="49"/>
      <c r="O138" s="57"/>
      <c r="P138" s="42"/>
      <c r="Q138" s="360"/>
      <c r="R138" s="361"/>
      <c r="S138" s="362"/>
      <c r="T138" s="110" t="str">
        <f>IF(OR(O138="",L138=Paramétrage!$C$10,L138=Paramétrage!$C$13,L138=Paramétrage!$C$17,L138=Paramétrage!$C$20,L138=Paramétrage!$C$24,L138=Paramétrage!$C$27,AND(L138&lt;&gt;Paramétrage!$C$9,P138="Mut+ext")),"",ROUNDUP(N138/O138,0))</f>
        <v/>
      </c>
      <c r="U138" s="102">
        <f>IF(OR(L138="",P138="Mut+ext"),0,IF(VLOOKUP(L138,Paramétrage!$C$6:$E$29,2,0)=0,0,IF(O138="","saisir capacité",IF(OR(G138=Paramétrage!$I$7,G138=Paramétrage!$I$8,G138=Paramétrage!$I$9,G138=Paramétrage!$I$10),0,M138*T138*VLOOKUP(L138,Paramétrage!$C$6:$E$29,2,0)))))</f>
        <v>0</v>
      </c>
      <c r="V138" s="43"/>
      <c r="W138" s="103">
        <f t="shared" si="46"/>
        <v>0</v>
      </c>
      <c r="X138" s="111">
        <f>IF(L138="",0,IF(ISERROR(V138+U138*VLOOKUP(L138,Paramétrage!$C$6:$E$29,3,0))=TRUE,W138,V138+U138*VLOOKUP(L138,Paramétrage!$C$6:$E$29,3,0)))</f>
        <v>0</v>
      </c>
      <c r="Y138" s="366"/>
      <c r="Z138" s="361"/>
      <c r="AA138" s="367"/>
      <c r="AB138" s="214"/>
      <c r="AC138" s="44"/>
      <c r="AD138" s="74">
        <f>IF(F138="",0,IF(J138="",0,IF(SUMIF(F134:F141,F138,N134:N141)=0,0,IF(OR(K138="",J138="obligatoire"),AE138/SUMIF(F134:F141,F138,N134:N141),AE138/(SUMIF(F134:F141,F138,N134:N141)/K138)))))</f>
        <v>0</v>
      </c>
      <c r="AE138" s="17">
        <f t="shared" si="47"/>
        <v>0</v>
      </c>
    </row>
    <row r="139" spans="1:31" ht="15.65" hidden="1" customHeight="1" x14ac:dyDescent="0.25">
      <c r="A139" s="379"/>
      <c r="B139" s="351"/>
      <c r="C139" s="354"/>
      <c r="D139" s="355"/>
      <c r="E139" s="358"/>
      <c r="F139" s="164"/>
      <c r="G139" s="64"/>
      <c r="H139" s="65"/>
      <c r="I139" s="59"/>
      <c r="J139" s="58"/>
      <c r="K139" s="40"/>
      <c r="L139" s="41"/>
      <c r="M139" s="52"/>
      <c r="N139" s="49"/>
      <c r="O139" s="57"/>
      <c r="P139" s="42"/>
      <c r="Q139" s="360"/>
      <c r="R139" s="361"/>
      <c r="S139" s="362"/>
      <c r="T139" s="110" t="str">
        <f>IF(OR(O139="",L139=Paramétrage!$C$10,L139=Paramétrage!$C$13,L139=Paramétrage!$C$17,L139=Paramétrage!$C$20,L139=Paramétrage!$C$24,L139=Paramétrage!$C$27,AND(L139&lt;&gt;Paramétrage!$C$9,P139="Mut+ext")),"",ROUNDUP(N139/O139,0))</f>
        <v/>
      </c>
      <c r="U139" s="102">
        <f>IF(OR(L139="",P139="Mut+ext"),0,IF(VLOOKUP(L139,Paramétrage!$C$6:$E$29,2,0)=0,0,IF(O139="","saisir capacité",IF(OR(G139=Paramétrage!$I$7,G139=Paramétrage!$I$8,G139=Paramétrage!$I$9,G139=Paramétrage!$I$10),0,M139*T139*VLOOKUP(L139,Paramétrage!$C$6:$E$29,2,0)))))</f>
        <v>0</v>
      </c>
      <c r="V139" s="43"/>
      <c r="W139" s="103">
        <f t="shared" si="46"/>
        <v>0</v>
      </c>
      <c r="X139" s="111">
        <f>IF(L139="",0,IF(ISERROR(V139+U139*VLOOKUP(L139,Paramétrage!$C$6:$E$29,3,0))=TRUE,W139,V139+U139*VLOOKUP(L139,Paramétrage!$C$6:$E$29,3,0)))</f>
        <v>0</v>
      </c>
      <c r="Y139" s="366"/>
      <c r="Z139" s="361"/>
      <c r="AA139" s="367"/>
      <c r="AB139" s="214"/>
      <c r="AC139" s="44"/>
      <c r="AD139" s="74">
        <f>IF(F139="",0,IF(J139="",0,IF(SUMIF(F134:F141,F139,N134:N141)=0,0,IF(OR(K139="",J139="obligatoire"),AE139/SUMIF(F134:F141,F139,N134:N141),AE139/(SUMIF(F134:F141,F139,N134:N141)/K139)))))</f>
        <v>0</v>
      </c>
      <c r="AE139" s="17">
        <f t="shared" si="47"/>
        <v>0</v>
      </c>
    </row>
    <row r="140" spans="1:31" ht="15.65" hidden="1" customHeight="1" x14ac:dyDescent="0.25">
      <c r="A140" s="379"/>
      <c r="B140" s="351"/>
      <c r="C140" s="354"/>
      <c r="D140" s="355"/>
      <c r="E140" s="358"/>
      <c r="F140" s="164"/>
      <c r="G140" s="64"/>
      <c r="H140" s="65"/>
      <c r="I140" s="59"/>
      <c r="J140" s="58"/>
      <c r="K140" s="40"/>
      <c r="L140" s="41"/>
      <c r="M140" s="52"/>
      <c r="N140" s="49"/>
      <c r="O140" s="57"/>
      <c r="P140" s="42"/>
      <c r="Q140" s="360"/>
      <c r="R140" s="361"/>
      <c r="S140" s="362"/>
      <c r="T140" s="110" t="str">
        <f>IF(OR(O140="",L140=Paramétrage!$C$10,L140=Paramétrage!$C$13,L140=Paramétrage!$C$17,L140=Paramétrage!$C$20,L140=Paramétrage!$C$24,L140=Paramétrage!$C$27,AND(L140&lt;&gt;Paramétrage!$C$9,P140="Mut+ext")),"",ROUNDUP(N140/O140,0))</f>
        <v/>
      </c>
      <c r="U140" s="102">
        <f>IF(OR(L140="",P140="Mut+ext"),0,IF(VLOOKUP(L140,Paramétrage!$C$6:$E$29,2,0)=0,0,IF(O140="","saisir capacité",IF(OR(G140=Paramétrage!$I$7,G140=Paramétrage!$I$8,G140=Paramétrage!$I$9,G140=Paramétrage!$I$10),0,M140*T140*VLOOKUP(L140,Paramétrage!$C$6:$E$29,2,0)))))</f>
        <v>0</v>
      </c>
      <c r="V140" s="43"/>
      <c r="W140" s="103">
        <f t="shared" si="46"/>
        <v>0</v>
      </c>
      <c r="X140" s="111">
        <f>IF(L140="",0,IF(ISERROR(V140+U140*VLOOKUP(L140,Paramétrage!$C$6:$E$29,3,0))=TRUE,W140,V140+U140*VLOOKUP(L140,Paramétrage!$C$6:$E$29,3,0)))</f>
        <v>0</v>
      </c>
      <c r="Y140" s="366"/>
      <c r="Z140" s="361"/>
      <c r="AA140" s="367"/>
      <c r="AB140" s="214"/>
      <c r="AC140" s="44"/>
      <c r="AD140" s="74">
        <f>IF(F140="",0,IF(J140="",0,IF(SUMIF(F134:F141,F140,N134:N141)=0,0,IF(OR(K140="",J140="obligatoire"),AE140/SUMIF(F134:F141,F140,N134:N141),AE140/(SUMIF(F134:F141,F140,N134:N141)/K140)))))</f>
        <v>0</v>
      </c>
      <c r="AE140" s="17">
        <f t="shared" si="47"/>
        <v>0</v>
      </c>
    </row>
    <row r="141" spans="1:31" ht="15.65" hidden="1" customHeight="1" x14ac:dyDescent="0.25">
      <c r="A141" s="379"/>
      <c r="B141" s="351"/>
      <c r="C141" s="356"/>
      <c r="D141" s="357"/>
      <c r="E141" s="359"/>
      <c r="F141" s="164"/>
      <c r="G141" s="64"/>
      <c r="H141" s="65"/>
      <c r="I141" s="59"/>
      <c r="J141" s="58"/>
      <c r="K141" s="40"/>
      <c r="L141" s="41"/>
      <c r="M141" s="53"/>
      <c r="N141" s="49"/>
      <c r="O141" s="57"/>
      <c r="P141" s="42"/>
      <c r="Q141" s="360"/>
      <c r="R141" s="361"/>
      <c r="S141" s="362"/>
      <c r="T141" s="110" t="str">
        <f>IF(OR(O141="",L141=Paramétrage!$C$10,L141=Paramétrage!$C$13,L141=Paramétrage!$C$17,L141=Paramétrage!$C$20,L141=Paramétrage!$C$24,L141=Paramétrage!$C$27,AND(L141&lt;&gt;Paramétrage!$C$9,P141="Mut+ext")),"",ROUNDUP(N141/O141,0))</f>
        <v/>
      </c>
      <c r="U141" s="102">
        <f>IF(OR(L141="",P141="Mut+ext"),0,IF(VLOOKUP(L141,Paramétrage!$C$6:$E$29,2,0)=0,0,IF(O141="","saisir capacité",IF(OR(G141=Paramétrage!$I$7,G141=Paramétrage!$I$8,G141=Paramétrage!$I$9,G141=Paramétrage!$I$10),0,M141*T141*VLOOKUP(L141,Paramétrage!$C$6:$E$29,2,0)))))</f>
        <v>0</v>
      </c>
      <c r="V141" s="43"/>
      <c r="W141" s="103">
        <f t="shared" si="46"/>
        <v>0</v>
      </c>
      <c r="X141" s="111">
        <f>IF(L141="",0,IF(ISERROR(V141+U141*VLOOKUP(L141,Paramétrage!$C$6:$E$29,3,0))=TRUE,W141,V141+U141*VLOOKUP(L141,Paramétrage!$C$6:$E$29,3,0)))</f>
        <v>0</v>
      </c>
      <c r="Y141" s="366"/>
      <c r="Z141" s="361"/>
      <c r="AA141" s="367"/>
      <c r="AB141" s="214"/>
      <c r="AC141" s="44"/>
      <c r="AD141" s="74">
        <f>IF(F141="",0,IF(J141="",0,IF(SUMIF(F134:F141,F141,N134:N141)=0,0,IF(OR(K141="",J141="obligatoire"),AE141/SUMIF(F134:F141,F141,N134:N141),AE141/(SUMIF(F134:F141,F141,N134:N141)/K141)))))</f>
        <v>0</v>
      </c>
      <c r="AE141" s="17">
        <f t="shared" si="47"/>
        <v>0</v>
      </c>
    </row>
    <row r="142" spans="1:31" ht="15.65" hidden="1" customHeight="1" x14ac:dyDescent="0.25">
      <c r="A142" s="379"/>
      <c r="B142" s="351"/>
      <c r="C142" s="178"/>
      <c r="D142" s="89"/>
      <c r="E142" s="88"/>
      <c r="F142" s="89"/>
      <c r="G142" s="169"/>
      <c r="H142" s="167"/>
      <c r="I142" s="161"/>
      <c r="J142" s="90"/>
      <c r="K142" s="92"/>
      <c r="L142" s="93"/>
      <c r="M142" s="94">
        <f>AD142</f>
        <v>0</v>
      </c>
      <c r="N142" s="95">
        <f>SUM(N134:N141)</f>
        <v>0</v>
      </c>
      <c r="O142" s="95"/>
      <c r="P142" s="98"/>
      <c r="Q142" s="96"/>
      <c r="R142" s="96"/>
      <c r="S142" s="97"/>
      <c r="T142" s="153"/>
      <c r="U142" s="99">
        <f>SUM(U134:U141)</f>
        <v>0</v>
      </c>
      <c r="V142" s="93">
        <f>SUM(V134:V141)</f>
        <v>0</v>
      </c>
      <c r="W142" s="100">
        <f t="shared" si="45"/>
        <v>0</v>
      </c>
      <c r="X142" s="101">
        <f>SUM(X134:X141)</f>
        <v>0</v>
      </c>
      <c r="Y142" s="154"/>
      <c r="Z142" s="155"/>
      <c r="AA142" s="156"/>
      <c r="AB142" s="157"/>
      <c r="AC142" s="158"/>
      <c r="AD142" s="159">
        <f>SUM(AD134:AD141)</f>
        <v>0</v>
      </c>
      <c r="AE142" s="160">
        <f>SUM(AE134:AE141)</f>
        <v>0</v>
      </c>
    </row>
    <row r="143" spans="1:31" ht="15.65" hidden="1" customHeight="1" x14ac:dyDescent="0.25">
      <c r="A143" s="379"/>
      <c r="B143" s="351" t="s">
        <v>183</v>
      </c>
      <c r="C143" s="352" t="s">
        <v>261</v>
      </c>
      <c r="D143" s="353"/>
      <c r="E143" s="358"/>
      <c r="F143" s="212" t="s">
        <v>184</v>
      </c>
      <c r="G143" s="47"/>
      <c r="H143" s="65"/>
      <c r="I143" s="59"/>
      <c r="J143" s="58"/>
      <c r="K143" s="40"/>
      <c r="L143" s="41"/>
      <c r="M143" s="52"/>
      <c r="N143" s="49"/>
      <c r="O143" s="57"/>
      <c r="P143" s="46"/>
      <c r="Q143" s="360"/>
      <c r="R143" s="361"/>
      <c r="S143" s="362"/>
      <c r="T143" s="110" t="str">
        <f>IF(OR(O143="",L143=Paramétrage!$C$10,L143=Paramétrage!$C$13,L143=Paramétrage!$C$17,L143=Paramétrage!$C$20,L143=Paramétrage!$C$24,L143=Paramétrage!$C$27,AND(L143&lt;&gt;Paramétrage!$C$9,P143="Mut+ext")),"",ROUNDUP(N143/O143,0))</f>
        <v/>
      </c>
      <c r="U143" s="102">
        <f>IF(OR(L143="",P143="Mut+ext"),0,IF(VLOOKUP(L143,Paramétrage!$C$6:$E$29,2,0)=0,0,IF(O143="","saisir capacité",IF(OR(G143=Paramétrage!$I$7,G143=Paramétrage!$I$8,G143=Paramétrage!$I$9,G143=Paramétrage!$I$10),0,M143*T143*VLOOKUP(L143,Paramétrage!$C$6:$E$29,2,0)))))</f>
        <v>0</v>
      </c>
      <c r="V143" s="43"/>
      <c r="W143" s="103">
        <f t="shared" ref="W143:W150" si="48">IF(ISERROR(U143+V143)=TRUE,U143,U143+V143)</f>
        <v>0</v>
      </c>
      <c r="X143" s="111">
        <f>IF(L143="",0,IF(ISERROR(V143+U143*VLOOKUP(L143,Paramétrage!$C$6:$E$29,3,0))=TRUE,W143,V143+U143*VLOOKUP(L143,Paramétrage!$C$6:$E$29,3,0)))</f>
        <v>0</v>
      </c>
      <c r="Y143" s="366"/>
      <c r="Z143" s="361"/>
      <c r="AA143" s="367"/>
      <c r="AB143" s="214"/>
      <c r="AC143" s="45"/>
      <c r="AD143" s="74">
        <f>IF(F143="",0,IF(J143="",0,IF(SUMIF(F143:F150,F143,N143:N150)=0,0,IF(OR(K143="",J143="obligatoire"),AE143/SUMIF(F143:F150,F143,N143:N150),AE143/(SUMIF(F143:F150,F143,N143:N150)/K143)))))</f>
        <v>0</v>
      </c>
      <c r="AE143" s="16">
        <f t="shared" ref="AE143:AE150" si="49">M143*N143</f>
        <v>0</v>
      </c>
    </row>
    <row r="144" spans="1:31" ht="15.65" hidden="1" customHeight="1" x14ac:dyDescent="0.25">
      <c r="A144" s="379"/>
      <c r="B144" s="351"/>
      <c r="C144" s="354"/>
      <c r="D144" s="355"/>
      <c r="E144" s="358"/>
      <c r="F144" s="164" t="s">
        <v>262</v>
      </c>
      <c r="G144" s="39"/>
      <c r="H144" s="65"/>
      <c r="I144" s="59"/>
      <c r="J144" s="58"/>
      <c r="K144" s="40"/>
      <c r="L144" s="41"/>
      <c r="M144" s="52"/>
      <c r="N144" s="49"/>
      <c r="O144" s="57"/>
      <c r="P144" s="42"/>
      <c r="Q144" s="360"/>
      <c r="R144" s="361"/>
      <c r="S144" s="362"/>
      <c r="T144" s="110" t="str">
        <f>IF(OR(O144="",L144=Paramétrage!$C$10,L144=Paramétrage!$C$13,L144=Paramétrage!$C$17,L144=Paramétrage!$C$20,L144=Paramétrage!$C$24,L144=Paramétrage!$C$27,AND(L144&lt;&gt;Paramétrage!$C$9,P144="Mut+ext")),"",ROUNDUP(N144/O144,0))</f>
        <v/>
      </c>
      <c r="U144" s="102">
        <f>IF(OR(L144="",P144="Mut+ext"),0,IF(VLOOKUP(L144,Paramétrage!$C$6:$E$29,2,0)=0,0,IF(O144="","saisir capacité",IF(OR(G144=Paramétrage!$I$7,G144=Paramétrage!$I$8,G144=Paramétrage!$I$9,G144=Paramétrage!$I$10),0,M144*T144*VLOOKUP(L144,Paramétrage!$C$6:$E$29,2,0)))))</f>
        <v>0</v>
      </c>
      <c r="V144" s="43"/>
      <c r="W144" s="103">
        <f t="shared" si="48"/>
        <v>0</v>
      </c>
      <c r="X144" s="111">
        <f>IF(L144="",0,IF(ISERROR(V144+U144*VLOOKUP(L144,Paramétrage!$C$6:$E$29,3,0))=TRUE,W144,V144+U144*VLOOKUP(L144,Paramétrage!$C$6:$E$29,3,0)))</f>
        <v>0</v>
      </c>
      <c r="Y144" s="366"/>
      <c r="Z144" s="361"/>
      <c r="AA144" s="367"/>
      <c r="AB144" s="214"/>
      <c r="AC144" s="44"/>
      <c r="AD144" s="74">
        <f>IF(F144="",0,IF(J144="",0,IF(SUMIF(F143:F150,F144,N143:N150)=0,0,IF(OR(K144="",J144="obligatoire"),AE144/SUMIF(F143:F150,F144,N143:N150),AE144/(SUMIF(F143:F150,F144,N143:N150)/K144)))))</f>
        <v>0</v>
      </c>
      <c r="AE144" s="17">
        <f t="shared" si="49"/>
        <v>0</v>
      </c>
    </row>
    <row r="145" spans="1:31" ht="15.65" hidden="1" customHeight="1" x14ac:dyDescent="0.25">
      <c r="A145" s="379"/>
      <c r="B145" s="351"/>
      <c r="C145" s="354"/>
      <c r="D145" s="355"/>
      <c r="E145" s="358"/>
      <c r="F145" s="164" t="s">
        <v>263</v>
      </c>
      <c r="G145" s="39"/>
      <c r="H145" s="65"/>
      <c r="I145" s="59"/>
      <c r="J145" s="58"/>
      <c r="K145" s="40"/>
      <c r="L145" s="41"/>
      <c r="M145" s="52"/>
      <c r="N145" s="49"/>
      <c r="O145" s="57"/>
      <c r="P145" s="42"/>
      <c r="Q145" s="360"/>
      <c r="R145" s="361"/>
      <c r="S145" s="362"/>
      <c r="T145" s="110" t="str">
        <f>IF(OR(O145="",L145=Paramétrage!$C$10,L145=Paramétrage!$C$13,L145=Paramétrage!$C$17,L145=Paramétrage!$C$20,L145=Paramétrage!$C$24,L145=Paramétrage!$C$27,AND(L145&lt;&gt;Paramétrage!$C$9,P145="Mut+ext")),"",ROUNDUP(N145/O145,0))</f>
        <v/>
      </c>
      <c r="U145" s="102">
        <f>IF(OR(L145="",P145="Mut+ext"),0,IF(VLOOKUP(L145,Paramétrage!$C$6:$E$29,2,0)=0,0,IF(O145="","saisir capacité",IF(OR(G145=Paramétrage!$I$7,G145=Paramétrage!$I$8,G145=Paramétrage!$I$9,G145=Paramétrage!$I$10),0,M145*T145*VLOOKUP(L145,Paramétrage!$C$6:$E$29,2,0)))))</f>
        <v>0</v>
      </c>
      <c r="V145" s="43"/>
      <c r="W145" s="103">
        <f t="shared" si="48"/>
        <v>0</v>
      </c>
      <c r="X145" s="111">
        <f>IF(L145="",0,IF(ISERROR(V145+U145*VLOOKUP(L145,Paramétrage!$C$6:$E$29,3,0))=TRUE,W145,V145+U145*VLOOKUP(L145,Paramétrage!$C$6:$E$29,3,0)))</f>
        <v>0</v>
      </c>
      <c r="Y145" s="366"/>
      <c r="Z145" s="361"/>
      <c r="AA145" s="367"/>
      <c r="AB145" s="214"/>
      <c r="AC145" s="44"/>
      <c r="AD145" s="74">
        <f>IF(F145="",0,IF(J145="",0,IF(SUMIF(F143:F150,F145,N143:N150)=0,0,IF(OR(K145="",J145="obligatoire"),AE145/SUMIF(F143:F150,F145,N143:N150),AE145/(SUMIF(F143:F150,F145,N143:N150)/K145)))))</f>
        <v>0</v>
      </c>
      <c r="AE145" s="17">
        <f t="shared" si="49"/>
        <v>0</v>
      </c>
    </row>
    <row r="146" spans="1:31" ht="15.65" hidden="1" customHeight="1" x14ac:dyDescent="0.25">
      <c r="A146" s="379"/>
      <c r="B146" s="351"/>
      <c r="C146" s="354"/>
      <c r="D146" s="355"/>
      <c r="E146" s="358"/>
      <c r="F146" s="164" t="s">
        <v>264</v>
      </c>
      <c r="G146" s="39"/>
      <c r="H146" s="65"/>
      <c r="I146" s="59"/>
      <c r="J146" s="58"/>
      <c r="K146" s="40"/>
      <c r="L146" s="41"/>
      <c r="M146" s="52"/>
      <c r="N146" s="49"/>
      <c r="O146" s="57"/>
      <c r="P146" s="42"/>
      <c r="Q146" s="360"/>
      <c r="R146" s="361"/>
      <c r="S146" s="362"/>
      <c r="T146" s="110" t="str">
        <f>IF(OR(O146="",L146=Paramétrage!$C$10,L146=Paramétrage!$C$13,L146=Paramétrage!$C$17,L146=Paramétrage!$C$20,L146=Paramétrage!$C$24,L146=Paramétrage!$C$27,AND(L146&lt;&gt;Paramétrage!$C$9,P146="Mut+ext")),"",ROUNDUP(N146/O146,0))</f>
        <v/>
      </c>
      <c r="U146" s="102">
        <f>IF(OR(L146="",P146="Mut+ext"),0,IF(VLOOKUP(L146,Paramétrage!$C$6:$E$29,2,0)=0,0,IF(O146="","saisir capacité",IF(OR(G146=Paramétrage!$I$7,G146=Paramétrage!$I$8,G146=Paramétrage!$I$9,G146=Paramétrage!$I$10),0,M146*T146*VLOOKUP(L146,Paramétrage!$C$6:$E$29,2,0)))))</f>
        <v>0</v>
      </c>
      <c r="V146" s="43"/>
      <c r="W146" s="103">
        <f t="shared" si="48"/>
        <v>0</v>
      </c>
      <c r="X146" s="111">
        <f>IF(L146="",0,IF(ISERROR(V146+U146*VLOOKUP(L146,Paramétrage!$C$6:$E$29,3,0))=TRUE,W146,V146+U146*VLOOKUP(L146,Paramétrage!$C$6:$E$29,3,0)))</f>
        <v>0</v>
      </c>
      <c r="Y146" s="366"/>
      <c r="Z146" s="361"/>
      <c r="AA146" s="367"/>
      <c r="AB146" s="214"/>
      <c r="AC146" s="44"/>
      <c r="AD146" s="74">
        <f>IF(F146="",0,IF(J146="",0,IF(SUMIF(F143:F150,F146,N143:N150)=0,0,IF(OR(K146="",J146="obligatoire"),AE146/SUMIF(F143:F150,F146,N143:N150),AE146/(SUMIF(F143:F150,F146,N143:N150)/K146)))))</f>
        <v>0</v>
      </c>
      <c r="AE146" s="17">
        <f t="shared" si="49"/>
        <v>0</v>
      </c>
    </row>
    <row r="147" spans="1:31" ht="15.65" hidden="1" customHeight="1" x14ac:dyDescent="0.25">
      <c r="A147" s="379"/>
      <c r="B147" s="351"/>
      <c r="C147" s="354"/>
      <c r="D147" s="355"/>
      <c r="E147" s="358"/>
      <c r="F147" s="164"/>
      <c r="G147" s="64"/>
      <c r="H147" s="65"/>
      <c r="I147" s="59"/>
      <c r="J147" s="58"/>
      <c r="K147" s="40"/>
      <c r="L147" s="41"/>
      <c r="M147" s="52"/>
      <c r="N147" s="49"/>
      <c r="O147" s="57"/>
      <c r="P147" s="42"/>
      <c r="Q147" s="360"/>
      <c r="R147" s="361"/>
      <c r="S147" s="362"/>
      <c r="T147" s="110" t="str">
        <f>IF(OR(O147="",L147=Paramétrage!$C$10,L147=Paramétrage!$C$13,L147=Paramétrage!$C$17,L147=Paramétrage!$C$20,L147=Paramétrage!$C$24,L147=Paramétrage!$C$27,AND(L147&lt;&gt;Paramétrage!$C$9,P147="Mut+ext")),"",ROUNDUP(N147/O147,0))</f>
        <v/>
      </c>
      <c r="U147" s="102">
        <f>IF(OR(L147="",P147="Mut+ext"),0,IF(VLOOKUP(L147,Paramétrage!$C$6:$E$29,2,0)=0,0,IF(O147="","saisir capacité",IF(OR(G147=Paramétrage!$I$7,G147=Paramétrage!$I$8,G147=Paramétrage!$I$9,G147=Paramétrage!$I$10),0,M147*T147*VLOOKUP(L147,Paramétrage!$C$6:$E$29,2,0)))))</f>
        <v>0</v>
      </c>
      <c r="V147" s="43"/>
      <c r="W147" s="103">
        <f t="shared" si="48"/>
        <v>0</v>
      </c>
      <c r="X147" s="111">
        <f>IF(L147="",0,IF(ISERROR(V147+U147*VLOOKUP(L147,Paramétrage!$C$6:$E$29,3,0))=TRUE,W147,V147+U147*VLOOKUP(L147,Paramétrage!$C$6:$E$29,3,0)))</f>
        <v>0</v>
      </c>
      <c r="Y147" s="366"/>
      <c r="Z147" s="361"/>
      <c r="AA147" s="367"/>
      <c r="AB147" s="214"/>
      <c r="AC147" s="44"/>
      <c r="AD147" s="74">
        <f>IF(F147="",0,IF(J147="",0,IF(SUMIF(F143:F150,F147,N143:N150)=0,0,IF(OR(K147="",J147="obligatoire"),AE147/SUMIF(F143:F150,F147,N143:N150),AE147/(SUMIF(F143:F150,F147,N143:N150)/K147)))))</f>
        <v>0</v>
      </c>
      <c r="AE147" s="17">
        <f t="shared" si="49"/>
        <v>0</v>
      </c>
    </row>
    <row r="148" spans="1:31" ht="15.65" hidden="1" customHeight="1" x14ac:dyDescent="0.25">
      <c r="A148" s="379"/>
      <c r="B148" s="351"/>
      <c r="C148" s="354"/>
      <c r="D148" s="355"/>
      <c r="E148" s="358"/>
      <c r="F148" s="164"/>
      <c r="G148" s="64"/>
      <c r="H148" s="65"/>
      <c r="I148" s="59"/>
      <c r="J148" s="58"/>
      <c r="K148" s="40"/>
      <c r="L148" s="41"/>
      <c r="M148" s="52"/>
      <c r="N148" s="49"/>
      <c r="O148" s="57"/>
      <c r="P148" s="42"/>
      <c r="Q148" s="360"/>
      <c r="R148" s="361"/>
      <c r="S148" s="362"/>
      <c r="T148" s="110" t="str">
        <f>IF(OR(O148="",L148=Paramétrage!$C$10,L148=Paramétrage!$C$13,L148=Paramétrage!$C$17,L148=Paramétrage!$C$20,L148=Paramétrage!$C$24,L148=Paramétrage!$C$27,AND(L148&lt;&gt;Paramétrage!$C$9,P148="Mut+ext")),"",ROUNDUP(N148/O148,0))</f>
        <v/>
      </c>
      <c r="U148" s="102">
        <f>IF(OR(L148="",P148="Mut+ext"),0,IF(VLOOKUP(L148,Paramétrage!$C$6:$E$29,2,0)=0,0,IF(O148="","saisir capacité",IF(OR(G148=Paramétrage!$I$7,G148=Paramétrage!$I$8,G148=Paramétrage!$I$9,G148=Paramétrage!$I$10),0,M148*T148*VLOOKUP(L148,Paramétrage!$C$6:$E$29,2,0)))))</f>
        <v>0</v>
      </c>
      <c r="V148" s="43"/>
      <c r="W148" s="103">
        <f t="shared" si="48"/>
        <v>0</v>
      </c>
      <c r="X148" s="111">
        <f>IF(L148="",0,IF(ISERROR(V148+U148*VLOOKUP(L148,Paramétrage!$C$6:$E$29,3,0))=TRUE,W148,V148+U148*VLOOKUP(L148,Paramétrage!$C$6:$E$29,3,0)))</f>
        <v>0</v>
      </c>
      <c r="Y148" s="366"/>
      <c r="Z148" s="361"/>
      <c r="AA148" s="367"/>
      <c r="AB148" s="214"/>
      <c r="AC148" s="44"/>
      <c r="AD148" s="74">
        <f>IF(F148="",0,IF(J148="",0,IF(SUMIF(F143:F150,F148,N143:N150)=0,0,IF(OR(K148="",J148="obligatoire"),AE148/SUMIF(F143:F150,F148,N143:N150),AE148/(SUMIF(F143:F150,F148,N143:N150)/K148)))))</f>
        <v>0</v>
      </c>
      <c r="AE148" s="17">
        <f t="shared" si="49"/>
        <v>0</v>
      </c>
    </row>
    <row r="149" spans="1:31" ht="15.65" hidden="1" customHeight="1" x14ac:dyDescent="0.25">
      <c r="A149" s="379"/>
      <c r="B149" s="351"/>
      <c r="C149" s="354"/>
      <c r="D149" s="355"/>
      <c r="E149" s="358"/>
      <c r="F149" s="164"/>
      <c r="G149" s="64"/>
      <c r="H149" s="65"/>
      <c r="I149" s="59"/>
      <c r="J149" s="58"/>
      <c r="K149" s="40"/>
      <c r="L149" s="41"/>
      <c r="M149" s="52"/>
      <c r="N149" s="49"/>
      <c r="O149" s="57"/>
      <c r="P149" s="42"/>
      <c r="Q149" s="360"/>
      <c r="R149" s="361"/>
      <c r="S149" s="362"/>
      <c r="T149" s="110" t="str">
        <f>IF(OR(O149="",L149=Paramétrage!$C$10,L149=Paramétrage!$C$13,L149=Paramétrage!$C$17,L149=Paramétrage!$C$20,L149=Paramétrage!$C$24,L149=Paramétrage!$C$27,AND(L149&lt;&gt;Paramétrage!$C$9,P149="Mut+ext")),"",ROUNDUP(N149/O149,0))</f>
        <v/>
      </c>
      <c r="U149" s="102">
        <f>IF(OR(L149="",P149="Mut+ext"),0,IF(VLOOKUP(L149,Paramétrage!$C$6:$E$29,2,0)=0,0,IF(O149="","saisir capacité",IF(OR(G149=Paramétrage!$I$7,G149=Paramétrage!$I$8,G149=Paramétrage!$I$9,G149=Paramétrage!$I$10),0,M149*T149*VLOOKUP(L149,Paramétrage!$C$6:$E$29,2,0)))))</f>
        <v>0</v>
      </c>
      <c r="V149" s="43"/>
      <c r="W149" s="103">
        <f t="shared" si="48"/>
        <v>0</v>
      </c>
      <c r="X149" s="111">
        <f>IF(L149="",0,IF(ISERROR(V149+U149*VLOOKUP(L149,Paramétrage!$C$6:$E$29,3,0))=TRUE,W149,V149+U149*VLOOKUP(L149,Paramétrage!$C$6:$E$29,3,0)))</f>
        <v>0</v>
      </c>
      <c r="Y149" s="366"/>
      <c r="Z149" s="361"/>
      <c r="AA149" s="367"/>
      <c r="AB149" s="214"/>
      <c r="AC149" s="44"/>
      <c r="AD149" s="74">
        <f>IF(F149="",0,IF(J149="",0,IF(SUMIF(F143:F150,F149,N143:N150)=0,0,IF(OR(K149="",J149="obligatoire"),AE149/SUMIF(F143:F150,F149,N143:N150),AE149/(SUMIF(F143:F150,F149,N143:N150)/K149)))))</f>
        <v>0</v>
      </c>
      <c r="AE149" s="17">
        <f t="shared" si="49"/>
        <v>0</v>
      </c>
    </row>
    <row r="150" spans="1:31" ht="15.65" hidden="1" customHeight="1" x14ac:dyDescent="0.25">
      <c r="A150" s="379"/>
      <c r="B150" s="351"/>
      <c r="C150" s="356"/>
      <c r="D150" s="357"/>
      <c r="E150" s="359"/>
      <c r="F150" s="164"/>
      <c r="G150" s="64"/>
      <c r="H150" s="65"/>
      <c r="I150" s="59"/>
      <c r="J150" s="58"/>
      <c r="K150" s="40"/>
      <c r="L150" s="41"/>
      <c r="M150" s="53"/>
      <c r="N150" s="49"/>
      <c r="O150" s="57"/>
      <c r="P150" s="42"/>
      <c r="Q150" s="360"/>
      <c r="R150" s="361"/>
      <c r="S150" s="362"/>
      <c r="T150" s="110" t="str">
        <f>IF(OR(O150="",L150=Paramétrage!$C$10,L150=Paramétrage!$C$13,L150=Paramétrage!$C$17,L150=Paramétrage!$C$20,L150=Paramétrage!$C$24,L150=Paramétrage!$C$27,AND(L150&lt;&gt;Paramétrage!$C$9,P150="Mut+ext")),"",ROUNDUP(N150/O150,0))</f>
        <v/>
      </c>
      <c r="U150" s="102">
        <f>IF(OR(L150="",P150="Mut+ext"),0,IF(VLOOKUP(L150,Paramétrage!$C$6:$E$29,2,0)=0,0,IF(O150="","saisir capacité",IF(OR(G150=Paramétrage!$I$7,G150=Paramétrage!$I$8,G150=Paramétrage!$I$9,G150=Paramétrage!$I$10),0,M150*T150*VLOOKUP(L150,Paramétrage!$C$6:$E$29,2,0)))))</f>
        <v>0</v>
      </c>
      <c r="V150" s="43"/>
      <c r="W150" s="103">
        <f t="shared" si="48"/>
        <v>0</v>
      </c>
      <c r="X150" s="111">
        <f>IF(L150="",0,IF(ISERROR(V150+U150*VLOOKUP(L150,Paramétrage!$C$6:$E$29,3,0))=TRUE,W150,V150+U150*VLOOKUP(L150,Paramétrage!$C$6:$E$29,3,0)))</f>
        <v>0</v>
      </c>
      <c r="Y150" s="366"/>
      <c r="Z150" s="361"/>
      <c r="AA150" s="367"/>
      <c r="AB150" s="214"/>
      <c r="AC150" s="44"/>
      <c r="AD150" s="74">
        <f>IF(F150="",0,IF(J150="",0,IF(SUMIF(F143:F150,F150,N143:N150)=0,0,IF(OR(K150="",J150="obligatoire"),AE150/SUMIF(F143:F150,F150,N143:N150),AE150/(SUMIF(F143:F150,F150,N143:N150)/K150)))))</f>
        <v>0</v>
      </c>
      <c r="AE150" s="17">
        <f t="shared" si="49"/>
        <v>0</v>
      </c>
    </row>
    <row r="151" spans="1:31" ht="15.65" hidden="1" customHeight="1" x14ac:dyDescent="0.25">
      <c r="A151" s="379"/>
      <c r="B151" s="351"/>
      <c r="C151" s="178"/>
      <c r="D151" s="89"/>
      <c r="E151" s="88"/>
      <c r="F151" s="89"/>
      <c r="G151" s="169"/>
      <c r="H151" s="167"/>
      <c r="I151" s="161"/>
      <c r="J151" s="90"/>
      <c r="K151" s="92"/>
      <c r="L151" s="93"/>
      <c r="M151" s="94">
        <f>AD151</f>
        <v>0</v>
      </c>
      <c r="N151" s="95">
        <f>SUM(N143:N150)</f>
        <v>0</v>
      </c>
      <c r="O151" s="95"/>
      <c r="P151" s="98"/>
      <c r="Q151" s="96"/>
      <c r="R151" s="96"/>
      <c r="S151" s="97"/>
      <c r="T151" s="153"/>
      <c r="U151" s="99">
        <f>SUM(U143:U150)</f>
        <v>0</v>
      </c>
      <c r="V151" s="93">
        <f>SUM(V143:V150)</f>
        <v>0</v>
      </c>
      <c r="W151" s="100">
        <f t="shared" si="45"/>
        <v>0</v>
      </c>
      <c r="X151" s="101">
        <f>SUM(X143:X150)</f>
        <v>0</v>
      </c>
      <c r="Y151" s="154"/>
      <c r="Z151" s="155"/>
      <c r="AA151" s="156"/>
      <c r="AB151" s="157"/>
      <c r="AC151" s="158"/>
      <c r="AD151" s="159">
        <f>SUM(AD143:AD150)</f>
        <v>0</v>
      </c>
      <c r="AE151" s="160">
        <f>SUM(AE143:AE150)</f>
        <v>0</v>
      </c>
    </row>
    <row r="152" spans="1:31" ht="15.65" hidden="1" customHeight="1" x14ac:dyDescent="0.25">
      <c r="A152" s="379"/>
      <c r="B152" s="351" t="s">
        <v>187</v>
      </c>
      <c r="C152" s="352" t="s">
        <v>265</v>
      </c>
      <c r="D152" s="353"/>
      <c r="E152" s="358"/>
      <c r="F152" s="212" t="s">
        <v>189</v>
      </c>
      <c r="G152" s="47"/>
      <c r="H152" s="65"/>
      <c r="I152" s="59"/>
      <c r="J152" s="58"/>
      <c r="K152" s="40"/>
      <c r="L152" s="41"/>
      <c r="M152" s="52"/>
      <c r="N152" s="49"/>
      <c r="O152" s="57"/>
      <c r="P152" s="46"/>
      <c r="Q152" s="360"/>
      <c r="R152" s="361"/>
      <c r="S152" s="362"/>
      <c r="T152" s="110" t="str">
        <f>IF(OR(O152="",L152=Paramétrage!$C$10,L152=Paramétrage!$C$13,L152=Paramétrage!$C$17,L152=Paramétrage!$C$20,L152=Paramétrage!$C$24,L152=Paramétrage!$C$27,AND(L152&lt;&gt;Paramétrage!$C$9,P152="Mut+ext")),"",ROUNDUP(N152/O152,0))</f>
        <v/>
      </c>
      <c r="U152" s="102">
        <f>IF(OR(L152="",P152="Mut+ext"),0,IF(VLOOKUP(L152,Paramétrage!$C$6:$E$29,2,0)=0,0,IF(O152="","saisir capacité",IF(OR(G152=Paramétrage!$I$7,G152=Paramétrage!$I$8,G152=Paramétrage!$I$9,G152=Paramétrage!$I$10),0,M152*T152*VLOOKUP(L152,Paramétrage!$C$6:$E$29,2,0)))))</f>
        <v>0</v>
      </c>
      <c r="V152" s="43"/>
      <c r="W152" s="103">
        <f t="shared" ref="W152:W159" si="50">IF(ISERROR(U152+V152)=TRUE,U152,U152+V152)</f>
        <v>0</v>
      </c>
      <c r="X152" s="111">
        <f>IF(L152="",0,IF(ISERROR(V152+U152*VLOOKUP(L152,Paramétrage!$C$6:$E$29,3,0))=TRUE,W152,V152+U152*VLOOKUP(L152,Paramétrage!$C$6:$E$29,3,0)))</f>
        <v>0</v>
      </c>
      <c r="Y152" s="366"/>
      <c r="Z152" s="361"/>
      <c r="AA152" s="367"/>
      <c r="AB152" s="214"/>
      <c r="AC152" s="45"/>
      <c r="AD152" s="74">
        <f>IF(F152="",0,IF(J152="",0,IF(SUMIF(F152:F159,F152,N152:N159)=0,0,IF(OR(K152="",J152="obligatoire"),AE152/SUMIF(F152:F159,F152,N152:N159),AE152/(SUMIF(F152:F159,F152,N152:N159)/K152)))))</f>
        <v>0</v>
      </c>
      <c r="AE152" s="16">
        <f>M152*N152</f>
        <v>0</v>
      </c>
    </row>
    <row r="153" spans="1:31" ht="15.65" hidden="1" customHeight="1" x14ac:dyDescent="0.25">
      <c r="A153" s="379"/>
      <c r="B153" s="351"/>
      <c r="C153" s="354"/>
      <c r="D153" s="355"/>
      <c r="E153" s="358"/>
      <c r="F153" s="164" t="s">
        <v>266</v>
      </c>
      <c r="G153" s="39"/>
      <c r="H153" s="65"/>
      <c r="I153" s="59"/>
      <c r="J153" s="58"/>
      <c r="K153" s="40"/>
      <c r="L153" s="41"/>
      <c r="M153" s="52"/>
      <c r="N153" s="49"/>
      <c r="O153" s="57"/>
      <c r="P153" s="42"/>
      <c r="Q153" s="360"/>
      <c r="R153" s="361"/>
      <c r="S153" s="362"/>
      <c r="T153" s="110" t="str">
        <f>IF(OR(O153="",L153=Paramétrage!$C$10,L153=Paramétrage!$C$13,L153=Paramétrage!$C$17,L153=Paramétrage!$C$20,L153=Paramétrage!$C$24,L153=Paramétrage!$C$27,AND(L153&lt;&gt;Paramétrage!$C$9,P153="Mut+ext")),"",ROUNDUP(N153/O153,0))</f>
        <v/>
      </c>
      <c r="U153" s="102">
        <f>IF(OR(L153="",P153="Mut+ext"),0,IF(VLOOKUP(L153,Paramétrage!$C$6:$E$29,2,0)=0,0,IF(O153="","saisir capacité",IF(OR(G153=Paramétrage!$I$7,G153=Paramétrage!$I$8,G153=Paramétrage!$I$9,G153=Paramétrage!$I$10),0,M153*T153*VLOOKUP(L153,Paramétrage!$C$6:$E$29,2,0)))))</f>
        <v>0</v>
      </c>
      <c r="V153" s="43"/>
      <c r="W153" s="103">
        <f t="shared" si="50"/>
        <v>0</v>
      </c>
      <c r="X153" s="111">
        <f>IF(L153="",0,IF(ISERROR(V153+U153*VLOOKUP(L153,Paramétrage!$C$6:$E$29,3,0))=TRUE,W153,V153+U153*VLOOKUP(L153,Paramétrage!$C$6:$E$29,3,0)))</f>
        <v>0</v>
      </c>
      <c r="Y153" s="366"/>
      <c r="Z153" s="361"/>
      <c r="AA153" s="367"/>
      <c r="AB153" s="214"/>
      <c r="AC153" s="44"/>
      <c r="AD153" s="74">
        <f>IF(F153="",0,IF(J153="",0,IF(SUMIF(F152:F159,F153,N152:N159)=0,0,IF(OR(K153="",J153="obligatoire"),AE153/SUMIF(F152:F159,F153,N152:N159),AE153/(SUMIF(F152:F159,F153,N152:N159)/K153)))))</f>
        <v>0</v>
      </c>
      <c r="AE153" s="16">
        <f t="shared" ref="AE153:AE159" si="51">M153*N153</f>
        <v>0</v>
      </c>
    </row>
    <row r="154" spans="1:31" ht="15.65" hidden="1" customHeight="1" x14ac:dyDescent="0.25">
      <c r="A154" s="379"/>
      <c r="B154" s="351"/>
      <c r="C154" s="354"/>
      <c r="D154" s="355"/>
      <c r="E154" s="358"/>
      <c r="F154" s="164" t="s">
        <v>267</v>
      </c>
      <c r="G154" s="39"/>
      <c r="H154" s="65"/>
      <c r="I154" s="59"/>
      <c r="J154" s="58"/>
      <c r="K154" s="40"/>
      <c r="L154" s="41"/>
      <c r="M154" s="52"/>
      <c r="N154" s="49"/>
      <c r="O154" s="57"/>
      <c r="P154" s="42"/>
      <c r="Q154" s="360"/>
      <c r="R154" s="361"/>
      <c r="S154" s="362"/>
      <c r="T154" s="110" t="str">
        <f>IF(OR(O154="",L154=Paramétrage!$C$10,L154=Paramétrage!$C$13,L154=Paramétrage!$C$17,L154=Paramétrage!$C$20,L154=Paramétrage!$C$24,L154=Paramétrage!$C$27,AND(L154&lt;&gt;Paramétrage!$C$9,P154="Mut+ext")),"",ROUNDUP(N154/O154,0))</f>
        <v/>
      </c>
      <c r="U154" s="102">
        <f>IF(OR(L154="",P154="Mut+ext"),0,IF(VLOOKUP(L154,Paramétrage!$C$6:$E$29,2,0)=0,0,IF(O154="","saisir capacité",IF(OR(G154=Paramétrage!$I$7,G154=Paramétrage!$I$8,G154=Paramétrage!$I$9,G154=Paramétrage!$I$10),0,M154*T154*VLOOKUP(L154,Paramétrage!$C$6:$E$29,2,0)))))</f>
        <v>0</v>
      </c>
      <c r="V154" s="43"/>
      <c r="W154" s="103">
        <f t="shared" si="50"/>
        <v>0</v>
      </c>
      <c r="X154" s="111">
        <f>IF(L154="",0,IF(ISERROR(V154+U154*VLOOKUP(L154,Paramétrage!$C$6:$E$29,3,0))=TRUE,W154,V154+U154*VLOOKUP(L154,Paramétrage!$C$6:$E$29,3,0)))</f>
        <v>0</v>
      </c>
      <c r="Y154" s="366"/>
      <c r="Z154" s="361"/>
      <c r="AA154" s="367"/>
      <c r="AB154" s="214"/>
      <c r="AC154" s="44"/>
      <c r="AD154" s="74">
        <f>IF(F154="",0,IF(J154="",0,IF(SUMIF(F152:F159,F154,N152:N159)=0,0,IF(OR(K154="",J154="obligatoire"),AE154/SUMIF(F152:F159,F154,N152:N159),AE154/(SUMIF(F152:F159,F154,N152:N159)/K154)))))</f>
        <v>0</v>
      </c>
      <c r="AE154" s="16">
        <f t="shared" si="51"/>
        <v>0</v>
      </c>
    </row>
    <row r="155" spans="1:31" ht="15.65" hidden="1" customHeight="1" x14ac:dyDescent="0.25">
      <c r="A155" s="379"/>
      <c r="B155" s="351"/>
      <c r="C155" s="354"/>
      <c r="D155" s="355"/>
      <c r="E155" s="358"/>
      <c r="F155" s="164" t="s">
        <v>268</v>
      </c>
      <c r="G155" s="39"/>
      <c r="H155" s="65"/>
      <c r="I155" s="59"/>
      <c r="J155" s="58"/>
      <c r="K155" s="40"/>
      <c r="L155" s="41"/>
      <c r="M155" s="52"/>
      <c r="N155" s="49"/>
      <c r="O155" s="57"/>
      <c r="P155" s="42"/>
      <c r="Q155" s="360"/>
      <c r="R155" s="361"/>
      <c r="S155" s="362"/>
      <c r="T155" s="110" t="str">
        <f>IF(OR(O155="",L155=Paramétrage!$C$10,L155=Paramétrage!$C$13,L155=Paramétrage!$C$17,L155=Paramétrage!$C$20,L155=Paramétrage!$C$24,L155=Paramétrage!$C$27,AND(L155&lt;&gt;Paramétrage!$C$9,P155="Mut+ext")),"",ROUNDUP(N155/O155,0))</f>
        <v/>
      </c>
      <c r="U155" s="102">
        <f>IF(OR(L155="",P155="Mut+ext"),0,IF(VLOOKUP(L155,Paramétrage!$C$6:$E$29,2,0)=0,0,IF(O155="","saisir capacité",IF(OR(G155=Paramétrage!$I$7,G155=Paramétrage!$I$8,G155=Paramétrage!$I$9,G155=Paramétrage!$I$10),0,M155*T155*VLOOKUP(L155,Paramétrage!$C$6:$E$29,2,0)))))</f>
        <v>0</v>
      </c>
      <c r="V155" s="43"/>
      <c r="W155" s="103">
        <f t="shared" si="50"/>
        <v>0</v>
      </c>
      <c r="X155" s="111">
        <f>IF(L155="",0,IF(ISERROR(V155+U155*VLOOKUP(L155,Paramétrage!$C$6:$E$29,3,0))=TRUE,W155,V155+U155*VLOOKUP(L155,Paramétrage!$C$6:$E$29,3,0)))</f>
        <v>0</v>
      </c>
      <c r="Y155" s="366"/>
      <c r="Z155" s="361"/>
      <c r="AA155" s="367"/>
      <c r="AB155" s="214"/>
      <c r="AC155" s="44"/>
      <c r="AD155" s="74">
        <f>IF(F155="",0,IF(J155="",0,IF(SUMIF(F152:F159,F155,N152:N159)=0,0,IF(OR(K155="",J155="obligatoire"),AE155/SUMIF(F152:F159,F155,N152:N159),AE155/(SUMIF(F152:F159,F155,N152:N159)/K155)))))</f>
        <v>0</v>
      </c>
      <c r="AE155" s="16">
        <f t="shared" si="51"/>
        <v>0</v>
      </c>
    </row>
    <row r="156" spans="1:31" ht="15.65" hidden="1" customHeight="1" x14ac:dyDescent="0.25">
      <c r="A156" s="379"/>
      <c r="B156" s="351"/>
      <c r="C156" s="354"/>
      <c r="D156" s="355"/>
      <c r="E156" s="358"/>
      <c r="F156" s="164"/>
      <c r="G156" s="64"/>
      <c r="H156" s="65"/>
      <c r="I156" s="59"/>
      <c r="J156" s="58"/>
      <c r="K156" s="40"/>
      <c r="L156" s="41"/>
      <c r="M156" s="52"/>
      <c r="N156" s="49"/>
      <c r="O156" s="57"/>
      <c r="P156" s="42"/>
      <c r="Q156" s="360"/>
      <c r="R156" s="361"/>
      <c r="S156" s="362"/>
      <c r="T156" s="110" t="str">
        <f>IF(OR(O156="",L156=Paramétrage!$C$10,L156=Paramétrage!$C$13,L156=Paramétrage!$C$17,L156=Paramétrage!$C$20,L156=Paramétrage!$C$24,L156=Paramétrage!$C$27,AND(L156&lt;&gt;Paramétrage!$C$9,P156="Mut+ext")),"",ROUNDUP(N156/O156,0))</f>
        <v/>
      </c>
      <c r="U156" s="102">
        <f>IF(OR(L156="",P156="Mut+ext"),0,IF(VLOOKUP(L156,Paramétrage!$C$6:$E$29,2,0)=0,0,IF(O156="","saisir capacité",IF(OR(G156=Paramétrage!$I$7,G156=Paramétrage!$I$8,G156=Paramétrage!$I$9,G156=Paramétrage!$I$10),0,M156*T156*VLOOKUP(L156,Paramétrage!$C$6:$E$29,2,0)))))</f>
        <v>0</v>
      </c>
      <c r="V156" s="43"/>
      <c r="W156" s="103">
        <f t="shared" si="50"/>
        <v>0</v>
      </c>
      <c r="X156" s="111">
        <f>IF(L156="",0,IF(ISERROR(V156+U156*VLOOKUP(L156,Paramétrage!$C$6:$E$29,3,0))=TRUE,W156,V156+U156*VLOOKUP(L156,Paramétrage!$C$6:$E$29,3,0)))</f>
        <v>0</v>
      </c>
      <c r="Y156" s="366"/>
      <c r="Z156" s="361"/>
      <c r="AA156" s="367"/>
      <c r="AB156" s="214"/>
      <c r="AC156" s="44"/>
      <c r="AD156" s="74">
        <f>IF(F156="",0,IF(J156="",0,IF(SUMIF(F152:F159,F156,N152:N159)=0,0,IF(OR(K156="",J156="obligatoire"),AE156/SUMIF(F152:F159,F156,N152:N159),AE156/(SUMIF(F152:F159,F156,N152:N159)/K156)))))</f>
        <v>0</v>
      </c>
      <c r="AE156" s="16">
        <f t="shared" si="51"/>
        <v>0</v>
      </c>
    </row>
    <row r="157" spans="1:31" ht="15.65" hidden="1" customHeight="1" x14ac:dyDescent="0.25">
      <c r="A157" s="379"/>
      <c r="B157" s="351"/>
      <c r="C157" s="354"/>
      <c r="D157" s="355"/>
      <c r="E157" s="358"/>
      <c r="F157" s="164"/>
      <c r="G157" s="64"/>
      <c r="H157" s="65"/>
      <c r="I157" s="59"/>
      <c r="J157" s="58"/>
      <c r="K157" s="40"/>
      <c r="L157" s="41"/>
      <c r="M157" s="52"/>
      <c r="N157" s="49"/>
      <c r="O157" s="57"/>
      <c r="P157" s="42"/>
      <c r="Q157" s="360"/>
      <c r="R157" s="361"/>
      <c r="S157" s="362"/>
      <c r="T157" s="110" t="str">
        <f>IF(OR(O157="",L157=Paramétrage!$C$10,L157=Paramétrage!$C$13,L157=Paramétrage!$C$17,L157=Paramétrage!$C$20,L157=Paramétrage!$C$24,L157=Paramétrage!$C$27,AND(L157&lt;&gt;Paramétrage!$C$9,P157="Mut+ext")),"",ROUNDUP(N157/O157,0))</f>
        <v/>
      </c>
      <c r="U157" s="102">
        <f>IF(OR(L157="",P157="Mut+ext"),0,IF(VLOOKUP(L157,Paramétrage!$C$6:$E$29,2,0)=0,0,IF(O157="","saisir capacité",IF(OR(G157=Paramétrage!$I$7,G157=Paramétrage!$I$8,G157=Paramétrage!$I$9,G157=Paramétrage!$I$10),0,M157*T157*VLOOKUP(L157,Paramétrage!$C$6:$E$29,2,0)))))</f>
        <v>0</v>
      </c>
      <c r="V157" s="43"/>
      <c r="W157" s="103">
        <f t="shared" si="50"/>
        <v>0</v>
      </c>
      <c r="X157" s="111">
        <f>IF(L157="",0,IF(ISERROR(V157+U157*VLOOKUP(L157,Paramétrage!$C$6:$E$29,3,0))=TRUE,W157,V157+U157*VLOOKUP(L157,Paramétrage!$C$6:$E$29,3,0)))</f>
        <v>0</v>
      </c>
      <c r="Y157" s="366"/>
      <c r="Z157" s="361"/>
      <c r="AA157" s="367"/>
      <c r="AB157" s="214"/>
      <c r="AC157" s="44"/>
      <c r="AD157" s="74">
        <f>IF(F157="",0,IF(J157="",0,IF(SUMIF(F152:F159,F157,N152:N159)=0,0,IF(OR(K157="",J157="obligatoire"),AE157/SUMIF(F152:F159,F157,N152:N159),AE157/(SUMIF(F152:F159,F157,N152:N159)/K157)))))</f>
        <v>0</v>
      </c>
      <c r="AE157" s="16">
        <f t="shared" si="51"/>
        <v>0</v>
      </c>
    </row>
    <row r="158" spans="1:31" ht="15.65" hidden="1" customHeight="1" x14ac:dyDescent="0.25">
      <c r="A158" s="379"/>
      <c r="B158" s="351"/>
      <c r="C158" s="354"/>
      <c r="D158" s="355"/>
      <c r="E158" s="358"/>
      <c r="F158" s="164"/>
      <c r="G158" s="64"/>
      <c r="H158" s="65"/>
      <c r="I158" s="59"/>
      <c r="J158" s="58"/>
      <c r="K158" s="40"/>
      <c r="L158" s="41"/>
      <c r="M158" s="52"/>
      <c r="N158" s="49"/>
      <c r="O158" s="57"/>
      <c r="P158" s="42"/>
      <c r="Q158" s="360"/>
      <c r="R158" s="361"/>
      <c r="S158" s="362"/>
      <c r="T158" s="110" t="str">
        <f>IF(OR(O158="",L158=Paramétrage!$C$10,L158=Paramétrage!$C$13,L158=Paramétrage!$C$17,L158=Paramétrage!$C$20,L158=Paramétrage!$C$24,L158=Paramétrage!$C$27,AND(L158&lt;&gt;Paramétrage!$C$9,P158="Mut+ext")),"",ROUNDUP(N158/O158,0))</f>
        <v/>
      </c>
      <c r="U158" s="102">
        <f>IF(OR(L158="",P158="Mut+ext"),0,IF(VLOOKUP(L158,Paramétrage!$C$6:$E$29,2,0)=0,0,IF(O158="","saisir capacité",IF(OR(G158=Paramétrage!$I$7,G158=Paramétrage!$I$8,G158=Paramétrage!$I$9,G158=Paramétrage!$I$10),0,M158*T158*VLOOKUP(L158,Paramétrage!$C$6:$E$29,2,0)))))</f>
        <v>0</v>
      </c>
      <c r="V158" s="43"/>
      <c r="W158" s="103">
        <f t="shared" si="50"/>
        <v>0</v>
      </c>
      <c r="X158" s="111">
        <f>IF(L158="",0,IF(ISERROR(V158+U158*VLOOKUP(L158,Paramétrage!$C$6:$E$29,3,0))=TRUE,W158,V158+U158*VLOOKUP(L158,Paramétrage!$C$6:$E$29,3,0)))</f>
        <v>0</v>
      </c>
      <c r="Y158" s="366"/>
      <c r="Z158" s="361"/>
      <c r="AA158" s="367"/>
      <c r="AB158" s="214"/>
      <c r="AC158" s="44"/>
      <c r="AD158" s="74">
        <f>IF(F158="",0,IF(J158="",0,IF(SUMIF(F152:F159,F158,N152:N159)=0,0,IF(OR(K158="",J158="obligatoire"),AE158/SUMIF(F152:F159,F158,N152:N159),AE158/(SUMIF(F152:F159,F158,N152:N159)/K158)))))</f>
        <v>0</v>
      </c>
      <c r="AE158" s="16">
        <f t="shared" si="51"/>
        <v>0</v>
      </c>
    </row>
    <row r="159" spans="1:31" ht="15.65" hidden="1" customHeight="1" x14ac:dyDescent="0.25">
      <c r="A159" s="379"/>
      <c r="B159" s="351"/>
      <c r="C159" s="356"/>
      <c r="D159" s="357"/>
      <c r="E159" s="359"/>
      <c r="F159" s="164"/>
      <c r="G159" s="64"/>
      <c r="H159" s="65"/>
      <c r="I159" s="59"/>
      <c r="J159" s="58"/>
      <c r="K159" s="40"/>
      <c r="L159" s="41"/>
      <c r="M159" s="53"/>
      <c r="N159" s="49"/>
      <c r="O159" s="57"/>
      <c r="P159" s="42"/>
      <c r="Q159" s="360"/>
      <c r="R159" s="361"/>
      <c r="S159" s="362"/>
      <c r="T159" s="110" t="str">
        <f>IF(OR(O159="",L159=Paramétrage!$C$10,L159=Paramétrage!$C$13,L159=Paramétrage!$C$17,L159=Paramétrage!$C$20,L159=Paramétrage!$C$24,L159=Paramétrage!$C$27,AND(L159&lt;&gt;Paramétrage!$C$9,P159="Mut+ext")),"",ROUNDUP(N159/O159,0))</f>
        <v/>
      </c>
      <c r="U159" s="102">
        <f>IF(OR(L159="",P159="Mut+ext"),0,IF(VLOOKUP(L159,Paramétrage!$C$6:$E$29,2,0)=0,0,IF(O159="","saisir capacité",IF(OR(G159=Paramétrage!$I$7,G159=Paramétrage!$I$8,G159=Paramétrage!$I$9,G159=Paramétrage!$I$10),0,M159*T159*VLOOKUP(L159,Paramétrage!$C$6:$E$29,2,0)))))</f>
        <v>0</v>
      </c>
      <c r="V159" s="43"/>
      <c r="W159" s="103">
        <f t="shared" si="50"/>
        <v>0</v>
      </c>
      <c r="X159" s="111">
        <f>IF(L159="",0,IF(ISERROR(V159+U159*VLOOKUP(L159,Paramétrage!$C$6:$E$29,3,0))=TRUE,W159,V159+U159*VLOOKUP(L159,Paramétrage!$C$6:$E$29,3,0)))</f>
        <v>0</v>
      </c>
      <c r="Y159" s="366"/>
      <c r="Z159" s="361"/>
      <c r="AA159" s="367"/>
      <c r="AB159" s="214"/>
      <c r="AC159" s="44"/>
      <c r="AD159" s="74">
        <f>IF(F159="",0,IF(J159="",0,IF(SUMIF(F152:F159,F159,N152:N159)=0,0,IF(OR(K159="",J159="obligatoire"),AE159/SUMIF(F152:F159,F159,N152:N159),AE159/(SUMIF(F152:F159,F159,N152:N159)/K159)))))</f>
        <v>0</v>
      </c>
      <c r="AE159" s="16">
        <f t="shared" si="51"/>
        <v>0</v>
      </c>
    </row>
    <row r="160" spans="1:31" ht="15.65" hidden="1" customHeight="1" x14ac:dyDescent="0.25">
      <c r="A160" s="379"/>
      <c r="B160" s="351"/>
      <c r="C160" s="178"/>
      <c r="D160" s="89"/>
      <c r="E160" s="88"/>
      <c r="F160" s="89"/>
      <c r="G160" s="169"/>
      <c r="H160" s="167"/>
      <c r="I160" s="161"/>
      <c r="J160" s="90"/>
      <c r="K160" s="92"/>
      <c r="L160" s="93"/>
      <c r="M160" s="94">
        <f>AD160</f>
        <v>0</v>
      </c>
      <c r="N160" s="95"/>
      <c r="O160" s="95"/>
      <c r="P160" s="98"/>
      <c r="Q160" s="96"/>
      <c r="R160" s="96"/>
      <c r="S160" s="97"/>
      <c r="T160" s="153"/>
      <c r="U160" s="99">
        <f>SUM(U152:U159)</f>
        <v>0</v>
      </c>
      <c r="V160" s="93">
        <f>SUM(V152:V159)</f>
        <v>0</v>
      </c>
      <c r="W160" s="100">
        <f t="shared" ref="W160" si="52">U160+V160</f>
        <v>0</v>
      </c>
      <c r="X160" s="101">
        <f>SUM(X152:X159)</f>
        <v>0</v>
      </c>
      <c r="Y160" s="154"/>
      <c r="Z160" s="155"/>
      <c r="AA160" s="156"/>
      <c r="AB160" s="157"/>
      <c r="AC160" s="158"/>
      <c r="AD160" s="159">
        <f>SUM(AD152:AD159)</f>
        <v>0</v>
      </c>
      <c r="AE160" s="160">
        <f>SUM(AE152:AE159)</f>
        <v>0</v>
      </c>
    </row>
    <row r="161" spans="1:31" ht="15.65" hidden="1" customHeight="1" x14ac:dyDescent="0.25">
      <c r="A161" s="379"/>
      <c r="B161" s="351" t="s">
        <v>193</v>
      </c>
      <c r="C161" s="352" t="s">
        <v>269</v>
      </c>
      <c r="D161" s="353"/>
      <c r="E161" s="358"/>
      <c r="F161" s="212" t="s">
        <v>195</v>
      </c>
      <c r="G161" s="47"/>
      <c r="H161" s="65"/>
      <c r="I161" s="59"/>
      <c r="J161" s="58"/>
      <c r="K161" s="40"/>
      <c r="L161" s="41"/>
      <c r="M161" s="52"/>
      <c r="N161" s="49"/>
      <c r="O161" s="57"/>
      <c r="P161" s="46"/>
      <c r="Q161" s="360"/>
      <c r="R161" s="361"/>
      <c r="S161" s="362"/>
      <c r="T161" s="110" t="str">
        <f>IF(OR(O161="",L161=Paramétrage!$C$10,L161=Paramétrage!$C$13,L161=Paramétrage!$C$17,L161=Paramétrage!$C$20,L161=Paramétrage!$C$24,L161=Paramétrage!$C$27,AND(L161&lt;&gt;Paramétrage!$C$9,P161="Mut+ext")),"",ROUNDUP(N161/O161,0))</f>
        <v/>
      </c>
      <c r="U161" s="102">
        <f>IF(OR(L161="",P161="Mut+ext"),0,IF(VLOOKUP(L161,Paramétrage!$C$6:$E$29,2,0)=0,0,IF(O161="","saisir capacité",IF(OR(G161=Paramétrage!$I$7,G161=Paramétrage!$I$8,G161=Paramétrage!$I$9,G161=Paramétrage!$I$10),0,M161*T161*VLOOKUP(L161,Paramétrage!$C$6:$E$29,2,0)))))</f>
        <v>0</v>
      </c>
      <c r="V161" s="43"/>
      <c r="W161" s="103">
        <f t="shared" ref="W161:W168" si="53">IF(ISERROR(U161+V161)=TRUE,U161,U161+V161)</f>
        <v>0</v>
      </c>
      <c r="X161" s="111">
        <f>IF(L161="",0,IF(ISERROR(V161+U161*VLOOKUP(L161,Paramétrage!$C$6:$E$29,3,0))=TRUE,W161,V161+U161*VLOOKUP(L161,Paramétrage!$C$6:$E$29,3,0)))</f>
        <v>0</v>
      </c>
      <c r="Y161" s="366"/>
      <c r="Z161" s="361"/>
      <c r="AA161" s="367"/>
      <c r="AB161" s="214"/>
      <c r="AC161" s="45"/>
      <c r="AD161" s="74">
        <f>IF(F161="",0,IF(J161="",0,IF(SUMIF(F161:F168,F161,N161:N168)=0,0,IF(OR(K161="",J161="obligatoire"),AE161/SUMIF(F161:F168,F161,N161:N168),AE161/(SUMIF(F161:F168,F161,N161:N168)/K161)))))</f>
        <v>0</v>
      </c>
      <c r="AE161" s="16">
        <f t="shared" ref="AE161:AE168" si="54">M161*N161</f>
        <v>0</v>
      </c>
    </row>
    <row r="162" spans="1:31" ht="15.65" hidden="1" customHeight="1" x14ac:dyDescent="0.25">
      <c r="A162" s="379"/>
      <c r="B162" s="351"/>
      <c r="C162" s="354"/>
      <c r="D162" s="355"/>
      <c r="E162" s="358"/>
      <c r="F162" s="164"/>
      <c r="G162" s="39"/>
      <c r="H162" s="65"/>
      <c r="I162" s="59"/>
      <c r="J162" s="58"/>
      <c r="K162" s="40"/>
      <c r="L162" s="41"/>
      <c r="M162" s="52"/>
      <c r="N162" s="49"/>
      <c r="O162" s="57"/>
      <c r="P162" s="42"/>
      <c r="Q162" s="360"/>
      <c r="R162" s="361"/>
      <c r="S162" s="362"/>
      <c r="T162" s="110" t="str">
        <f>IF(OR(O162="",L162=Paramétrage!$C$10,L162=Paramétrage!$C$13,L162=Paramétrage!$C$17,L162=Paramétrage!$C$20,L162=Paramétrage!$C$24,L162=Paramétrage!$C$27,AND(L162&lt;&gt;Paramétrage!$C$9,P162="Mut+ext")),"",ROUNDUP(N162/O162,0))</f>
        <v/>
      </c>
      <c r="U162" s="102">
        <f>IF(OR(L162="",P162="Mut+ext"),0,IF(VLOOKUP(L162,Paramétrage!$C$6:$E$29,2,0)=0,0,IF(O162="","saisir capacité",IF(OR(G162=Paramétrage!$I$7,G162=Paramétrage!$I$8,G162=Paramétrage!$I$9,G162=Paramétrage!$I$10),0,M162*T162*VLOOKUP(L162,Paramétrage!$C$6:$E$29,2,0)))))</f>
        <v>0</v>
      </c>
      <c r="V162" s="43"/>
      <c r="W162" s="103">
        <f t="shared" si="53"/>
        <v>0</v>
      </c>
      <c r="X162" s="111">
        <f>IF(L162="",0,IF(ISERROR(V162+U162*VLOOKUP(L162,Paramétrage!$C$6:$E$29,3,0))=TRUE,W162,V162+U162*VLOOKUP(L162,Paramétrage!$C$6:$E$29,3,0)))</f>
        <v>0</v>
      </c>
      <c r="Y162" s="366"/>
      <c r="Z162" s="361"/>
      <c r="AA162" s="367"/>
      <c r="AB162" s="214"/>
      <c r="AC162" s="44"/>
      <c r="AD162" s="74">
        <f>IF(F162="",0,IF(J162="",0,IF(SUMIF(F161:F168,F162,N161:N168)=0,0,IF(OR(K162="",J162="obligatoire"),AE162/SUMIF(F161:F168,F162,N161:N168),AE162/(SUMIF(F161:F168,F162,N161:N168)/K162)))))</f>
        <v>0</v>
      </c>
      <c r="AE162" s="17">
        <f t="shared" si="54"/>
        <v>0</v>
      </c>
    </row>
    <row r="163" spans="1:31" ht="15.65" hidden="1" customHeight="1" x14ac:dyDescent="0.25">
      <c r="A163" s="379"/>
      <c r="B163" s="351"/>
      <c r="C163" s="354"/>
      <c r="D163" s="355"/>
      <c r="E163" s="358"/>
      <c r="F163" s="164"/>
      <c r="G163" s="39"/>
      <c r="H163" s="65"/>
      <c r="I163" s="59"/>
      <c r="J163" s="58"/>
      <c r="K163" s="40"/>
      <c r="L163" s="41"/>
      <c r="M163" s="52"/>
      <c r="N163" s="49"/>
      <c r="O163" s="57"/>
      <c r="P163" s="42"/>
      <c r="Q163" s="360"/>
      <c r="R163" s="361"/>
      <c r="S163" s="362"/>
      <c r="T163" s="110" t="str">
        <f>IF(OR(O163="",L163=Paramétrage!$C$10,L163=Paramétrage!$C$13,L163=Paramétrage!$C$17,L163=Paramétrage!$C$20,L163=Paramétrage!$C$24,L163=Paramétrage!$C$27,AND(L163&lt;&gt;Paramétrage!$C$9,P163="Mut+ext")),"",ROUNDUP(N163/O163,0))</f>
        <v/>
      </c>
      <c r="U163" s="102">
        <f>IF(OR(L163="",P163="Mut+ext"),0,IF(VLOOKUP(L163,Paramétrage!$C$6:$E$29,2,0)=0,0,IF(O163="","saisir capacité",IF(OR(G163=Paramétrage!$I$7,G163=Paramétrage!$I$8,G163=Paramétrage!$I$9,G163=Paramétrage!$I$10),0,M163*T163*VLOOKUP(L163,Paramétrage!$C$6:$E$29,2,0)))))</f>
        <v>0</v>
      </c>
      <c r="V163" s="43"/>
      <c r="W163" s="103">
        <f t="shared" si="53"/>
        <v>0</v>
      </c>
      <c r="X163" s="111">
        <f>IF(L163="",0,IF(ISERROR(V163+U163*VLOOKUP(L163,Paramétrage!$C$6:$E$29,3,0))=TRUE,W163,V163+U163*VLOOKUP(L163,Paramétrage!$C$6:$E$29,3,0)))</f>
        <v>0</v>
      </c>
      <c r="Y163" s="366"/>
      <c r="Z163" s="361"/>
      <c r="AA163" s="367"/>
      <c r="AB163" s="214"/>
      <c r="AC163" s="44"/>
      <c r="AD163" s="74">
        <f>IF(F163="",0,IF(J163="",0,IF(SUMIF(F161:F168,F163,N161:N168)=0,0,IF(OR(K163="",J163="obligatoire"),AE163/SUMIF(F161:F168,F163,N161:N168),AE163/(SUMIF(F161:F168,F163,N161:N168)/K163)))))</f>
        <v>0</v>
      </c>
      <c r="AE163" s="17">
        <f t="shared" si="54"/>
        <v>0</v>
      </c>
    </row>
    <row r="164" spans="1:31" ht="15.65" hidden="1" customHeight="1" x14ac:dyDescent="0.25">
      <c r="A164" s="379"/>
      <c r="B164" s="351"/>
      <c r="C164" s="354"/>
      <c r="D164" s="355"/>
      <c r="E164" s="358"/>
      <c r="F164" s="213"/>
      <c r="G164" s="39"/>
      <c r="H164" s="65"/>
      <c r="I164" s="59"/>
      <c r="J164" s="58"/>
      <c r="K164" s="40"/>
      <c r="L164" s="41"/>
      <c r="M164" s="52"/>
      <c r="N164" s="49"/>
      <c r="O164" s="57"/>
      <c r="P164" s="42"/>
      <c r="Q164" s="360"/>
      <c r="R164" s="361"/>
      <c r="S164" s="362"/>
      <c r="T164" s="110" t="str">
        <f>IF(OR(O164="",L164=Paramétrage!$C$10,L164=Paramétrage!$C$13,L164=Paramétrage!$C$17,L164=Paramétrage!$C$20,L164=Paramétrage!$C$24,L164=Paramétrage!$C$27,AND(L164&lt;&gt;Paramétrage!$C$9,P164="Mut+ext")),"",ROUNDUP(N164/O164,0))</f>
        <v/>
      </c>
      <c r="U164" s="102">
        <f>IF(OR(L164="",P164="Mut+ext"),0,IF(VLOOKUP(L164,Paramétrage!$C$6:$E$29,2,0)=0,0,IF(O164="","saisir capacité",IF(OR(G164=Paramétrage!$I$7,G164=Paramétrage!$I$8,G164=Paramétrage!$I$9,G164=Paramétrage!$I$10),0,M164*T164*VLOOKUP(L164,Paramétrage!$C$6:$E$29,2,0)))))</f>
        <v>0</v>
      </c>
      <c r="V164" s="43"/>
      <c r="W164" s="103">
        <f t="shared" si="53"/>
        <v>0</v>
      </c>
      <c r="X164" s="111">
        <f>IF(L164="",0,IF(ISERROR(V164+U164*VLOOKUP(L164,Paramétrage!$C$6:$E$29,3,0))=TRUE,W164,V164+U164*VLOOKUP(L164,Paramétrage!$C$6:$E$29,3,0)))</f>
        <v>0</v>
      </c>
      <c r="Y164" s="366"/>
      <c r="Z164" s="361"/>
      <c r="AA164" s="367"/>
      <c r="AB164" s="214"/>
      <c r="AC164" s="44"/>
      <c r="AD164" s="74">
        <f>IF(F164="",0,IF(J164="",0,IF(SUMIF(F161:F168,F164,N161:N168)=0,0,IF(OR(K164="",J164="obligatoire"),AE164/SUMIF(F161:F168,F164,N161:N168),AE164/(SUMIF(F161:F168,F164,N161:N168)/K164)))))</f>
        <v>0</v>
      </c>
      <c r="AE164" s="17">
        <f t="shared" si="54"/>
        <v>0</v>
      </c>
    </row>
    <row r="165" spans="1:31" ht="15.65" hidden="1" customHeight="1" x14ac:dyDescent="0.25">
      <c r="A165" s="379"/>
      <c r="B165" s="351"/>
      <c r="C165" s="354"/>
      <c r="D165" s="355"/>
      <c r="E165" s="358"/>
      <c r="F165" s="164"/>
      <c r="G165" s="64"/>
      <c r="H165" s="65"/>
      <c r="I165" s="59"/>
      <c r="J165" s="58"/>
      <c r="K165" s="40"/>
      <c r="L165" s="41"/>
      <c r="M165" s="52"/>
      <c r="N165" s="49"/>
      <c r="O165" s="57"/>
      <c r="P165" s="42"/>
      <c r="Q165" s="360"/>
      <c r="R165" s="361"/>
      <c r="S165" s="362"/>
      <c r="T165" s="110" t="str">
        <f>IF(OR(O165="",L165=Paramétrage!$C$10,L165=Paramétrage!$C$13,L165=Paramétrage!$C$17,L165=Paramétrage!$C$20,L165=Paramétrage!$C$24,L165=Paramétrage!$C$27,AND(L165&lt;&gt;Paramétrage!$C$9,P165="Mut+ext")),"",ROUNDUP(N165/O165,0))</f>
        <v/>
      </c>
      <c r="U165" s="102">
        <f>IF(OR(L165="",P165="Mut+ext"),0,IF(VLOOKUP(L165,Paramétrage!$C$6:$E$29,2,0)=0,0,IF(O165="","saisir capacité",IF(OR(G165=Paramétrage!$I$7,G165=Paramétrage!$I$8,G165=Paramétrage!$I$9,G165=Paramétrage!$I$10),0,M165*T165*VLOOKUP(L165,Paramétrage!$C$6:$E$29,2,0)))))</f>
        <v>0</v>
      </c>
      <c r="V165" s="43"/>
      <c r="W165" s="103">
        <f t="shared" si="53"/>
        <v>0</v>
      </c>
      <c r="X165" s="111">
        <f>IF(L165="",0,IF(ISERROR(V165+U165*VLOOKUP(L165,Paramétrage!$C$6:$E$29,3,0))=TRUE,W165,V165+U165*VLOOKUP(L165,Paramétrage!$C$6:$E$29,3,0)))</f>
        <v>0</v>
      </c>
      <c r="Y165" s="366"/>
      <c r="Z165" s="361"/>
      <c r="AA165" s="367"/>
      <c r="AB165" s="214"/>
      <c r="AC165" s="44"/>
      <c r="AD165" s="74">
        <f>IF(F165="",0,IF(J165="",0,IF(SUMIF(F161:F168,F165,N161:N168)=0,0,IF(OR(K165="",J165="obligatoire"),AE165/SUMIF(F161:F168,F165,N161:N168),AE165/(SUMIF(F161:F168,F165,N161:N168)/K165)))))</f>
        <v>0</v>
      </c>
      <c r="AE165" s="17">
        <f t="shared" si="54"/>
        <v>0</v>
      </c>
    </row>
    <row r="166" spans="1:31" ht="15.65" hidden="1" customHeight="1" x14ac:dyDescent="0.25">
      <c r="A166" s="379"/>
      <c r="B166" s="351"/>
      <c r="C166" s="354"/>
      <c r="D166" s="355"/>
      <c r="E166" s="358"/>
      <c r="F166" s="164"/>
      <c r="G166" s="64"/>
      <c r="H166" s="65"/>
      <c r="I166" s="59"/>
      <c r="J166" s="58"/>
      <c r="K166" s="40"/>
      <c r="L166" s="41"/>
      <c r="M166" s="52"/>
      <c r="N166" s="49"/>
      <c r="O166" s="57"/>
      <c r="P166" s="42"/>
      <c r="Q166" s="360"/>
      <c r="R166" s="361"/>
      <c r="S166" s="362"/>
      <c r="T166" s="110" t="str">
        <f>IF(OR(O166="",L166=Paramétrage!$C$10,L166=Paramétrage!$C$13,L166=Paramétrage!$C$17,L166=Paramétrage!$C$20,L166=Paramétrage!$C$24,L166=Paramétrage!$C$27,AND(L166&lt;&gt;Paramétrage!$C$9,P166="Mut+ext")),"",ROUNDUP(N166/O166,0))</f>
        <v/>
      </c>
      <c r="U166" s="102">
        <f>IF(OR(L166="",P166="Mut+ext"),0,IF(VLOOKUP(L166,Paramétrage!$C$6:$E$29,2,0)=0,0,IF(O166="","saisir capacité",IF(OR(G166=Paramétrage!$I$7,G166=Paramétrage!$I$8,G166=Paramétrage!$I$9,G166=Paramétrage!$I$10),0,M166*T166*VLOOKUP(L166,Paramétrage!$C$6:$E$29,2,0)))))</f>
        <v>0</v>
      </c>
      <c r="V166" s="43"/>
      <c r="W166" s="103">
        <f t="shared" si="53"/>
        <v>0</v>
      </c>
      <c r="X166" s="111">
        <f>IF(L166="",0,IF(ISERROR(V166+U166*VLOOKUP(L166,Paramétrage!$C$6:$E$29,3,0))=TRUE,W166,V166+U166*VLOOKUP(L166,Paramétrage!$C$6:$E$29,3,0)))</f>
        <v>0</v>
      </c>
      <c r="Y166" s="366"/>
      <c r="Z166" s="361"/>
      <c r="AA166" s="367"/>
      <c r="AB166" s="214"/>
      <c r="AC166" s="44"/>
      <c r="AD166" s="74">
        <f>IF(F166="",0,IF(J166="",0,IF(SUMIF(F161:F168,F166,N161:N168)=0,0,IF(OR(K166="",J166="obligatoire"),AE166/SUMIF(F161:F168,F166,N161:N168),AE166/(SUMIF(F161:F168,F166,N161:N168)/K166)))))</f>
        <v>0</v>
      </c>
      <c r="AE166" s="17">
        <f t="shared" si="54"/>
        <v>0</v>
      </c>
    </row>
    <row r="167" spans="1:31" ht="15.65" hidden="1" customHeight="1" x14ac:dyDescent="0.25">
      <c r="A167" s="379"/>
      <c r="B167" s="351"/>
      <c r="C167" s="354"/>
      <c r="D167" s="355"/>
      <c r="E167" s="358"/>
      <c r="F167" s="164"/>
      <c r="G167" s="64"/>
      <c r="H167" s="65"/>
      <c r="I167" s="59"/>
      <c r="J167" s="58"/>
      <c r="K167" s="40"/>
      <c r="L167" s="41"/>
      <c r="M167" s="52"/>
      <c r="N167" s="49"/>
      <c r="O167" s="57"/>
      <c r="P167" s="42"/>
      <c r="Q167" s="360"/>
      <c r="R167" s="361"/>
      <c r="S167" s="362"/>
      <c r="T167" s="110" t="str">
        <f>IF(OR(O167="",L167=Paramétrage!$C$10,L167=Paramétrage!$C$13,L167=Paramétrage!$C$17,L167=Paramétrage!$C$20,L167=Paramétrage!$C$24,L167=Paramétrage!$C$27,AND(L167&lt;&gt;Paramétrage!$C$9,P167="Mut+ext")),"",ROUNDUP(N167/O167,0))</f>
        <v/>
      </c>
      <c r="U167" s="102">
        <f>IF(OR(L167="",P167="Mut+ext"),0,IF(VLOOKUP(L167,Paramétrage!$C$6:$E$29,2,0)=0,0,IF(O167="","saisir capacité",IF(OR(G167=Paramétrage!$I$7,G167=Paramétrage!$I$8,G167=Paramétrage!$I$9,G167=Paramétrage!$I$10),0,M167*T167*VLOOKUP(L167,Paramétrage!$C$6:$E$29,2,0)))))</f>
        <v>0</v>
      </c>
      <c r="V167" s="43"/>
      <c r="W167" s="103">
        <f t="shared" si="53"/>
        <v>0</v>
      </c>
      <c r="X167" s="111">
        <f>IF(L167="",0,IF(ISERROR(V167+U167*VLOOKUP(L167,Paramétrage!$C$6:$E$29,3,0))=TRUE,W167,V167+U167*VLOOKUP(L167,Paramétrage!$C$6:$E$29,3,0)))</f>
        <v>0</v>
      </c>
      <c r="Y167" s="366"/>
      <c r="Z167" s="361"/>
      <c r="AA167" s="367"/>
      <c r="AB167" s="214"/>
      <c r="AC167" s="44"/>
      <c r="AD167" s="74">
        <f>IF(F167="",0,IF(J167="",0,IF(SUMIF(F161:F168,F167,N161:N168)=0,0,IF(OR(K167="",J167="obligatoire"),AE167/SUMIF(F161:F168,F167,N161:N168),AE167/(SUMIF(F161:F168,F167,N161:N168)/K167)))))</f>
        <v>0</v>
      </c>
      <c r="AE167" s="17">
        <f t="shared" si="54"/>
        <v>0</v>
      </c>
    </row>
    <row r="168" spans="1:31" ht="15.65" hidden="1" customHeight="1" x14ac:dyDescent="0.25">
      <c r="A168" s="379"/>
      <c r="B168" s="351"/>
      <c r="C168" s="356"/>
      <c r="D168" s="357"/>
      <c r="E168" s="359"/>
      <c r="F168" s="164"/>
      <c r="G168" s="64"/>
      <c r="H168" s="65"/>
      <c r="I168" s="59"/>
      <c r="J168" s="58"/>
      <c r="K168" s="40"/>
      <c r="L168" s="41"/>
      <c r="M168" s="53"/>
      <c r="N168" s="49"/>
      <c r="O168" s="57"/>
      <c r="P168" s="42"/>
      <c r="Q168" s="360"/>
      <c r="R168" s="361"/>
      <c r="S168" s="362"/>
      <c r="T168" s="110" t="str">
        <f>IF(OR(O168="",L168=Paramétrage!$C$10,L168=Paramétrage!$C$13,L168=Paramétrage!$C$17,L168=Paramétrage!$C$20,L168=Paramétrage!$C$24,L168=Paramétrage!$C$27,AND(L168&lt;&gt;Paramétrage!$C$9,P168="Mut+ext")),"",ROUNDUP(N168/O168,0))</f>
        <v/>
      </c>
      <c r="U168" s="102">
        <f>IF(OR(L168="",P168="Mut+ext"),0,IF(VLOOKUP(L168,Paramétrage!$C$6:$E$29,2,0)=0,0,IF(O168="","saisir capacité",IF(OR(G168=Paramétrage!$I$7,G168=Paramétrage!$I$8,G168=Paramétrage!$I$9,G168=Paramétrage!$I$10),0,M168*T168*VLOOKUP(L168,Paramétrage!$C$6:$E$29,2,0)))))</f>
        <v>0</v>
      </c>
      <c r="V168" s="43"/>
      <c r="W168" s="103">
        <f t="shared" si="53"/>
        <v>0</v>
      </c>
      <c r="X168" s="111">
        <f>IF(L168="",0,IF(ISERROR(V168+U168*VLOOKUP(L168,Paramétrage!$C$6:$E$29,3,0))=TRUE,W168,V168+U168*VLOOKUP(L168,Paramétrage!$C$6:$E$29,3,0)))</f>
        <v>0</v>
      </c>
      <c r="Y168" s="366"/>
      <c r="Z168" s="361"/>
      <c r="AA168" s="367"/>
      <c r="AB168" s="214"/>
      <c r="AC168" s="44"/>
      <c r="AD168" s="74">
        <f>IF(F168="",0,IF(J168="",0,IF(SUMIF(F161:F168,F168,N161:N168)=0,0,IF(OR(K168="",J168="obligatoire"),AE168/SUMIF(F161:F168,F168,N161:N168),AE168/(SUMIF(F161:F168,F168,N161:N168)/K168)))))</f>
        <v>0</v>
      </c>
      <c r="AE168" s="17">
        <f t="shared" si="54"/>
        <v>0</v>
      </c>
    </row>
    <row r="169" spans="1:31" ht="15.65" hidden="1" customHeight="1" x14ac:dyDescent="0.25">
      <c r="A169" s="379"/>
      <c r="B169" s="351"/>
      <c r="C169" s="178"/>
      <c r="D169" s="89"/>
      <c r="E169" s="88"/>
      <c r="F169" s="89"/>
      <c r="G169" s="169"/>
      <c r="H169" s="167"/>
      <c r="I169" s="161"/>
      <c r="J169" s="90"/>
      <c r="K169" s="92"/>
      <c r="L169" s="93"/>
      <c r="M169" s="94">
        <f>AD169</f>
        <v>0</v>
      </c>
      <c r="N169" s="95"/>
      <c r="O169" s="95"/>
      <c r="P169" s="98"/>
      <c r="Q169" s="96"/>
      <c r="R169" s="96"/>
      <c r="S169" s="97"/>
      <c r="T169" s="153"/>
      <c r="U169" s="99">
        <f>SUM(U161:U168)</f>
        <v>0</v>
      </c>
      <c r="V169" s="93">
        <f>SUM(V161:V168)</f>
        <v>0</v>
      </c>
      <c r="W169" s="100">
        <f t="shared" ref="W169" si="55">U169+V169</f>
        <v>0</v>
      </c>
      <c r="X169" s="101">
        <f>SUM(X161:X168)</f>
        <v>0</v>
      </c>
      <c r="Y169" s="154"/>
      <c r="Z169" s="155"/>
      <c r="AA169" s="156"/>
      <c r="AB169" s="157"/>
      <c r="AC169" s="158"/>
      <c r="AD169" s="159">
        <f>SUM(AD161:AD168)</f>
        <v>0</v>
      </c>
      <c r="AE169" s="160">
        <f>SUM(AE161:AE168)</f>
        <v>0</v>
      </c>
    </row>
    <row r="170" spans="1:31" ht="15.65" hidden="1" customHeight="1" x14ac:dyDescent="0.25">
      <c r="A170" s="379"/>
      <c r="B170" s="351" t="s">
        <v>225</v>
      </c>
      <c r="C170" s="352" t="s">
        <v>270</v>
      </c>
      <c r="D170" s="353"/>
      <c r="E170" s="358"/>
      <c r="F170" s="212" t="s">
        <v>200</v>
      </c>
      <c r="G170" s="47"/>
      <c r="H170" s="65"/>
      <c r="I170" s="59"/>
      <c r="J170" s="58"/>
      <c r="K170" s="40"/>
      <c r="L170" s="41"/>
      <c r="M170" s="52"/>
      <c r="N170" s="49"/>
      <c r="O170" s="57"/>
      <c r="P170" s="46"/>
      <c r="Q170" s="360"/>
      <c r="R170" s="361"/>
      <c r="S170" s="362"/>
      <c r="T170" s="110" t="str">
        <f>IF(OR(O170="",L170=Paramétrage!$C$10,L170=Paramétrage!$C$13,L170=Paramétrage!$C$17,L170=Paramétrage!$C$20,L170=Paramétrage!$C$24,L170=Paramétrage!$C$27,AND(L170&lt;&gt;Paramétrage!$C$9,P170="Mut+ext")),"",ROUNDUP(N170/O170,0))</f>
        <v/>
      </c>
      <c r="U170" s="102">
        <f>IF(OR(L170="",P170="Mut+ext"),0,IF(VLOOKUP(L170,Paramétrage!$C$6:$E$29,2,0)=0,0,IF(O170="","saisir capacité",IF(OR(G170=Paramétrage!$I$7,G170=Paramétrage!$I$8,G170=Paramétrage!$I$9,G170=Paramétrage!$I$10),0,M170*T170*VLOOKUP(L170,Paramétrage!$C$6:$E$29,2,0)))))</f>
        <v>0</v>
      </c>
      <c r="V170" s="43"/>
      <c r="W170" s="103">
        <f t="shared" ref="W170:W177" si="56">IF(ISERROR(U170+V170)=TRUE,U170,U170+V170)</f>
        <v>0</v>
      </c>
      <c r="X170" s="111">
        <f>IF(L170="",0,IF(ISERROR(V170+U170*VLOOKUP(L170,Paramétrage!$C$6:$E$29,3,0))=TRUE,W170,V170+U170*VLOOKUP(L170,Paramétrage!$C$6:$E$29,3,0)))</f>
        <v>0</v>
      </c>
      <c r="Y170" s="366"/>
      <c r="Z170" s="361"/>
      <c r="AA170" s="367"/>
      <c r="AB170" s="214"/>
      <c r="AC170" s="45"/>
      <c r="AD170" s="74">
        <f t="shared" ref="AD170:AD176" si="57">IF(F170="",0,IF(J170="",0,IF(SUMIF($F$170:$F$177,F170,$N$170:$N$177)=0,0,IF(OR(K170="",J170="obligatoire"),AE170/SUMIF($F$170:$F$177,F170,$N$170:$N$177),AE170/(SUMIF($F$170:$F$177,F170,$N$170:$N$177)/K170)))))</f>
        <v>0</v>
      </c>
      <c r="AE170" s="17">
        <f t="shared" ref="AE170:AE177" si="58">M170*N170</f>
        <v>0</v>
      </c>
    </row>
    <row r="171" spans="1:31" ht="15.65" hidden="1" customHeight="1" x14ac:dyDescent="0.25">
      <c r="A171" s="379"/>
      <c r="B171" s="351"/>
      <c r="C171" s="354"/>
      <c r="D171" s="355"/>
      <c r="E171" s="358"/>
      <c r="F171" s="164"/>
      <c r="G171" s="39"/>
      <c r="H171" s="65"/>
      <c r="I171" s="59"/>
      <c r="J171" s="58"/>
      <c r="K171" s="40"/>
      <c r="L171" s="41"/>
      <c r="M171" s="52"/>
      <c r="N171" s="49"/>
      <c r="O171" s="57"/>
      <c r="P171" s="42"/>
      <c r="Q171" s="360"/>
      <c r="R171" s="361"/>
      <c r="S171" s="362"/>
      <c r="T171" s="110" t="str">
        <f>IF(OR(O171="",L171=Paramétrage!$C$10,L171=Paramétrage!$C$13,L171=Paramétrage!$C$17,L171=Paramétrage!$C$20,L171=Paramétrage!$C$24,L171=Paramétrage!$C$27,AND(L171&lt;&gt;Paramétrage!$C$9,P171="Mut+ext")),"",ROUNDUP(N171/O171,0))</f>
        <v/>
      </c>
      <c r="U171" s="102">
        <f>IF(OR(L171="",P171="Mut+ext"),0,IF(VLOOKUP(L171,Paramétrage!$C$6:$E$29,2,0)=0,0,IF(O171="","saisir capacité",IF(OR(G171=Paramétrage!$I$7,G171=Paramétrage!$I$8,G171=Paramétrage!$I$9,G171=Paramétrage!$I$10),0,M171*T171*VLOOKUP(L171,Paramétrage!$C$6:$E$29,2,0)))))</f>
        <v>0</v>
      </c>
      <c r="V171" s="43"/>
      <c r="W171" s="103">
        <f t="shared" si="56"/>
        <v>0</v>
      </c>
      <c r="X171" s="111">
        <f>IF(L171="",0,IF(ISERROR(V171+U171*VLOOKUP(L171,Paramétrage!$C$6:$E$29,3,0))=TRUE,W171,V171+U171*VLOOKUP(L171,Paramétrage!$C$6:$E$29,3,0)))</f>
        <v>0</v>
      </c>
      <c r="Y171" s="366"/>
      <c r="Z171" s="361"/>
      <c r="AA171" s="367"/>
      <c r="AB171" s="214"/>
      <c r="AC171" s="44"/>
      <c r="AD171" s="74">
        <f t="shared" si="57"/>
        <v>0</v>
      </c>
      <c r="AE171" s="17">
        <f t="shared" si="58"/>
        <v>0</v>
      </c>
    </row>
    <row r="172" spans="1:31" ht="15.65" hidden="1" customHeight="1" x14ac:dyDescent="0.25">
      <c r="A172" s="379"/>
      <c r="B172" s="351"/>
      <c r="C172" s="354"/>
      <c r="D172" s="355"/>
      <c r="E172" s="358"/>
      <c r="F172" s="164"/>
      <c r="G172" s="39"/>
      <c r="H172" s="65"/>
      <c r="I172" s="59"/>
      <c r="J172" s="58"/>
      <c r="K172" s="40"/>
      <c r="L172" s="41"/>
      <c r="M172" s="52"/>
      <c r="N172" s="49"/>
      <c r="O172" s="57"/>
      <c r="P172" s="42"/>
      <c r="Q172" s="360"/>
      <c r="R172" s="361"/>
      <c r="S172" s="362"/>
      <c r="T172" s="110" t="str">
        <f>IF(OR(O172="",L172=Paramétrage!$C$10,L172=Paramétrage!$C$13,L172=Paramétrage!$C$17,L172=Paramétrage!$C$20,L172=Paramétrage!$C$24,L172=Paramétrage!$C$27,AND(L172&lt;&gt;Paramétrage!$C$9,P172="Mut+ext")),"",ROUNDUP(N172/O172,0))</f>
        <v/>
      </c>
      <c r="U172" s="102">
        <f>IF(OR(L172="",P172="Mut+ext"),0,IF(VLOOKUP(L172,Paramétrage!$C$6:$E$29,2,0)=0,0,IF(O172="","saisir capacité",IF(OR(G172=Paramétrage!$I$7,G172=Paramétrage!$I$8,G172=Paramétrage!$I$9,G172=Paramétrage!$I$10),0,M172*T172*VLOOKUP(L172,Paramétrage!$C$6:$E$29,2,0)))))</f>
        <v>0</v>
      </c>
      <c r="V172" s="43"/>
      <c r="W172" s="103">
        <f t="shared" si="56"/>
        <v>0</v>
      </c>
      <c r="X172" s="111">
        <f>IF(L172="",0,IF(ISERROR(V172+U172*VLOOKUP(L172,Paramétrage!$C$6:$E$29,3,0))=TRUE,W172,V172+U172*VLOOKUP(L172,Paramétrage!$C$6:$E$29,3,0)))</f>
        <v>0</v>
      </c>
      <c r="Y172" s="366"/>
      <c r="Z172" s="361"/>
      <c r="AA172" s="367"/>
      <c r="AB172" s="214"/>
      <c r="AC172" s="44"/>
      <c r="AD172" s="74">
        <f t="shared" si="57"/>
        <v>0</v>
      </c>
      <c r="AE172" s="17">
        <f t="shared" si="58"/>
        <v>0</v>
      </c>
    </row>
    <row r="173" spans="1:31" ht="15.65" hidden="1" customHeight="1" x14ac:dyDescent="0.25">
      <c r="A173" s="379"/>
      <c r="B173" s="351"/>
      <c r="C173" s="354"/>
      <c r="D173" s="355"/>
      <c r="E173" s="358"/>
      <c r="F173" s="213"/>
      <c r="G173" s="39"/>
      <c r="H173" s="65"/>
      <c r="I173" s="59"/>
      <c r="J173" s="58"/>
      <c r="K173" s="40"/>
      <c r="L173" s="41"/>
      <c r="M173" s="52"/>
      <c r="N173" s="49"/>
      <c r="O173" s="57"/>
      <c r="P173" s="42"/>
      <c r="Q173" s="360"/>
      <c r="R173" s="361"/>
      <c r="S173" s="362"/>
      <c r="T173" s="110" t="str">
        <f>IF(OR(O173="",L173=Paramétrage!$C$10,L173=Paramétrage!$C$13,L173=Paramétrage!$C$17,L173=Paramétrage!$C$20,L173=Paramétrage!$C$24,L173=Paramétrage!$C$27,AND(L173&lt;&gt;Paramétrage!$C$9,P173="Mut+ext")),"",ROUNDUP(N173/O173,0))</f>
        <v/>
      </c>
      <c r="U173" s="102">
        <f>IF(OR(L173="",P173="Mut+ext"),0,IF(VLOOKUP(L173,Paramétrage!$C$6:$E$29,2,0)=0,0,IF(O173="","saisir capacité",IF(OR(G173=Paramétrage!$I$7,G173=Paramétrage!$I$8,G173=Paramétrage!$I$9,G173=Paramétrage!$I$10),0,M173*T173*VLOOKUP(L173,Paramétrage!$C$6:$E$29,2,0)))))</f>
        <v>0</v>
      </c>
      <c r="V173" s="43"/>
      <c r="W173" s="103">
        <f t="shared" si="56"/>
        <v>0</v>
      </c>
      <c r="X173" s="111">
        <f>IF(L173="",0,IF(ISERROR(V173+U173*VLOOKUP(L173,Paramétrage!$C$6:$E$29,3,0))=TRUE,W173,V173+U173*VLOOKUP(L173,Paramétrage!$C$6:$E$29,3,0)))</f>
        <v>0</v>
      </c>
      <c r="Y173" s="366"/>
      <c r="Z173" s="361"/>
      <c r="AA173" s="367"/>
      <c r="AB173" s="214"/>
      <c r="AC173" s="44"/>
      <c r="AD173" s="74">
        <f t="shared" si="57"/>
        <v>0</v>
      </c>
      <c r="AE173" s="17">
        <f t="shared" si="58"/>
        <v>0</v>
      </c>
    </row>
    <row r="174" spans="1:31" ht="15.65" hidden="1" customHeight="1" x14ac:dyDescent="0.25">
      <c r="A174" s="379"/>
      <c r="B174" s="351"/>
      <c r="C174" s="354"/>
      <c r="D174" s="355"/>
      <c r="E174" s="358"/>
      <c r="F174" s="164"/>
      <c r="G174" s="64"/>
      <c r="H174" s="65"/>
      <c r="I174" s="59"/>
      <c r="J174" s="58"/>
      <c r="K174" s="40"/>
      <c r="L174" s="41"/>
      <c r="M174" s="52"/>
      <c r="N174" s="49"/>
      <c r="O174" s="57"/>
      <c r="P174" s="42"/>
      <c r="Q174" s="360"/>
      <c r="R174" s="361"/>
      <c r="S174" s="362"/>
      <c r="T174" s="110" t="str">
        <f>IF(OR(O174="",L174=Paramétrage!$C$10,L174=Paramétrage!$C$13,L174=Paramétrage!$C$17,L174=Paramétrage!$C$20,L174=Paramétrage!$C$24,L174=Paramétrage!$C$27,AND(L174&lt;&gt;Paramétrage!$C$9,P174="Mut+ext")),"",ROUNDUP(N174/O174,0))</f>
        <v/>
      </c>
      <c r="U174" s="102">
        <f>IF(OR(L174="",P174="Mut+ext"),0,IF(VLOOKUP(L174,Paramétrage!$C$6:$E$29,2,0)=0,0,IF(O174="","saisir capacité",IF(OR(G174=Paramétrage!$I$7,G174=Paramétrage!$I$8,G174=Paramétrage!$I$9,G174=Paramétrage!$I$10),0,M174*T174*VLOOKUP(L174,Paramétrage!$C$6:$E$29,2,0)))))</f>
        <v>0</v>
      </c>
      <c r="V174" s="43"/>
      <c r="W174" s="103">
        <f t="shared" si="56"/>
        <v>0</v>
      </c>
      <c r="X174" s="111">
        <f>IF(L174="",0,IF(ISERROR(V174+U174*VLOOKUP(L174,Paramétrage!$C$6:$E$29,3,0))=TRUE,W174,V174+U174*VLOOKUP(L174,Paramétrage!$C$6:$E$29,3,0)))</f>
        <v>0</v>
      </c>
      <c r="Y174" s="366"/>
      <c r="Z174" s="361"/>
      <c r="AA174" s="367"/>
      <c r="AB174" s="214"/>
      <c r="AC174" s="44"/>
      <c r="AD174" s="74">
        <f t="shared" si="57"/>
        <v>0</v>
      </c>
      <c r="AE174" s="17">
        <f t="shared" si="58"/>
        <v>0</v>
      </c>
    </row>
    <row r="175" spans="1:31" ht="15.65" hidden="1" customHeight="1" x14ac:dyDescent="0.25">
      <c r="A175" s="379"/>
      <c r="B175" s="351"/>
      <c r="C175" s="354"/>
      <c r="D175" s="355"/>
      <c r="E175" s="358"/>
      <c r="F175" s="164"/>
      <c r="G175" s="64"/>
      <c r="H175" s="65"/>
      <c r="I175" s="59"/>
      <c r="J175" s="58"/>
      <c r="K175" s="40"/>
      <c r="L175" s="41"/>
      <c r="M175" s="52"/>
      <c r="N175" s="49"/>
      <c r="O175" s="57"/>
      <c r="P175" s="42"/>
      <c r="Q175" s="360"/>
      <c r="R175" s="361"/>
      <c r="S175" s="362"/>
      <c r="T175" s="110" t="str">
        <f>IF(OR(O175="",L175=Paramétrage!$C$10,L175=Paramétrage!$C$13,L175=Paramétrage!$C$17,L175=Paramétrage!$C$20,L175=Paramétrage!$C$24,L175=Paramétrage!$C$27,AND(L175&lt;&gt;Paramétrage!$C$9,P175="Mut+ext")),"",ROUNDUP(N175/O175,0))</f>
        <v/>
      </c>
      <c r="U175" s="102">
        <f>IF(OR(L175="",P175="Mut+ext"),0,IF(VLOOKUP(L175,Paramétrage!$C$6:$E$29,2,0)=0,0,IF(O175="","saisir capacité",IF(OR(G175=Paramétrage!$I$7,G175=Paramétrage!$I$8,G175=Paramétrage!$I$9,G175=Paramétrage!$I$10),0,M175*T175*VLOOKUP(L175,Paramétrage!$C$6:$E$29,2,0)))))</f>
        <v>0</v>
      </c>
      <c r="V175" s="43"/>
      <c r="W175" s="103">
        <f t="shared" si="56"/>
        <v>0</v>
      </c>
      <c r="X175" s="111">
        <f>IF(L175="",0,IF(ISERROR(V175+U175*VLOOKUP(L175,Paramétrage!$C$6:$E$29,3,0))=TRUE,W175,V175+U175*VLOOKUP(L175,Paramétrage!$C$6:$E$29,3,0)))</f>
        <v>0</v>
      </c>
      <c r="Y175" s="366"/>
      <c r="Z175" s="361"/>
      <c r="AA175" s="367"/>
      <c r="AB175" s="214"/>
      <c r="AC175" s="44"/>
      <c r="AD175" s="74">
        <f t="shared" si="57"/>
        <v>0</v>
      </c>
      <c r="AE175" s="17">
        <f t="shared" si="58"/>
        <v>0</v>
      </c>
    </row>
    <row r="176" spans="1:31" ht="15.65" hidden="1" customHeight="1" x14ac:dyDescent="0.25">
      <c r="A176" s="379"/>
      <c r="B176" s="351"/>
      <c r="C176" s="354"/>
      <c r="D176" s="355"/>
      <c r="E176" s="358"/>
      <c r="F176" s="164"/>
      <c r="G176" s="64"/>
      <c r="H176" s="65"/>
      <c r="I176" s="59"/>
      <c r="J176" s="58"/>
      <c r="K176" s="40"/>
      <c r="L176" s="41"/>
      <c r="M176" s="52"/>
      <c r="N176" s="49"/>
      <c r="O176" s="57"/>
      <c r="P176" s="42"/>
      <c r="Q176" s="360"/>
      <c r="R176" s="361"/>
      <c r="S176" s="362"/>
      <c r="T176" s="110" t="str">
        <f>IF(OR(O176="",L176=Paramétrage!$C$10,L176=Paramétrage!$C$13,L176=Paramétrage!$C$17,L176=Paramétrage!$C$20,L176=Paramétrage!$C$24,L176=Paramétrage!$C$27,AND(L176&lt;&gt;Paramétrage!$C$9,P176="Mut+ext")),"",ROUNDUP(N176/O176,0))</f>
        <v/>
      </c>
      <c r="U176" s="102">
        <f>IF(OR(L176="",P176="Mut+ext"),0,IF(VLOOKUP(L176,Paramétrage!$C$6:$E$29,2,0)=0,0,IF(O176="","saisir capacité",IF(OR(G176=Paramétrage!$I$7,G176=Paramétrage!$I$8,G176=Paramétrage!$I$9,G176=Paramétrage!$I$10),0,M176*T176*VLOOKUP(L176,Paramétrage!$C$6:$E$29,2,0)))))</f>
        <v>0</v>
      </c>
      <c r="V176" s="43"/>
      <c r="W176" s="103">
        <f t="shared" si="56"/>
        <v>0</v>
      </c>
      <c r="X176" s="111">
        <f>IF(L176="",0,IF(ISERROR(V176+U176*VLOOKUP(L176,Paramétrage!$C$6:$E$29,3,0))=TRUE,W176,V176+U176*VLOOKUP(L176,Paramétrage!$C$6:$E$29,3,0)))</f>
        <v>0</v>
      </c>
      <c r="Y176" s="366"/>
      <c r="Z176" s="361"/>
      <c r="AA176" s="367"/>
      <c r="AB176" s="214"/>
      <c r="AC176" s="44"/>
      <c r="AD176" s="74">
        <f t="shared" si="57"/>
        <v>0</v>
      </c>
      <c r="AE176" s="17">
        <f t="shared" si="58"/>
        <v>0</v>
      </c>
    </row>
    <row r="177" spans="1:31" ht="15.65" hidden="1" customHeight="1" x14ac:dyDescent="0.25">
      <c r="A177" s="379"/>
      <c r="B177" s="351"/>
      <c r="C177" s="356"/>
      <c r="D177" s="357"/>
      <c r="E177" s="359"/>
      <c r="F177" s="164"/>
      <c r="G177" s="64"/>
      <c r="H177" s="65"/>
      <c r="I177" s="59"/>
      <c r="J177" s="58"/>
      <c r="K177" s="40"/>
      <c r="L177" s="41"/>
      <c r="M177" s="53"/>
      <c r="N177" s="49"/>
      <c r="O177" s="57"/>
      <c r="P177" s="42"/>
      <c r="Q177" s="360"/>
      <c r="R177" s="361"/>
      <c r="S177" s="362"/>
      <c r="T177" s="110" t="str">
        <f>IF(OR(O177="",L177=Paramétrage!$C$10,L177=Paramétrage!$C$13,L177=Paramétrage!$C$17,L177=Paramétrage!$C$20,L177=Paramétrage!$C$24,L177=Paramétrage!$C$27,AND(L177&lt;&gt;Paramétrage!$C$9,P177="Mut+ext")),"",ROUNDUP(N177/O177,0))</f>
        <v/>
      </c>
      <c r="U177" s="102">
        <f>IF(OR(L177="",P177="Mut+ext"),0,IF(VLOOKUP(L177,Paramétrage!$C$6:$E$29,2,0)=0,0,IF(O177="","saisir capacité",IF(OR(G177=Paramétrage!$I$7,G177=Paramétrage!$I$8,G177=Paramétrage!$I$9,G177=Paramétrage!$I$10),0,M177*T177*VLOOKUP(L177,Paramétrage!$C$6:$E$29,2,0)))))</f>
        <v>0</v>
      </c>
      <c r="V177" s="43"/>
      <c r="W177" s="103">
        <f t="shared" si="56"/>
        <v>0</v>
      </c>
      <c r="X177" s="111">
        <f>IF(L177="",0,IF(ISERROR(V177+U177*VLOOKUP(L177,Paramétrage!$C$6:$E$29,3,0))=TRUE,W177,V177+U177*VLOOKUP(L177,Paramétrage!$C$6:$E$29,3,0)))</f>
        <v>0</v>
      </c>
      <c r="Y177" s="366"/>
      <c r="Z177" s="361"/>
      <c r="AA177" s="367"/>
      <c r="AB177" s="214"/>
      <c r="AC177" s="44"/>
      <c r="AD177" s="74">
        <f>IF(F177="",0,IF(J177="",0,IF(SUMIF($F$170:$F$177,F177,$N$170:$N$177)=0,0,IF(OR(K177="",J177="obligatoire"),AE177/SUMIF($F$170:$F$177,F177,$N$170:$N$177),AE177/(SUMIF($F$170:$F$177,F177,$N$170:$N$177)/K177)))))</f>
        <v>0</v>
      </c>
      <c r="AE177" s="17">
        <f t="shared" si="58"/>
        <v>0</v>
      </c>
    </row>
    <row r="178" spans="1:31" ht="15.65" hidden="1" customHeight="1" x14ac:dyDescent="0.25">
      <c r="A178" s="379"/>
      <c r="B178" s="351"/>
      <c r="C178" s="178"/>
      <c r="D178" s="89"/>
      <c r="E178" s="88"/>
      <c r="F178" s="89"/>
      <c r="G178" s="169"/>
      <c r="H178" s="167"/>
      <c r="I178" s="161"/>
      <c r="J178" s="90"/>
      <c r="K178" s="92"/>
      <c r="L178" s="93"/>
      <c r="M178" s="94">
        <f>AD178</f>
        <v>0</v>
      </c>
      <c r="N178" s="95"/>
      <c r="O178" s="95"/>
      <c r="P178" s="98"/>
      <c r="Q178" s="96"/>
      <c r="R178" s="96"/>
      <c r="S178" s="97"/>
      <c r="T178" s="153"/>
      <c r="U178" s="99">
        <f>SUM(U170:U177)</f>
        <v>0</v>
      </c>
      <c r="V178" s="93">
        <f>SUM(V170:V177)</f>
        <v>0</v>
      </c>
      <c r="W178" s="100">
        <f t="shared" ref="W178" si="59">U178+V178</f>
        <v>0</v>
      </c>
      <c r="X178" s="101">
        <f>SUM(X170:X177)</f>
        <v>0</v>
      </c>
      <c r="Y178" s="154"/>
      <c r="Z178" s="155"/>
      <c r="AA178" s="156"/>
      <c r="AB178" s="157"/>
      <c r="AC178" s="158"/>
      <c r="AD178" s="159">
        <f>SUM(AD170:AD177)</f>
        <v>0</v>
      </c>
      <c r="AE178" s="160">
        <f>SUM(AE170:AE177)</f>
        <v>0</v>
      </c>
    </row>
    <row r="179" spans="1:31" ht="15.65" hidden="1" customHeight="1" x14ac:dyDescent="0.25">
      <c r="A179" s="379"/>
      <c r="B179" s="351" t="s">
        <v>198</v>
      </c>
      <c r="C179" s="352" t="s">
        <v>271</v>
      </c>
      <c r="D179" s="353"/>
      <c r="E179" s="358"/>
      <c r="F179" s="212" t="s">
        <v>204</v>
      </c>
      <c r="G179" s="47"/>
      <c r="H179" s="65"/>
      <c r="I179" s="59"/>
      <c r="J179" s="58"/>
      <c r="K179" s="40"/>
      <c r="L179" s="41"/>
      <c r="M179" s="52"/>
      <c r="N179" s="49"/>
      <c r="O179" s="57"/>
      <c r="P179" s="46"/>
      <c r="Q179" s="360"/>
      <c r="R179" s="361"/>
      <c r="S179" s="362"/>
      <c r="T179" s="110" t="str">
        <f>IF(OR(O179="",L179=Paramétrage!$C$10,L179=Paramétrage!$C$13,L179=Paramétrage!$C$17,L179=Paramétrage!$C$20,L179=Paramétrage!$C$24,L179=Paramétrage!$C$27,AND(L179&lt;&gt;Paramétrage!$C$9,P179="Mut+ext")),"",ROUNDUP(N179/O179,0))</f>
        <v/>
      </c>
      <c r="U179" s="102">
        <f>IF(OR(L179="",P179="Mut+ext"),0,IF(VLOOKUP(L179,Paramétrage!$C$6:$E$29,2,0)=0,0,IF(O179="","saisir capacité",IF(OR(G179=Paramétrage!$I$7,G179=Paramétrage!$I$8,G179=Paramétrage!$I$9,G179=Paramétrage!$I$10),0,M179*T179*VLOOKUP(L179,Paramétrage!$C$6:$E$29,2,0)))))</f>
        <v>0</v>
      </c>
      <c r="V179" s="43"/>
      <c r="W179" s="103">
        <f t="shared" ref="W179:W186" si="60">IF(ISERROR(U179+V179)=TRUE,U179,U179+V179)</f>
        <v>0</v>
      </c>
      <c r="X179" s="111">
        <f>IF(L179="",0,IF(ISERROR(V179+U179*VLOOKUP(L179,Paramétrage!$C$6:$E$29,3,0))=TRUE,W179,V179+U179*VLOOKUP(L179,Paramétrage!$C$6:$E$29,3,0)))</f>
        <v>0</v>
      </c>
      <c r="Y179" s="366"/>
      <c r="Z179" s="361"/>
      <c r="AA179" s="367"/>
      <c r="AB179" s="214"/>
      <c r="AC179" s="45"/>
      <c r="AD179" s="74">
        <f t="shared" ref="AD179:AD185" si="61">IF(F179="",0,IF(J179="",0,IF(SUMIF($F$179:$F$186,F179,$N$179:$N$186)=0,0,IF(OR(K179="",J179="obligatoire"),AE179/SUMIF($F$179:$F$186,F179,$N$179:$N$186),AE179/(SUMIF($F$179:$F$186,F179,$N$179:$N$186)/K179)))))</f>
        <v>0</v>
      </c>
      <c r="AE179" s="17">
        <f t="shared" ref="AE179:AE186" si="62">M179*N179</f>
        <v>0</v>
      </c>
    </row>
    <row r="180" spans="1:31" ht="15.65" hidden="1" customHeight="1" x14ac:dyDescent="0.25">
      <c r="A180" s="379"/>
      <c r="B180" s="351"/>
      <c r="C180" s="354"/>
      <c r="D180" s="355"/>
      <c r="E180" s="358"/>
      <c r="F180" s="164"/>
      <c r="G180" s="39"/>
      <c r="H180" s="65"/>
      <c r="I180" s="59"/>
      <c r="J180" s="58"/>
      <c r="K180" s="40"/>
      <c r="L180" s="41"/>
      <c r="M180" s="52"/>
      <c r="N180" s="49"/>
      <c r="O180" s="57"/>
      <c r="P180" s="42"/>
      <c r="Q180" s="360"/>
      <c r="R180" s="361"/>
      <c r="S180" s="362"/>
      <c r="T180" s="110" t="str">
        <f>IF(OR(O180="",L180=Paramétrage!$C$10,L180=Paramétrage!$C$13,L180=Paramétrage!$C$17,L180=Paramétrage!$C$20,L180=Paramétrage!$C$24,L180=Paramétrage!$C$27,AND(L180&lt;&gt;Paramétrage!$C$9,P180="Mut+ext")),"",ROUNDUP(N180/O180,0))</f>
        <v/>
      </c>
      <c r="U180" s="102">
        <f>IF(OR(L180="",P180="Mut+ext"),0,IF(VLOOKUP(L180,Paramétrage!$C$6:$E$29,2,0)=0,0,IF(O180="","saisir capacité",IF(OR(G180=Paramétrage!$I$7,G180=Paramétrage!$I$8,G180=Paramétrage!$I$9,G180=Paramétrage!$I$10),0,M180*T180*VLOOKUP(L180,Paramétrage!$C$6:$E$29,2,0)))))</f>
        <v>0</v>
      </c>
      <c r="V180" s="43"/>
      <c r="W180" s="103">
        <f t="shared" si="60"/>
        <v>0</v>
      </c>
      <c r="X180" s="111">
        <f>IF(L180="",0,IF(ISERROR(V180+U180*VLOOKUP(L180,Paramétrage!$C$6:$E$29,3,0))=TRUE,W180,V180+U180*VLOOKUP(L180,Paramétrage!$C$6:$E$29,3,0)))</f>
        <v>0</v>
      </c>
      <c r="Y180" s="366"/>
      <c r="Z180" s="361"/>
      <c r="AA180" s="367"/>
      <c r="AB180" s="214"/>
      <c r="AC180" s="44"/>
      <c r="AD180" s="74">
        <f t="shared" si="61"/>
        <v>0</v>
      </c>
      <c r="AE180" s="17">
        <f t="shared" si="62"/>
        <v>0</v>
      </c>
    </row>
    <row r="181" spans="1:31" ht="15.65" hidden="1" customHeight="1" x14ac:dyDescent="0.25">
      <c r="A181" s="379"/>
      <c r="B181" s="351"/>
      <c r="C181" s="354"/>
      <c r="D181" s="355"/>
      <c r="E181" s="358"/>
      <c r="F181" s="164"/>
      <c r="G181" s="39"/>
      <c r="H181" s="65"/>
      <c r="I181" s="59"/>
      <c r="J181" s="58"/>
      <c r="K181" s="40"/>
      <c r="L181" s="41"/>
      <c r="M181" s="52"/>
      <c r="N181" s="49"/>
      <c r="O181" s="57"/>
      <c r="P181" s="42"/>
      <c r="Q181" s="360"/>
      <c r="R181" s="361"/>
      <c r="S181" s="362"/>
      <c r="T181" s="110" t="str">
        <f>IF(OR(O181="",L181=Paramétrage!$C$10,L181=Paramétrage!$C$13,L181=Paramétrage!$C$17,L181=Paramétrage!$C$20,L181=Paramétrage!$C$24,L181=Paramétrage!$C$27,AND(L181&lt;&gt;Paramétrage!$C$9,P181="Mut+ext")),"",ROUNDUP(N181/O181,0))</f>
        <v/>
      </c>
      <c r="U181" s="102">
        <f>IF(OR(L181="",P181="Mut+ext"),0,IF(VLOOKUP(L181,Paramétrage!$C$6:$E$29,2,0)=0,0,IF(O181="","saisir capacité",IF(OR(G181=Paramétrage!$I$7,G181=Paramétrage!$I$8,G181=Paramétrage!$I$9,G181=Paramétrage!$I$10),0,M181*T181*VLOOKUP(L181,Paramétrage!$C$6:$E$29,2,0)))))</f>
        <v>0</v>
      </c>
      <c r="V181" s="43"/>
      <c r="W181" s="103">
        <f t="shared" si="60"/>
        <v>0</v>
      </c>
      <c r="X181" s="111">
        <f>IF(L181="",0,IF(ISERROR(V181+U181*VLOOKUP(L181,Paramétrage!$C$6:$E$29,3,0))=TRUE,W181,V181+U181*VLOOKUP(L181,Paramétrage!$C$6:$E$29,3,0)))</f>
        <v>0</v>
      </c>
      <c r="Y181" s="366"/>
      <c r="Z181" s="361"/>
      <c r="AA181" s="367"/>
      <c r="AB181" s="214"/>
      <c r="AC181" s="44"/>
      <c r="AD181" s="74">
        <f t="shared" si="61"/>
        <v>0</v>
      </c>
      <c r="AE181" s="17">
        <f t="shared" si="62"/>
        <v>0</v>
      </c>
    </row>
    <row r="182" spans="1:31" ht="15.65" hidden="1" customHeight="1" x14ac:dyDescent="0.25">
      <c r="A182" s="379"/>
      <c r="B182" s="351"/>
      <c r="C182" s="354"/>
      <c r="D182" s="355"/>
      <c r="E182" s="358"/>
      <c r="F182" s="213"/>
      <c r="G182" s="39"/>
      <c r="H182" s="65"/>
      <c r="I182" s="59"/>
      <c r="J182" s="58"/>
      <c r="K182" s="40"/>
      <c r="L182" s="41"/>
      <c r="M182" s="52"/>
      <c r="N182" s="49"/>
      <c r="O182" s="57"/>
      <c r="P182" s="42"/>
      <c r="Q182" s="360"/>
      <c r="R182" s="361"/>
      <c r="S182" s="362"/>
      <c r="T182" s="110" t="str">
        <f>IF(OR(O182="",L182=Paramétrage!$C$10,L182=Paramétrage!$C$13,L182=Paramétrage!$C$17,L182=Paramétrage!$C$20,L182=Paramétrage!$C$24,L182=Paramétrage!$C$27,AND(L182&lt;&gt;Paramétrage!$C$9,P182="Mut+ext")),"",ROUNDUP(N182/O182,0))</f>
        <v/>
      </c>
      <c r="U182" s="102">
        <f>IF(OR(L182="",P182="Mut+ext"),0,IF(VLOOKUP(L182,Paramétrage!$C$6:$E$29,2,0)=0,0,IF(O182="","saisir capacité",IF(OR(G182=Paramétrage!$I$7,G182=Paramétrage!$I$8,G182=Paramétrage!$I$9,G182=Paramétrage!$I$10),0,M182*T182*VLOOKUP(L182,Paramétrage!$C$6:$E$29,2,0)))))</f>
        <v>0</v>
      </c>
      <c r="V182" s="43"/>
      <c r="W182" s="103">
        <f t="shared" si="60"/>
        <v>0</v>
      </c>
      <c r="X182" s="111">
        <f>IF(L182="",0,IF(ISERROR(V182+U182*VLOOKUP(L182,Paramétrage!$C$6:$E$29,3,0))=TRUE,W182,V182+U182*VLOOKUP(L182,Paramétrage!$C$6:$E$29,3,0)))</f>
        <v>0</v>
      </c>
      <c r="Y182" s="366"/>
      <c r="Z182" s="361"/>
      <c r="AA182" s="367"/>
      <c r="AB182" s="214"/>
      <c r="AC182" s="44"/>
      <c r="AD182" s="74">
        <f t="shared" si="61"/>
        <v>0</v>
      </c>
      <c r="AE182" s="17">
        <f t="shared" si="62"/>
        <v>0</v>
      </c>
    </row>
    <row r="183" spans="1:31" ht="15.65" hidden="1" customHeight="1" x14ac:dyDescent="0.25">
      <c r="A183" s="379"/>
      <c r="B183" s="351"/>
      <c r="C183" s="354"/>
      <c r="D183" s="355"/>
      <c r="E183" s="358"/>
      <c r="F183" s="164"/>
      <c r="G183" s="64"/>
      <c r="H183" s="65"/>
      <c r="I183" s="59"/>
      <c r="J183" s="58"/>
      <c r="K183" s="40"/>
      <c r="L183" s="41"/>
      <c r="M183" s="52"/>
      <c r="N183" s="49"/>
      <c r="O183" s="57"/>
      <c r="P183" s="42"/>
      <c r="Q183" s="360"/>
      <c r="R183" s="361"/>
      <c r="S183" s="362"/>
      <c r="T183" s="110" t="str">
        <f>IF(OR(O183="",L183=Paramétrage!$C$10,L183=Paramétrage!$C$13,L183=Paramétrage!$C$17,L183=Paramétrage!$C$20,L183=Paramétrage!$C$24,L183=Paramétrage!$C$27,AND(L183&lt;&gt;Paramétrage!$C$9,P183="Mut+ext")),"",ROUNDUP(N183/O183,0))</f>
        <v/>
      </c>
      <c r="U183" s="102">
        <f>IF(OR(L183="",P183="Mut+ext"),0,IF(VLOOKUP(L183,Paramétrage!$C$6:$E$29,2,0)=0,0,IF(O183="","saisir capacité",IF(OR(G183=Paramétrage!$I$7,G183=Paramétrage!$I$8,G183=Paramétrage!$I$9,G183=Paramétrage!$I$10),0,M183*T183*VLOOKUP(L183,Paramétrage!$C$6:$E$29,2,0)))))</f>
        <v>0</v>
      </c>
      <c r="V183" s="43"/>
      <c r="W183" s="103">
        <f t="shared" si="60"/>
        <v>0</v>
      </c>
      <c r="X183" s="111">
        <f>IF(L183="",0,IF(ISERROR(V183+U183*VLOOKUP(L183,Paramétrage!$C$6:$E$29,3,0))=TRUE,W183,V183+U183*VLOOKUP(L183,Paramétrage!$C$6:$E$29,3,0)))</f>
        <v>0</v>
      </c>
      <c r="Y183" s="366"/>
      <c r="Z183" s="361"/>
      <c r="AA183" s="367"/>
      <c r="AB183" s="214"/>
      <c r="AC183" s="44"/>
      <c r="AD183" s="74">
        <f t="shared" si="61"/>
        <v>0</v>
      </c>
      <c r="AE183" s="17">
        <f t="shared" si="62"/>
        <v>0</v>
      </c>
    </row>
    <row r="184" spans="1:31" ht="15.65" hidden="1" customHeight="1" x14ac:dyDescent="0.25">
      <c r="A184" s="379"/>
      <c r="B184" s="351"/>
      <c r="C184" s="354"/>
      <c r="D184" s="355"/>
      <c r="E184" s="358"/>
      <c r="F184" s="164"/>
      <c r="G184" s="64"/>
      <c r="H184" s="65"/>
      <c r="I184" s="59"/>
      <c r="J184" s="58"/>
      <c r="K184" s="40"/>
      <c r="L184" s="41"/>
      <c r="M184" s="52"/>
      <c r="N184" s="49"/>
      <c r="O184" s="57"/>
      <c r="P184" s="42"/>
      <c r="Q184" s="360"/>
      <c r="R184" s="361"/>
      <c r="S184" s="362"/>
      <c r="T184" s="110" t="str">
        <f>IF(OR(O184="",L184=Paramétrage!$C$10,L184=Paramétrage!$C$13,L184=Paramétrage!$C$17,L184=Paramétrage!$C$20,L184=Paramétrage!$C$24,L184=Paramétrage!$C$27,AND(L184&lt;&gt;Paramétrage!$C$9,P184="Mut+ext")),"",ROUNDUP(N184/O184,0))</f>
        <v/>
      </c>
      <c r="U184" s="102">
        <f>IF(OR(L184="",P184="Mut+ext"),0,IF(VLOOKUP(L184,Paramétrage!$C$6:$E$29,2,0)=0,0,IF(O184="","saisir capacité",IF(OR(G184=Paramétrage!$I$7,G184=Paramétrage!$I$8,G184=Paramétrage!$I$9,G184=Paramétrage!$I$10),0,M184*T184*VLOOKUP(L184,Paramétrage!$C$6:$E$29,2,0)))))</f>
        <v>0</v>
      </c>
      <c r="V184" s="43"/>
      <c r="W184" s="103">
        <f t="shared" si="60"/>
        <v>0</v>
      </c>
      <c r="X184" s="111">
        <f>IF(L184="",0,IF(ISERROR(V184+U184*VLOOKUP(L184,Paramétrage!$C$6:$E$29,3,0))=TRUE,W184,V184+U184*VLOOKUP(L184,Paramétrage!$C$6:$E$29,3,0)))</f>
        <v>0</v>
      </c>
      <c r="Y184" s="366"/>
      <c r="Z184" s="361"/>
      <c r="AA184" s="367"/>
      <c r="AB184" s="214"/>
      <c r="AC184" s="44"/>
      <c r="AD184" s="74">
        <f t="shared" si="61"/>
        <v>0</v>
      </c>
      <c r="AE184" s="17">
        <f t="shared" si="62"/>
        <v>0</v>
      </c>
    </row>
    <row r="185" spans="1:31" ht="15.65" hidden="1" customHeight="1" x14ac:dyDescent="0.25">
      <c r="A185" s="379"/>
      <c r="B185" s="351"/>
      <c r="C185" s="354"/>
      <c r="D185" s="355"/>
      <c r="E185" s="358"/>
      <c r="F185" s="164"/>
      <c r="G185" s="64"/>
      <c r="H185" s="65"/>
      <c r="I185" s="59"/>
      <c r="J185" s="58"/>
      <c r="K185" s="40"/>
      <c r="L185" s="41"/>
      <c r="M185" s="52"/>
      <c r="N185" s="49"/>
      <c r="O185" s="57"/>
      <c r="P185" s="42"/>
      <c r="Q185" s="360"/>
      <c r="R185" s="361"/>
      <c r="S185" s="362"/>
      <c r="T185" s="110" t="str">
        <f>IF(OR(O185="",L185=Paramétrage!$C$10,L185=Paramétrage!$C$13,L185=Paramétrage!$C$17,L185=Paramétrage!$C$20,L185=Paramétrage!$C$24,L185=Paramétrage!$C$27,AND(L185&lt;&gt;Paramétrage!$C$9,P185="Mut+ext")),"",ROUNDUP(N185/O185,0))</f>
        <v/>
      </c>
      <c r="U185" s="102">
        <f>IF(OR(L185="",P185="Mut+ext"),0,IF(VLOOKUP(L185,Paramétrage!$C$6:$E$29,2,0)=0,0,IF(O185="","saisir capacité",IF(OR(G185=Paramétrage!$I$7,G185=Paramétrage!$I$8,G185=Paramétrage!$I$9,G185=Paramétrage!$I$10),0,M185*T185*VLOOKUP(L185,Paramétrage!$C$6:$E$29,2,0)))))</f>
        <v>0</v>
      </c>
      <c r="V185" s="43"/>
      <c r="W185" s="103">
        <f t="shared" si="60"/>
        <v>0</v>
      </c>
      <c r="X185" s="111">
        <f>IF(L185="",0,IF(ISERROR(V185+U185*VLOOKUP(L185,Paramétrage!$C$6:$E$29,3,0))=TRUE,W185,V185+U185*VLOOKUP(L185,Paramétrage!$C$6:$E$29,3,0)))</f>
        <v>0</v>
      </c>
      <c r="Y185" s="366"/>
      <c r="Z185" s="361"/>
      <c r="AA185" s="367"/>
      <c r="AB185" s="214"/>
      <c r="AC185" s="44"/>
      <c r="AD185" s="74">
        <f t="shared" si="61"/>
        <v>0</v>
      </c>
      <c r="AE185" s="17">
        <f t="shared" si="62"/>
        <v>0</v>
      </c>
    </row>
    <row r="186" spans="1:31" ht="15.65" hidden="1" customHeight="1" x14ac:dyDescent="0.25">
      <c r="A186" s="379"/>
      <c r="B186" s="351"/>
      <c r="C186" s="356"/>
      <c r="D186" s="357"/>
      <c r="E186" s="359"/>
      <c r="F186" s="164"/>
      <c r="G186" s="64"/>
      <c r="H186" s="65"/>
      <c r="I186" s="59"/>
      <c r="J186" s="58"/>
      <c r="K186" s="40"/>
      <c r="L186" s="41"/>
      <c r="M186" s="53"/>
      <c r="N186" s="49"/>
      <c r="O186" s="57"/>
      <c r="P186" s="42"/>
      <c r="Q186" s="360"/>
      <c r="R186" s="361"/>
      <c r="S186" s="362"/>
      <c r="T186" s="110" t="str">
        <f>IF(OR(O186="",L186=Paramétrage!$C$10,L186=Paramétrage!$C$13,L186=Paramétrage!$C$17,L186=Paramétrage!$C$20,L186=Paramétrage!$C$24,L186=Paramétrage!$C$27,AND(L186&lt;&gt;Paramétrage!$C$9,P186="Mut+ext")),"",ROUNDUP(N186/O186,0))</f>
        <v/>
      </c>
      <c r="U186" s="102">
        <f>IF(OR(L186="",P186="Mut+ext"),0,IF(VLOOKUP(L186,Paramétrage!$C$6:$E$29,2,0)=0,0,IF(O186="","saisir capacité",IF(OR(G186=Paramétrage!$I$7,G186=Paramétrage!$I$8,G186=Paramétrage!$I$9,G186=Paramétrage!$I$10),0,M186*T186*VLOOKUP(L186,Paramétrage!$C$6:$E$29,2,0)))))</f>
        <v>0</v>
      </c>
      <c r="V186" s="43"/>
      <c r="W186" s="103">
        <f t="shared" si="60"/>
        <v>0</v>
      </c>
      <c r="X186" s="111">
        <f>IF(L186="",0,IF(ISERROR(V186+U186*VLOOKUP(L186,Paramétrage!$C$6:$E$29,3,0))=TRUE,W186,V186+U186*VLOOKUP(L186,Paramétrage!$C$6:$E$29,3,0)))</f>
        <v>0</v>
      </c>
      <c r="Y186" s="366"/>
      <c r="Z186" s="361"/>
      <c r="AA186" s="367"/>
      <c r="AB186" s="214"/>
      <c r="AC186" s="44"/>
      <c r="AD186" s="74">
        <f>IF(F186="",0,IF(J186="",0,IF(SUMIF($F$179:$F$186,F186,$N$179:$N$186)=0,0,IF(OR(K186="",J186="obligatoire"),AE186/SUMIF($F$179:$F$186,F186,$N$179:$N$186),AE186/(SUMIF($F$179:$F$186,F186,$N$179:$N$186)/K186)))))</f>
        <v>0</v>
      </c>
      <c r="AE186" s="17">
        <f t="shared" si="62"/>
        <v>0</v>
      </c>
    </row>
    <row r="187" spans="1:31" ht="15.65" hidden="1" customHeight="1" x14ac:dyDescent="0.25">
      <c r="A187" s="379"/>
      <c r="B187" s="351"/>
      <c r="C187" s="178"/>
      <c r="D187" s="89"/>
      <c r="E187" s="88"/>
      <c r="F187" s="89"/>
      <c r="G187" s="169"/>
      <c r="H187" s="167"/>
      <c r="I187" s="161"/>
      <c r="J187" s="90"/>
      <c r="K187" s="92"/>
      <c r="L187" s="93"/>
      <c r="M187" s="94">
        <f>AD187</f>
        <v>0</v>
      </c>
      <c r="N187" s="95"/>
      <c r="O187" s="95"/>
      <c r="P187" s="98"/>
      <c r="Q187" s="96"/>
      <c r="R187" s="96"/>
      <c r="S187" s="97"/>
      <c r="T187" s="153"/>
      <c r="U187" s="99">
        <f>SUM(U179:U186)</f>
        <v>0</v>
      </c>
      <c r="V187" s="93">
        <f>SUM(V179:V186)</f>
        <v>0</v>
      </c>
      <c r="W187" s="100">
        <f t="shared" ref="W187" si="63">U187+V187</f>
        <v>0</v>
      </c>
      <c r="X187" s="101">
        <f>SUM(X179:X186)</f>
        <v>0</v>
      </c>
      <c r="Y187" s="154"/>
      <c r="Z187" s="155"/>
      <c r="AA187" s="156"/>
      <c r="AB187" s="157"/>
      <c r="AC187" s="158"/>
      <c r="AD187" s="159">
        <f>SUM(AD179:AD186)</f>
        <v>0</v>
      </c>
      <c r="AE187" s="160">
        <f>SUM(AE179:AE186)</f>
        <v>0</v>
      </c>
    </row>
    <row r="188" spans="1:31" ht="15.65" hidden="1" customHeight="1" x14ac:dyDescent="0.25">
      <c r="A188" s="379"/>
      <c r="B188" s="351" t="s">
        <v>202</v>
      </c>
      <c r="C188" s="352" t="s">
        <v>272</v>
      </c>
      <c r="D188" s="353"/>
      <c r="E188" s="358"/>
      <c r="F188" s="212" t="s">
        <v>273</v>
      </c>
      <c r="G188" s="47"/>
      <c r="H188" s="65"/>
      <c r="I188" s="59"/>
      <c r="J188" s="58"/>
      <c r="K188" s="40"/>
      <c r="L188" s="41"/>
      <c r="M188" s="52"/>
      <c r="N188" s="49"/>
      <c r="O188" s="57"/>
      <c r="P188" s="46"/>
      <c r="Q188" s="360"/>
      <c r="R188" s="361"/>
      <c r="S188" s="362"/>
      <c r="T188" s="110" t="str">
        <f>IF(OR(O188="",L188=Paramétrage!$C$10,L188=Paramétrage!$C$13,L188=Paramétrage!$C$17,L188=Paramétrage!$C$20,L188=Paramétrage!$C$24,L188=Paramétrage!$C$27,AND(L188&lt;&gt;Paramétrage!$C$9,P188="Mut+ext")),"",ROUNDUP(N188/O188,0))</f>
        <v/>
      </c>
      <c r="U188" s="102">
        <f>IF(OR(L188="",P188="Mut+ext"),0,IF(VLOOKUP(L188,Paramétrage!$C$6:$E$29,2,0)=0,0,IF(O188="","saisir capacité",IF(OR(G188=Paramétrage!$I$7,G188=Paramétrage!$I$8,G188=Paramétrage!$I$9,G188=Paramétrage!$I$10),0,M188*T188*VLOOKUP(L188,Paramétrage!$C$6:$E$29,2,0)))))</f>
        <v>0</v>
      </c>
      <c r="V188" s="43"/>
      <c r="W188" s="103">
        <f t="shared" ref="W188:W195" si="64">IF(ISERROR(U188+V188)=TRUE,U188,U188+V188)</f>
        <v>0</v>
      </c>
      <c r="X188" s="111">
        <f>IF(L188="",0,IF(ISERROR(V188+U188*VLOOKUP(L188,Paramétrage!$C$6:$E$29,3,0))=TRUE,W188,V188+U188*VLOOKUP(L188,Paramétrage!$C$6:$E$29,3,0)))</f>
        <v>0</v>
      </c>
      <c r="Y188" s="366"/>
      <c r="Z188" s="361"/>
      <c r="AA188" s="367"/>
      <c r="AB188" s="214"/>
      <c r="AC188" s="45"/>
      <c r="AD188" s="74">
        <f>IF(F188="",0,IF(J188="",0,IF(SUMIF(F188:F195,F188,N188:N195)=0,0,IF(OR(K188="",J188="obligatoire"),AE188/SUMIF(F188:F195,F188,N188:N195),AE188/(SUMIF(F188:F195,F188,N188:N195)/K188)))))</f>
        <v>0</v>
      </c>
      <c r="AE188" s="16">
        <f t="shared" ref="AE188:AE195" si="65">M188*N188</f>
        <v>0</v>
      </c>
    </row>
    <row r="189" spans="1:31" ht="15.65" hidden="1" customHeight="1" x14ac:dyDescent="0.25">
      <c r="A189" s="379"/>
      <c r="B189" s="351"/>
      <c r="C189" s="354"/>
      <c r="D189" s="355"/>
      <c r="E189" s="358"/>
      <c r="F189" s="164"/>
      <c r="G189" s="39"/>
      <c r="H189" s="65"/>
      <c r="I189" s="59"/>
      <c r="J189" s="58"/>
      <c r="K189" s="40"/>
      <c r="L189" s="41"/>
      <c r="M189" s="52"/>
      <c r="N189" s="49"/>
      <c r="O189" s="57"/>
      <c r="P189" s="42"/>
      <c r="Q189" s="360"/>
      <c r="R189" s="361"/>
      <c r="S189" s="362"/>
      <c r="T189" s="110" t="str">
        <f>IF(OR(O189="",L189=Paramétrage!$C$10,L189=Paramétrage!$C$13,L189=Paramétrage!$C$17,L189=Paramétrage!$C$20,L189=Paramétrage!$C$24,L189=Paramétrage!$C$27,AND(L189&lt;&gt;Paramétrage!$C$9,P189="Mut+ext")),"",ROUNDUP(N189/O189,0))</f>
        <v/>
      </c>
      <c r="U189" s="102">
        <f>IF(OR(L189="",P189="Mut+ext"),0,IF(VLOOKUP(L189,Paramétrage!$C$6:$E$29,2,0)=0,0,IF(O189="","saisir capacité",IF(OR(G189=Paramétrage!$I$7,G189=Paramétrage!$I$8,G189=Paramétrage!$I$9,G189=Paramétrage!$I$10),0,M189*T189*VLOOKUP(L189,Paramétrage!$C$6:$E$29,2,0)))))</f>
        <v>0</v>
      </c>
      <c r="V189" s="43"/>
      <c r="W189" s="103">
        <f t="shared" si="64"/>
        <v>0</v>
      </c>
      <c r="X189" s="111">
        <f>IF(L189="",0,IF(ISERROR(V189+U189*VLOOKUP(L189,Paramétrage!$C$6:$E$29,3,0))=TRUE,W189,V189+U189*VLOOKUP(L189,Paramétrage!$C$6:$E$29,3,0)))</f>
        <v>0</v>
      </c>
      <c r="Y189" s="366"/>
      <c r="Z189" s="361"/>
      <c r="AA189" s="367"/>
      <c r="AB189" s="214"/>
      <c r="AC189" s="44"/>
      <c r="AD189" s="74">
        <f>IF(F189="",0,IF(J189="",0,IF(SUMIF(F188:F195,F189,N188:N195)=0,0,IF(OR(K189="",J189="obligatoire"),AE189/SUMIF(F188:F195,F189,N188:N195),AE189/(SUMIF(F188:F195,F189,N188:N195)/K189)))))</f>
        <v>0</v>
      </c>
      <c r="AE189" s="17">
        <f t="shared" si="65"/>
        <v>0</v>
      </c>
    </row>
    <row r="190" spans="1:31" ht="15.65" hidden="1" customHeight="1" x14ac:dyDescent="0.25">
      <c r="A190" s="379"/>
      <c r="B190" s="351"/>
      <c r="C190" s="354"/>
      <c r="D190" s="355"/>
      <c r="E190" s="358"/>
      <c r="F190" s="164"/>
      <c r="G190" s="39"/>
      <c r="H190" s="65"/>
      <c r="I190" s="59"/>
      <c r="J190" s="58"/>
      <c r="K190" s="40"/>
      <c r="L190" s="41"/>
      <c r="M190" s="52"/>
      <c r="N190" s="49"/>
      <c r="O190" s="57"/>
      <c r="P190" s="42"/>
      <c r="Q190" s="360"/>
      <c r="R190" s="361"/>
      <c r="S190" s="362"/>
      <c r="T190" s="110" t="str">
        <f>IF(OR(O190="",L190=Paramétrage!$C$10,L190=Paramétrage!$C$13,L190=Paramétrage!$C$17,L190=Paramétrage!$C$20,L190=Paramétrage!$C$24,L190=Paramétrage!$C$27,AND(L190&lt;&gt;Paramétrage!$C$9,P190="Mut+ext")),"",ROUNDUP(N190/O190,0))</f>
        <v/>
      </c>
      <c r="U190" s="102">
        <f>IF(OR(L190="",P190="Mut+ext"),0,IF(VLOOKUP(L190,Paramétrage!$C$6:$E$29,2,0)=0,0,IF(O190="","saisir capacité",IF(OR(G190=Paramétrage!$I$7,G190=Paramétrage!$I$8,G190=Paramétrage!$I$9,G190=Paramétrage!$I$10),0,M190*T190*VLOOKUP(L190,Paramétrage!$C$6:$E$29,2,0)))))</f>
        <v>0</v>
      </c>
      <c r="V190" s="43"/>
      <c r="W190" s="103">
        <f t="shared" si="64"/>
        <v>0</v>
      </c>
      <c r="X190" s="111">
        <f>IF(L190="",0,IF(ISERROR(V190+U190*VLOOKUP(L190,Paramétrage!$C$6:$E$29,3,0))=TRUE,W190,V190+U190*VLOOKUP(L190,Paramétrage!$C$6:$E$29,3,0)))</f>
        <v>0</v>
      </c>
      <c r="Y190" s="366"/>
      <c r="Z190" s="361"/>
      <c r="AA190" s="367"/>
      <c r="AB190" s="214"/>
      <c r="AC190" s="44"/>
      <c r="AD190" s="74">
        <f>IF(F190="",0,IF(J190="",0,IF(SUMIF(F188:F195,F190,N188:N195)=0,0,IF(OR(K190="",J190="obligatoire"),AE190/SUMIF(F188:F195,F190,N188:N195),AE190/(SUMIF(F188:F195,F190,N188:N195)/K190)))))</f>
        <v>0</v>
      </c>
      <c r="AE190" s="17">
        <f t="shared" si="65"/>
        <v>0</v>
      </c>
    </row>
    <row r="191" spans="1:31" ht="15.65" hidden="1" customHeight="1" x14ac:dyDescent="0.25">
      <c r="A191" s="379"/>
      <c r="B191" s="351"/>
      <c r="C191" s="354"/>
      <c r="D191" s="355"/>
      <c r="E191" s="358"/>
      <c r="F191" s="213"/>
      <c r="G191" s="39"/>
      <c r="H191" s="65"/>
      <c r="I191" s="59"/>
      <c r="J191" s="58"/>
      <c r="K191" s="40"/>
      <c r="L191" s="41"/>
      <c r="M191" s="52"/>
      <c r="N191" s="49"/>
      <c r="O191" s="57"/>
      <c r="P191" s="42"/>
      <c r="Q191" s="360"/>
      <c r="R191" s="361"/>
      <c r="S191" s="362"/>
      <c r="T191" s="110" t="str">
        <f>IF(OR(O191="",L191=Paramétrage!$C$10,L191=Paramétrage!$C$13,L191=Paramétrage!$C$17,L191=Paramétrage!$C$20,L191=Paramétrage!$C$24,L191=Paramétrage!$C$27,AND(L191&lt;&gt;Paramétrage!$C$9,P191="Mut+ext")),"",ROUNDUP(N191/O191,0))</f>
        <v/>
      </c>
      <c r="U191" s="102">
        <f>IF(OR(L191="",P191="Mut+ext"),0,IF(VLOOKUP(L191,Paramétrage!$C$6:$E$29,2,0)=0,0,IF(O191="","saisir capacité",IF(OR(G191=Paramétrage!$I$7,G191=Paramétrage!$I$8,G191=Paramétrage!$I$9,G191=Paramétrage!$I$10),0,M191*T191*VLOOKUP(L191,Paramétrage!$C$6:$E$29,2,0)))))</f>
        <v>0</v>
      </c>
      <c r="V191" s="43"/>
      <c r="W191" s="103">
        <f t="shared" si="64"/>
        <v>0</v>
      </c>
      <c r="X191" s="111">
        <f>IF(L191="",0,IF(ISERROR(V191+U191*VLOOKUP(L191,Paramétrage!$C$6:$E$29,3,0))=TRUE,W191,V191+U191*VLOOKUP(L191,Paramétrage!$C$6:$E$29,3,0)))</f>
        <v>0</v>
      </c>
      <c r="Y191" s="366"/>
      <c r="Z191" s="361"/>
      <c r="AA191" s="367"/>
      <c r="AB191" s="214"/>
      <c r="AC191" s="44"/>
      <c r="AD191" s="74">
        <f>IF(F191="",0,IF(J191="",0,IF(SUMIF(F188:F195,F191,N188:N195)=0,0,IF(OR(K191="",J191="obligatoire"),AE191/SUMIF(F188:F195,F191,N188:N195),AE191/(SUMIF(F188:F195,F191,N188:N195)/K191)))))</f>
        <v>0</v>
      </c>
      <c r="AE191" s="17">
        <f t="shared" si="65"/>
        <v>0</v>
      </c>
    </row>
    <row r="192" spans="1:31" ht="15.65" hidden="1" customHeight="1" x14ac:dyDescent="0.25">
      <c r="A192" s="379"/>
      <c r="B192" s="351"/>
      <c r="C192" s="354"/>
      <c r="D192" s="355"/>
      <c r="E192" s="358"/>
      <c r="F192" s="164"/>
      <c r="G192" s="64"/>
      <c r="H192" s="65"/>
      <c r="I192" s="59"/>
      <c r="J192" s="58"/>
      <c r="K192" s="40"/>
      <c r="L192" s="41"/>
      <c r="M192" s="52"/>
      <c r="N192" s="49"/>
      <c r="O192" s="57"/>
      <c r="P192" s="42"/>
      <c r="Q192" s="360"/>
      <c r="R192" s="361"/>
      <c r="S192" s="362"/>
      <c r="T192" s="110" t="str">
        <f>IF(OR(O192="",L192=Paramétrage!$C$10,L192=Paramétrage!$C$13,L192=Paramétrage!$C$17,L192=Paramétrage!$C$20,L192=Paramétrage!$C$24,L192=Paramétrage!$C$27,AND(L192&lt;&gt;Paramétrage!$C$9,P192="Mut+ext")),"",ROUNDUP(N192/O192,0))</f>
        <v/>
      </c>
      <c r="U192" s="102">
        <f>IF(OR(L192="",P192="Mut+ext"),0,IF(VLOOKUP(L192,Paramétrage!$C$6:$E$29,2,0)=0,0,IF(O192="","saisir capacité",IF(OR(G192=Paramétrage!$I$7,G192=Paramétrage!$I$8,G192=Paramétrage!$I$9,G192=Paramétrage!$I$10),0,M192*T192*VLOOKUP(L192,Paramétrage!$C$6:$E$29,2,0)))))</f>
        <v>0</v>
      </c>
      <c r="V192" s="43"/>
      <c r="W192" s="103">
        <f t="shared" si="64"/>
        <v>0</v>
      </c>
      <c r="X192" s="111">
        <f>IF(L192="",0,IF(ISERROR(V192+U192*VLOOKUP(L192,Paramétrage!$C$6:$E$29,3,0))=TRUE,W192,V192+U192*VLOOKUP(L192,Paramétrage!$C$6:$E$29,3,0)))</f>
        <v>0</v>
      </c>
      <c r="Y192" s="366"/>
      <c r="Z192" s="361"/>
      <c r="AA192" s="367"/>
      <c r="AB192" s="214"/>
      <c r="AC192" s="44"/>
      <c r="AD192" s="74">
        <f>IF(F192="",0,IF(J192="",0,IF(SUMIF(F188:F195,F192,N188:N195)=0,0,IF(OR(K192="",J192="obligatoire"),AE192/SUMIF(F188:F195,F192,N188:N195),AE192/(SUMIF(F188:F195,F192,N188:N195)/K192)))))</f>
        <v>0</v>
      </c>
      <c r="AE192" s="17">
        <f t="shared" si="65"/>
        <v>0</v>
      </c>
    </row>
    <row r="193" spans="1:31" ht="15.65" hidden="1" customHeight="1" x14ac:dyDescent="0.25">
      <c r="A193" s="379"/>
      <c r="B193" s="351"/>
      <c r="C193" s="354"/>
      <c r="D193" s="355"/>
      <c r="E193" s="358"/>
      <c r="F193" s="164"/>
      <c r="G193" s="64"/>
      <c r="H193" s="65"/>
      <c r="I193" s="59"/>
      <c r="J193" s="58"/>
      <c r="K193" s="40"/>
      <c r="L193" s="41"/>
      <c r="M193" s="52"/>
      <c r="N193" s="49"/>
      <c r="O193" s="57"/>
      <c r="P193" s="42"/>
      <c r="Q193" s="360"/>
      <c r="R193" s="361"/>
      <c r="S193" s="362"/>
      <c r="T193" s="110" t="str">
        <f>IF(OR(O193="",L193=Paramétrage!$C$10,L193=Paramétrage!$C$13,L193=Paramétrage!$C$17,L193=Paramétrage!$C$20,L193=Paramétrage!$C$24,L193=Paramétrage!$C$27,AND(L193&lt;&gt;Paramétrage!$C$9,P193="Mut+ext")),"",ROUNDUP(N193/O193,0))</f>
        <v/>
      </c>
      <c r="U193" s="102">
        <f>IF(OR(L193="",P193="Mut+ext"),0,IF(VLOOKUP(L193,Paramétrage!$C$6:$E$29,2,0)=0,0,IF(O193="","saisir capacité",IF(OR(G193=Paramétrage!$I$7,G193=Paramétrage!$I$8,G193=Paramétrage!$I$9,G193=Paramétrage!$I$10),0,M193*T193*VLOOKUP(L193,Paramétrage!$C$6:$E$29,2,0)))))</f>
        <v>0</v>
      </c>
      <c r="V193" s="43"/>
      <c r="W193" s="103">
        <f t="shared" si="64"/>
        <v>0</v>
      </c>
      <c r="X193" s="111">
        <f>IF(L193="",0,IF(ISERROR(V193+U193*VLOOKUP(L193,Paramétrage!$C$6:$E$29,3,0))=TRUE,W193,V193+U193*VLOOKUP(L193,Paramétrage!$C$6:$E$29,3,0)))</f>
        <v>0</v>
      </c>
      <c r="Y193" s="366"/>
      <c r="Z193" s="361"/>
      <c r="AA193" s="367"/>
      <c r="AB193" s="214"/>
      <c r="AC193" s="44"/>
      <c r="AD193" s="74">
        <f>IF(F193="",0,IF(J193="",0,IF(SUMIF(F188:F195,F193,N188:N195)=0,0,IF(OR(K193="",J193="obligatoire"),AE193/SUMIF(F188:F195,F193,N188:N195),AE193/(SUMIF(F188:F195,F193,N188:N195)/K193)))))</f>
        <v>0</v>
      </c>
      <c r="AE193" s="17">
        <f t="shared" si="65"/>
        <v>0</v>
      </c>
    </row>
    <row r="194" spans="1:31" ht="15.65" hidden="1" customHeight="1" x14ac:dyDescent="0.25">
      <c r="A194" s="379"/>
      <c r="B194" s="351"/>
      <c r="C194" s="354"/>
      <c r="D194" s="355"/>
      <c r="E194" s="358"/>
      <c r="F194" s="164"/>
      <c r="G194" s="64"/>
      <c r="H194" s="65"/>
      <c r="I194" s="59"/>
      <c r="J194" s="58"/>
      <c r="K194" s="40"/>
      <c r="L194" s="41"/>
      <c r="M194" s="52"/>
      <c r="N194" s="49"/>
      <c r="O194" s="57"/>
      <c r="P194" s="42"/>
      <c r="Q194" s="360"/>
      <c r="R194" s="361"/>
      <c r="S194" s="362"/>
      <c r="T194" s="110" t="str">
        <f>IF(OR(O194="",L194=Paramétrage!$C$10,L194=Paramétrage!$C$13,L194=Paramétrage!$C$17,L194=Paramétrage!$C$20,L194=Paramétrage!$C$24,L194=Paramétrage!$C$27,AND(L194&lt;&gt;Paramétrage!$C$9,P194="Mut+ext")),"",ROUNDUP(N194/O194,0))</f>
        <v/>
      </c>
      <c r="U194" s="102">
        <f>IF(OR(L194="",P194="Mut+ext"),0,IF(VLOOKUP(L194,Paramétrage!$C$6:$E$29,2,0)=0,0,IF(O194="","saisir capacité",IF(OR(G194=Paramétrage!$I$7,G194=Paramétrage!$I$8,G194=Paramétrage!$I$9,G194=Paramétrage!$I$10),0,M194*T194*VLOOKUP(L194,Paramétrage!$C$6:$E$29,2,0)))))</f>
        <v>0</v>
      </c>
      <c r="V194" s="43"/>
      <c r="W194" s="103">
        <f t="shared" si="64"/>
        <v>0</v>
      </c>
      <c r="X194" s="111">
        <f>IF(L194="",0,IF(ISERROR(V194+U194*VLOOKUP(L194,Paramétrage!$C$6:$E$29,3,0))=TRUE,W194,V194+U194*VLOOKUP(L194,Paramétrage!$C$6:$E$29,3,0)))</f>
        <v>0</v>
      </c>
      <c r="Y194" s="366"/>
      <c r="Z194" s="361"/>
      <c r="AA194" s="367"/>
      <c r="AB194" s="214"/>
      <c r="AC194" s="44"/>
      <c r="AD194" s="74">
        <f>IF(F194="",0,IF(J194="",0,IF(SUMIF(F188:F195,F194,N188:N195)=0,0,IF(OR(K194="",J194="obligatoire"),AE194/SUMIF(F188:F195,F194,N188:N195),AE194/(SUMIF(F188:F195,F194,N188:N195)/K194)))))</f>
        <v>0</v>
      </c>
      <c r="AE194" s="17">
        <f t="shared" si="65"/>
        <v>0</v>
      </c>
    </row>
    <row r="195" spans="1:31" ht="15.65" hidden="1" customHeight="1" x14ac:dyDescent="0.25">
      <c r="A195" s="379"/>
      <c r="B195" s="351"/>
      <c r="C195" s="356"/>
      <c r="D195" s="357"/>
      <c r="E195" s="359"/>
      <c r="F195" s="164"/>
      <c r="G195" s="64"/>
      <c r="H195" s="65"/>
      <c r="I195" s="59"/>
      <c r="J195" s="58"/>
      <c r="K195" s="40"/>
      <c r="L195" s="41"/>
      <c r="M195" s="53"/>
      <c r="N195" s="49"/>
      <c r="O195" s="57"/>
      <c r="P195" s="42"/>
      <c r="Q195" s="360"/>
      <c r="R195" s="361"/>
      <c r="S195" s="362"/>
      <c r="T195" s="110" t="str">
        <f>IF(OR(O195="",L195=Paramétrage!$C$10,L195=Paramétrage!$C$13,L195=Paramétrage!$C$17,L195=Paramétrage!$C$20,L195=Paramétrage!$C$24,L195=Paramétrage!$C$27,AND(L195&lt;&gt;Paramétrage!$C$9,P195="Mut+ext")),"",ROUNDUP(N195/O195,0))</f>
        <v/>
      </c>
      <c r="U195" s="102">
        <f>IF(OR(L195="",P195="Mut+ext"),0,IF(VLOOKUP(L195,Paramétrage!$C$6:$E$29,2,0)=0,0,IF(O195="","saisir capacité",IF(OR(G195=Paramétrage!$I$7,G195=Paramétrage!$I$8,G195=Paramétrage!$I$9,G195=Paramétrage!$I$10),0,M195*T195*VLOOKUP(L195,Paramétrage!$C$6:$E$29,2,0)))))</f>
        <v>0</v>
      </c>
      <c r="V195" s="43"/>
      <c r="W195" s="103">
        <f t="shared" si="64"/>
        <v>0</v>
      </c>
      <c r="X195" s="111">
        <f>IF(L195="",0,IF(ISERROR(V195+U195*VLOOKUP(L195,Paramétrage!$C$6:$E$29,3,0))=TRUE,W195,V195+U195*VLOOKUP(L195,Paramétrage!$C$6:$E$29,3,0)))</f>
        <v>0</v>
      </c>
      <c r="Y195" s="366"/>
      <c r="Z195" s="361"/>
      <c r="AA195" s="367"/>
      <c r="AB195" s="214"/>
      <c r="AC195" s="44"/>
      <c r="AD195" s="74">
        <f>IF(F195="",0,IF(J195="",0,IF(SUMIF(F188:F195,F195,N188:N195)=0,0,IF(OR(K195="",J195="obligatoire"),AE195/SUMIF(F188:F195,F195,N188:N195),AE195/(SUMIF(F188:F195,F195,N188:N195)/K195)))))</f>
        <v>0</v>
      </c>
      <c r="AE195" s="17">
        <f t="shared" si="65"/>
        <v>0</v>
      </c>
    </row>
    <row r="196" spans="1:31" ht="16.25" hidden="1" customHeight="1" thickBot="1" x14ac:dyDescent="0.3">
      <c r="A196" s="379"/>
      <c r="B196" s="351"/>
      <c r="C196" s="178"/>
      <c r="D196" s="89"/>
      <c r="E196" s="88"/>
      <c r="F196" s="89"/>
      <c r="G196" s="169"/>
      <c r="H196" s="167"/>
      <c r="I196" s="161"/>
      <c r="J196" s="90"/>
      <c r="K196" s="92"/>
      <c r="L196" s="93"/>
      <c r="M196" s="94">
        <f>AD196</f>
        <v>0</v>
      </c>
      <c r="N196" s="95"/>
      <c r="O196" s="95"/>
      <c r="P196" s="98"/>
      <c r="Q196" s="96"/>
      <c r="R196" s="96"/>
      <c r="S196" s="97"/>
      <c r="T196" s="153"/>
      <c r="U196" s="99">
        <f>SUM(U188:U195)</f>
        <v>0</v>
      </c>
      <c r="V196" s="93">
        <f>SUM(V188:V195)</f>
        <v>0</v>
      </c>
      <c r="W196" s="100">
        <f t="shared" ref="W196" si="66">U196+V196</f>
        <v>0</v>
      </c>
      <c r="X196" s="101">
        <f>SUM(X188:X195)</f>
        <v>0</v>
      </c>
      <c r="Y196" s="154"/>
      <c r="Z196" s="155"/>
      <c r="AA196" s="156"/>
      <c r="AB196" s="157"/>
      <c r="AC196" s="158"/>
      <c r="AD196" s="159">
        <f>SUM(AD188:AD195)</f>
        <v>0</v>
      </c>
      <c r="AE196" s="160">
        <f>SUM(AE188:AE195)</f>
        <v>0</v>
      </c>
    </row>
    <row r="197" spans="1:31" ht="16" thickBot="1" x14ac:dyDescent="0.3">
      <c r="A197" s="379"/>
      <c r="B197" s="122"/>
      <c r="C197" s="122"/>
      <c r="D197" s="123"/>
      <c r="E197" s="257">
        <f>E107+E116+E125+E134+E143+E161+E170+E179+E188</f>
        <v>30</v>
      </c>
      <c r="F197" s="125"/>
      <c r="G197" s="128"/>
      <c r="H197" s="128"/>
      <c r="I197" s="126"/>
      <c r="J197" s="122"/>
      <c r="K197" s="122"/>
      <c r="L197" s="123"/>
      <c r="M197" s="147">
        <f>M115+M124+M133+M142+M151+M160+M169+M178+M187+M196</f>
        <v>440</v>
      </c>
      <c r="N197" s="126"/>
      <c r="O197" s="127"/>
      <c r="P197" s="126"/>
      <c r="Q197" s="126"/>
      <c r="R197" s="126"/>
      <c r="S197" s="131"/>
      <c r="T197" s="148"/>
      <c r="U197" s="148">
        <f>U115+U124+U133+U142+U151+U160+U169+U178+U187+U196</f>
        <v>0</v>
      </c>
      <c r="V197" s="148">
        <f t="shared" ref="V197:W197" si="67">V115+V124+V133+V142+V151+V160+V169+V178+V187+V196</f>
        <v>40</v>
      </c>
      <c r="W197" s="148">
        <f t="shared" si="67"/>
        <v>40</v>
      </c>
      <c r="X197" s="129">
        <f>X115+X124+X133+X142+X151+X160+X169+X178+X187+X196</f>
        <v>40</v>
      </c>
      <c r="Y197" s="149"/>
      <c r="Z197" s="128"/>
      <c r="AA197" s="130"/>
      <c r="AB197" s="128"/>
      <c r="AC197" s="150"/>
      <c r="AD197" s="151">
        <f>SUM(AD107:AD178)/2</f>
        <v>440</v>
      </c>
      <c r="AE197" s="152">
        <f>SUM(AE122:AE169)</f>
        <v>4200</v>
      </c>
    </row>
    <row r="198" spans="1:31" ht="16" thickBot="1" x14ac:dyDescent="0.3">
      <c r="A198" s="18" t="s">
        <v>11</v>
      </c>
      <c r="B198" s="19"/>
      <c r="C198" s="19"/>
      <c r="D198" s="19"/>
      <c r="E198" s="19"/>
      <c r="F198" s="19"/>
      <c r="G198" s="48"/>
      <c r="H198" s="48"/>
      <c r="I198" s="22"/>
      <c r="J198" s="19"/>
      <c r="K198" s="19"/>
      <c r="L198" s="20"/>
      <c r="M198" s="54">
        <f>M197+M106</f>
        <v>701.71428571428578</v>
      </c>
      <c r="N198" s="22"/>
      <c r="O198" s="23"/>
      <c r="P198" s="22"/>
      <c r="Q198" s="22"/>
      <c r="R198" s="22"/>
      <c r="S198" s="24"/>
      <c r="T198" s="20"/>
      <c r="U198" s="56">
        <f>U197+U106</f>
        <v>139</v>
      </c>
      <c r="V198" s="25">
        <f>V197+V106</f>
        <v>50</v>
      </c>
      <c r="W198" s="26">
        <f>W197+W106</f>
        <v>189</v>
      </c>
      <c r="X198" s="27">
        <f>X197+X106</f>
        <v>221</v>
      </c>
      <c r="AB198" s="29"/>
      <c r="AD198" s="21">
        <f>AD197+AD106</f>
        <v>596.71428571428578</v>
      </c>
      <c r="AE198" s="28">
        <f>SUM(AE107:AE178)</f>
        <v>26400</v>
      </c>
    </row>
    <row r="199" spans="1:31" ht="18" customHeight="1" x14ac:dyDescent="0.25">
      <c r="G199" s="170"/>
      <c r="N199" s="29"/>
    </row>
  </sheetData>
  <sheetProtection algorithmName="SHA-512" hashValue="ueWiD/Pm4rvzUGm5N1rIJw2eE54V1KK/3GeWs7MMFAcdWkwF6IkT6wxPaEw2htg6uikH2wmreTk+ymX1hn0ToQ==" saltValue="27fStvC7z1RfzvV4SDLkfg==" spinCount="100000" sheet="1" formatCells="0" formatRows="0" autoFilter="0"/>
  <mergeCells count="430">
    <mergeCell ref="Q192:S192"/>
    <mergeCell ref="Y192:AA192"/>
    <mergeCell ref="Q185:S185"/>
    <mergeCell ref="Y185:AA185"/>
    <mergeCell ref="Q186:S186"/>
    <mergeCell ref="Y186:AA186"/>
    <mergeCell ref="B188:B196"/>
    <mergeCell ref="C188:D195"/>
    <mergeCell ref="E188:E195"/>
    <mergeCell ref="Q188:S188"/>
    <mergeCell ref="Y188:AA188"/>
    <mergeCell ref="Q189:S189"/>
    <mergeCell ref="B179:B187"/>
    <mergeCell ref="C179:D186"/>
    <mergeCell ref="E179:E186"/>
    <mergeCell ref="Q193:S193"/>
    <mergeCell ref="Y193:AA193"/>
    <mergeCell ref="Q194:S194"/>
    <mergeCell ref="Y194:AA194"/>
    <mergeCell ref="Q195:S195"/>
    <mergeCell ref="Y195:AA195"/>
    <mergeCell ref="Y189:AA189"/>
    <mergeCell ref="Q190:S190"/>
    <mergeCell ref="Y190:AA190"/>
    <mergeCell ref="Q191:S191"/>
    <mergeCell ref="Y191:AA191"/>
    <mergeCell ref="Y181:AA181"/>
    <mergeCell ref="Q182:S182"/>
    <mergeCell ref="Y182:AA182"/>
    <mergeCell ref="Q183:S183"/>
    <mergeCell ref="Y183:AA183"/>
    <mergeCell ref="Q184:S184"/>
    <mergeCell ref="Y184:AA184"/>
    <mergeCell ref="Q177:S177"/>
    <mergeCell ref="Y177:AA177"/>
    <mergeCell ref="Q179:S179"/>
    <mergeCell ref="Y179:AA179"/>
    <mergeCell ref="Q180:S180"/>
    <mergeCell ref="Y180:AA180"/>
    <mergeCell ref="Q181:S181"/>
    <mergeCell ref="B170:B178"/>
    <mergeCell ref="C170:D177"/>
    <mergeCell ref="E170:E177"/>
    <mergeCell ref="Q170:S170"/>
    <mergeCell ref="Y170:AA170"/>
    <mergeCell ref="Q171:S171"/>
    <mergeCell ref="Y171:AA171"/>
    <mergeCell ref="Q172:S172"/>
    <mergeCell ref="Y172:AA172"/>
    <mergeCell ref="Q173:S173"/>
    <mergeCell ref="Q165:S165"/>
    <mergeCell ref="Y165:AA165"/>
    <mergeCell ref="Y173:AA173"/>
    <mergeCell ref="Q174:S174"/>
    <mergeCell ref="Y174:AA174"/>
    <mergeCell ref="Q175:S175"/>
    <mergeCell ref="Y175:AA175"/>
    <mergeCell ref="Q176:S176"/>
    <mergeCell ref="Y176:AA176"/>
    <mergeCell ref="Q158:S158"/>
    <mergeCell ref="Y158:AA158"/>
    <mergeCell ref="Q159:S159"/>
    <mergeCell ref="Y159:AA159"/>
    <mergeCell ref="B161:B169"/>
    <mergeCell ref="C161:D168"/>
    <mergeCell ref="E161:E168"/>
    <mergeCell ref="Q161:S161"/>
    <mergeCell ref="Y161:AA161"/>
    <mergeCell ref="Q162:S162"/>
    <mergeCell ref="B152:B160"/>
    <mergeCell ref="C152:D159"/>
    <mergeCell ref="E152:E159"/>
    <mergeCell ref="Q166:S166"/>
    <mergeCell ref="Y166:AA166"/>
    <mergeCell ref="Q167:S167"/>
    <mergeCell ref="Y167:AA167"/>
    <mergeCell ref="Q168:S168"/>
    <mergeCell ref="Y168:AA168"/>
    <mergeCell ref="Y162:AA162"/>
    <mergeCell ref="Q163:S163"/>
    <mergeCell ref="Y163:AA163"/>
    <mergeCell ref="Q164:S164"/>
    <mergeCell ref="Y164:AA164"/>
    <mergeCell ref="Y154:AA154"/>
    <mergeCell ref="Q155:S155"/>
    <mergeCell ref="Y155:AA155"/>
    <mergeCell ref="Q156:S156"/>
    <mergeCell ref="Y156:AA156"/>
    <mergeCell ref="Q157:S157"/>
    <mergeCell ref="Y157:AA157"/>
    <mergeCell ref="Q150:S150"/>
    <mergeCell ref="Y150:AA150"/>
    <mergeCell ref="Q152:S152"/>
    <mergeCell ref="Y152:AA152"/>
    <mergeCell ref="Q153:S153"/>
    <mergeCell ref="Y153:AA153"/>
    <mergeCell ref="Q154:S154"/>
    <mergeCell ref="B143:B151"/>
    <mergeCell ref="C143:D150"/>
    <mergeCell ref="E143:E150"/>
    <mergeCell ref="Q143:S143"/>
    <mergeCell ref="Y143:AA143"/>
    <mergeCell ref="Q144:S144"/>
    <mergeCell ref="Y144:AA144"/>
    <mergeCell ref="Q145:S145"/>
    <mergeCell ref="Y145:AA145"/>
    <mergeCell ref="Q146:S146"/>
    <mergeCell ref="Q138:S138"/>
    <mergeCell ref="Y138:AA138"/>
    <mergeCell ref="Y146:AA146"/>
    <mergeCell ref="Q147:S147"/>
    <mergeCell ref="Y147:AA147"/>
    <mergeCell ref="Q148:S148"/>
    <mergeCell ref="Y148:AA148"/>
    <mergeCell ref="Q149:S149"/>
    <mergeCell ref="Y149:AA149"/>
    <mergeCell ref="Q131:S131"/>
    <mergeCell ref="Y131:AA131"/>
    <mergeCell ref="Q132:S132"/>
    <mergeCell ref="Y132:AA132"/>
    <mergeCell ref="B134:B142"/>
    <mergeCell ref="C134:D141"/>
    <mergeCell ref="E134:E141"/>
    <mergeCell ref="Q134:S134"/>
    <mergeCell ref="Y134:AA134"/>
    <mergeCell ref="Q135:S135"/>
    <mergeCell ref="B125:B133"/>
    <mergeCell ref="C125:D132"/>
    <mergeCell ref="E125:E132"/>
    <mergeCell ref="Q139:S139"/>
    <mergeCell ref="Y139:AA139"/>
    <mergeCell ref="Q140:S140"/>
    <mergeCell ref="Y140:AA140"/>
    <mergeCell ref="Q141:S141"/>
    <mergeCell ref="Y141:AA141"/>
    <mergeCell ref="Y135:AA135"/>
    <mergeCell ref="Q136:S136"/>
    <mergeCell ref="Y136:AA136"/>
    <mergeCell ref="Q137:S137"/>
    <mergeCell ref="Y137:AA137"/>
    <mergeCell ref="Y127:AA127"/>
    <mergeCell ref="Q128:S128"/>
    <mergeCell ref="Y128:AA128"/>
    <mergeCell ref="Q129:S129"/>
    <mergeCell ref="Y129:AA129"/>
    <mergeCell ref="Q130:S130"/>
    <mergeCell ref="Y130:AA130"/>
    <mergeCell ref="Q123:S123"/>
    <mergeCell ref="Y123:AA123"/>
    <mergeCell ref="Q125:S125"/>
    <mergeCell ref="Y125:AA125"/>
    <mergeCell ref="Q126:S126"/>
    <mergeCell ref="Y126:AA126"/>
    <mergeCell ref="Q127:S127"/>
    <mergeCell ref="Y121:AA121"/>
    <mergeCell ref="Q122:S122"/>
    <mergeCell ref="Y122:AA122"/>
    <mergeCell ref="B116:B124"/>
    <mergeCell ref="C116:D123"/>
    <mergeCell ref="E116:E123"/>
    <mergeCell ref="Q116:S116"/>
    <mergeCell ref="Y116:AA116"/>
    <mergeCell ref="Q117:S117"/>
    <mergeCell ref="Y117:AA117"/>
    <mergeCell ref="Q118:S118"/>
    <mergeCell ref="Y118:AA118"/>
    <mergeCell ref="Q119:S119"/>
    <mergeCell ref="A107:A197"/>
    <mergeCell ref="B107:B115"/>
    <mergeCell ref="C107:D114"/>
    <mergeCell ref="E107:E114"/>
    <mergeCell ref="Q107:S107"/>
    <mergeCell ref="Y107:AA107"/>
    <mergeCell ref="Q108:S108"/>
    <mergeCell ref="Y108:AA108"/>
    <mergeCell ref="Q112:S112"/>
    <mergeCell ref="Y112:AA112"/>
    <mergeCell ref="Q113:S113"/>
    <mergeCell ref="Y113:AA113"/>
    <mergeCell ref="Q114:S114"/>
    <mergeCell ref="Y114:AA114"/>
    <mergeCell ref="Q109:S109"/>
    <mergeCell ref="Y109:AA109"/>
    <mergeCell ref="Q110:S110"/>
    <mergeCell ref="Y110:AA110"/>
    <mergeCell ref="Q111:S111"/>
    <mergeCell ref="Y111:AA111"/>
    <mergeCell ref="Y119:AA119"/>
    <mergeCell ref="Q120:S120"/>
    <mergeCell ref="Y120:AA120"/>
    <mergeCell ref="Q121:S121"/>
    <mergeCell ref="Y100:AA100"/>
    <mergeCell ref="Q101:S101"/>
    <mergeCell ref="Y101:AA101"/>
    <mergeCell ref="Q102:S102"/>
    <mergeCell ref="Y102:AA102"/>
    <mergeCell ref="Q103:S103"/>
    <mergeCell ref="Y103:AA103"/>
    <mergeCell ref="B97:B105"/>
    <mergeCell ref="C97:D104"/>
    <mergeCell ref="E97:E104"/>
    <mergeCell ref="Q97:S97"/>
    <mergeCell ref="Y97:AA97"/>
    <mergeCell ref="Q98:S98"/>
    <mergeCell ref="Y98:AA98"/>
    <mergeCell ref="Q99:S99"/>
    <mergeCell ref="Y99:AA99"/>
    <mergeCell ref="Q100:S100"/>
    <mergeCell ref="Q104:S104"/>
    <mergeCell ref="Y104:AA104"/>
    <mergeCell ref="Y86:AA86"/>
    <mergeCell ref="B88:B96"/>
    <mergeCell ref="C88:D95"/>
    <mergeCell ref="E88:E95"/>
    <mergeCell ref="Q88:S88"/>
    <mergeCell ref="Y88:AA88"/>
    <mergeCell ref="Q89:S89"/>
    <mergeCell ref="B79:B87"/>
    <mergeCell ref="C79:D86"/>
    <mergeCell ref="E79:E86"/>
    <mergeCell ref="Q93:S93"/>
    <mergeCell ref="Y93:AA93"/>
    <mergeCell ref="Q94:S94"/>
    <mergeCell ref="Y94:AA94"/>
    <mergeCell ref="Q95:S95"/>
    <mergeCell ref="Y95:AA95"/>
    <mergeCell ref="Y89:AA89"/>
    <mergeCell ref="Q90:S90"/>
    <mergeCell ref="Y90:AA90"/>
    <mergeCell ref="Q91:S91"/>
    <mergeCell ref="Y91:AA91"/>
    <mergeCell ref="Q92:S92"/>
    <mergeCell ref="Y92:AA92"/>
    <mergeCell ref="Y84:AA84"/>
    <mergeCell ref="Q79:S79"/>
    <mergeCell ref="Y79:AA79"/>
    <mergeCell ref="Q80:S80"/>
    <mergeCell ref="Y80:AA80"/>
    <mergeCell ref="Q81:S81"/>
    <mergeCell ref="Y85:AA85"/>
    <mergeCell ref="Y65:AA65"/>
    <mergeCell ref="Y66:AA66"/>
    <mergeCell ref="Y67:AA67"/>
    <mergeCell ref="Y68:AA68"/>
    <mergeCell ref="Y81:AA81"/>
    <mergeCell ref="Q82:S82"/>
    <mergeCell ref="Y82:AA82"/>
    <mergeCell ref="Q83:S83"/>
    <mergeCell ref="Y83:AA83"/>
    <mergeCell ref="Y74:AA74"/>
    <mergeCell ref="Q75:S75"/>
    <mergeCell ref="Y75:AA75"/>
    <mergeCell ref="Q76:S76"/>
    <mergeCell ref="Y76:AA76"/>
    <mergeCell ref="Q70:S70"/>
    <mergeCell ref="Y70:AA70"/>
    <mergeCell ref="Q71:S71"/>
    <mergeCell ref="Y71:AA71"/>
    <mergeCell ref="Q72:S72"/>
    <mergeCell ref="Y72:AA72"/>
    <mergeCell ref="Q73:S73"/>
    <mergeCell ref="Q77:S77"/>
    <mergeCell ref="Y77:AA77"/>
    <mergeCell ref="Y54:AA54"/>
    <mergeCell ref="Q55:S55"/>
    <mergeCell ref="Y55:AA55"/>
    <mergeCell ref="B57:B69"/>
    <mergeCell ref="C57:D68"/>
    <mergeCell ref="E57:E68"/>
    <mergeCell ref="Q57:S57"/>
    <mergeCell ref="Y57:AA57"/>
    <mergeCell ref="Q58:S58"/>
    <mergeCell ref="B48:B56"/>
    <mergeCell ref="C48:D55"/>
    <mergeCell ref="E48:E55"/>
    <mergeCell ref="Q62:S62"/>
    <mergeCell ref="Y62:AA62"/>
    <mergeCell ref="Q63:S63"/>
    <mergeCell ref="Y63:AA63"/>
    <mergeCell ref="Y58:AA58"/>
    <mergeCell ref="Q59:S59"/>
    <mergeCell ref="Y59:AA59"/>
    <mergeCell ref="Q60:S60"/>
    <mergeCell ref="Y60:AA60"/>
    <mergeCell ref="Q61:S61"/>
    <mergeCell ref="Y61:AA61"/>
    <mergeCell ref="Y64:AA64"/>
    <mergeCell ref="Y50:AA50"/>
    <mergeCell ref="Q51:S51"/>
    <mergeCell ref="Y51:AA51"/>
    <mergeCell ref="Q52:S52"/>
    <mergeCell ref="Y52:AA52"/>
    <mergeCell ref="Q53:S53"/>
    <mergeCell ref="Y53:AA53"/>
    <mergeCell ref="Q48:S48"/>
    <mergeCell ref="Y48:AA48"/>
    <mergeCell ref="Q49:S49"/>
    <mergeCell ref="Y49:AA49"/>
    <mergeCell ref="Q50:S50"/>
    <mergeCell ref="Y42:AA42"/>
    <mergeCell ref="Q43:S43"/>
    <mergeCell ref="Y43:AA43"/>
    <mergeCell ref="Q44:S44"/>
    <mergeCell ref="Y44:AA44"/>
    <mergeCell ref="Q45:S45"/>
    <mergeCell ref="Y45:AA45"/>
    <mergeCell ref="B39:B47"/>
    <mergeCell ref="C39:D46"/>
    <mergeCell ref="E39:E46"/>
    <mergeCell ref="Q39:S39"/>
    <mergeCell ref="Y39:AA39"/>
    <mergeCell ref="Q40:S40"/>
    <mergeCell ref="Y40:AA40"/>
    <mergeCell ref="Q41:S41"/>
    <mergeCell ref="Y41:AA41"/>
    <mergeCell ref="Q42:S42"/>
    <mergeCell ref="Q46:S46"/>
    <mergeCell ref="Y46:AA46"/>
    <mergeCell ref="Y27:AA27"/>
    <mergeCell ref="Q28:S28"/>
    <mergeCell ref="Y28:AA28"/>
    <mergeCell ref="B30:B38"/>
    <mergeCell ref="C30:D37"/>
    <mergeCell ref="E30:E37"/>
    <mergeCell ref="Q30:S30"/>
    <mergeCell ref="Y30:AA30"/>
    <mergeCell ref="Q31:S31"/>
    <mergeCell ref="Q35:S35"/>
    <mergeCell ref="Y35:AA35"/>
    <mergeCell ref="Q36:S36"/>
    <mergeCell ref="Y36:AA36"/>
    <mergeCell ref="Q37:S37"/>
    <mergeCell ref="Y37:AA37"/>
    <mergeCell ref="Y31:AA31"/>
    <mergeCell ref="Q32:S32"/>
    <mergeCell ref="Y32:AA32"/>
    <mergeCell ref="Q33:S33"/>
    <mergeCell ref="Y33:AA33"/>
    <mergeCell ref="Q34:S34"/>
    <mergeCell ref="Y34:AA34"/>
    <mergeCell ref="Y24:AA24"/>
    <mergeCell ref="Q25:S25"/>
    <mergeCell ref="Y25:AA25"/>
    <mergeCell ref="Q26:S26"/>
    <mergeCell ref="Y26:AA26"/>
    <mergeCell ref="Q21:S21"/>
    <mergeCell ref="Y21:AA21"/>
    <mergeCell ref="Q22:S22"/>
    <mergeCell ref="Y22:AA22"/>
    <mergeCell ref="Q23:S23"/>
    <mergeCell ref="Y23:AA23"/>
    <mergeCell ref="Y16:AA16"/>
    <mergeCell ref="Q17:S17"/>
    <mergeCell ref="Y17:AA17"/>
    <mergeCell ref="Q18:S18"/>
    <mergeCell ref="Y18:AA18"/>
    <mergeCell ref="Q19:S19"/>
    <mergeCell ref="Y19:AA19"/>
    <mergeCell ref="Y12:AA12"/>
    <mergeCell ref="Q13:S13"/>
    <mergeCell ref="Y13:AA13"/>
    <mergeCell ref="Q14:S14"/>
    <mergeCell ref="Y14:AA14"/>
    <mergeCell ref="Q15:S15"/>
    <mergeCell ref="Y15:AA15"/>
    <mergeCell ref="A12:A106"/>
    <mergeCell ref="B12:B20"/>
    <mergeCell ref="C12:D19"/>
    <mergeCell ref="E12:E19"/>
    <mergeCell ref="Q12:S12"/>
    <mergeCell ref="Q16:S16"/>
    <mergeCell ref="B21:B29"/>
    <mergeCell ref="C21:D28"/>
    <mergeCell ref="E21:E28"/>
    <mergeCell ref="Q24:S24"/>
    <mergeCell ref="Q27:S27"/>
    <mergeCell ref="Q54:S54"/>
    <mergeCell ref="Q85:S85"/>
    <mergeCell ref="Q64:S64"/>
    <mergeCell ref="Q65:S65"/>
    <mergeCell ref="Q66:S66"/>
    <mergeCell ref="Q67:S67"/>
    <mergeCell ref="Q68:S68"/>
    <mergeCell ref="Q74:S74"/>
    <mergeCell ref="Q84:S84"/>
    <mergeCell ref="Q86:S86"/>
    <mergeCell ref="B70:B78"/>
    <mergeCell ref="C70:D77"/>
    <mergeCell ref="E70:E77"/>
    <mergeCell ref="Y10:AA11"/>
    <mergeCell ref="AB10:AB11"/>
    <mergeCell ref="AC10:AC11"/>
    <mergeCell ref="AD10:AD11"/>
    <mergeCell ref="AE10:AE11"/>
    <mergeCell ref="L10:L11"/>
    <mergeCell ref="M10:M11"/>
    <mergeCell ref="N10:N11"/>
    <mergeCell ref="O10:O11"/>
    <mergeCell ref="P10:P11"/>
    <mergeCell ref="Q10:S11"/>
    <mergeCell ref="H7:J7"/>
    <mergeCell ref="T7:U7"/>
    <mergeCell ref="B10:D10"/>
    <mergeCell ref="E10:E11"/>
    <mergeCell ref="F10:F11"/>
    <mergeCell ref="G10:G11"/>
    <mergeCell ref="H10:H11"/>
    <mergeCell ref="I10:I11"/>
    <mergeCell ref="J10:J11"/>
    <mergeCell ref="K10:K11"/>
    <mergeCell ref="T10:T11"/>
    <mergeCell ref="C11:D11"/>
    <mergeCell ref="AF4:AG4"/>
    <mergeCell ref="B5:C6"/>
    <mergeCell ref="H5:J5"/>
    <mergeCell ref="T5:U5"/>
    <mergeCell ref="AD5:AE5"/>
    <mergeCell ref="AF5:AG5"/>
    <mergeCell ref="H6:J6"/>
    <mergeCell ref="T6:U6"/>
    <mergeCell ref="AD2:AE2"/>
    <mergeCell ref="AF2:AG2"/>
    <mergeCell ref="B3:C4"/>
    <mergeCell ref="H3:J3"/>
    <mergeCell ref="T3:U3"/>
    <mergeCell ref="AD3:AE3"/>
    <mergeCell ref="AF3:AG3"/>
    <mergeCell ref="H4:J4"/>
    <mergeCell ref="T4:U4"/>
    <mergeCell ref="AD4:AE4"/>
  </mergeCells>
  <conditionalFormatting sqref="AC20 AC115 AC124">
    <cfRule type="expression" dxfId="1900" priority="1082">
      <formula>$L20=#REF!</formula>
    </cfRule>
    <cfRule type="expression" dxfId="1899" priority="1083">
      <formula>$L20=#REF!</formula>
    </cfRule>
    <cfRule type="expression" dxfId="1898" priority="1084">
      <formula>$L20=#REF!</formula>
    </cfRule>
    <cfRule type="expression" dxfId="1897" priority="1085">
      <formula>$L20=#REF!</formula>
    </cfRule>
  </conditionalFormatting>
  <conditionalFormatting sqref="AC13:AC19">
    <cfRule type="expression" dxfId="1896" priority="1078">
      <formula>$L13=#REF!</formula>
    </cfRule>
    <cfRule type="expression" dxfId="1895" priority="1079">
      <formula>$L13=#REF!</formula>
    </cfRule>
    <cfRule type="expression" dxfId="1894" priority="1080">
      <formula>$L13=#REF!</formula>
    </cfRule>
    <cfRule type="expression" dxfId="1893" priority="1081">
      <formula>$L13=#REF!</formula>
    </cfRule>
  </conditionalFormatting>
  <conditionalFormatting sqref="AC108:AC114">
    <cfRule type="expression" dxfId="1892" priority="977">
      <formula>$L108=#REF!</formula>
    </cfRule>
    <cfRule type="expression" dxfId="1891" priority="978">
      <formula>$L108=#REF!</formula>
    </cfRule>
    <cfRule type="expression" dxfId="1890" priority="979">
      <formula>$L108=#REF!</formula>
    </cfRule>
    <cfRule type="expression" dxfId="1889" priority="980">
      <formula>$L108=#REF!</formula>
    </cfRule>
  </conditionalFormatting>
  <conditionalFormatting sqref="Y12">
    <cfRule type="expression" dxfId="1888" priority="1066">
      <formula>$L12=#REF!</formula>
    </cfRule>
    <cfRule type="expression" dxfId="1887" priority="1067">
      <formula>$L12=#REF!</formula>
    </cfRule>
    <cfRule type="expression" dxfId="1886" priority="1068">
      <formula>$L12=#REF!</formula>
    </cfRule>
    <cfRule type="expression" dxfId="1885" priority="1069">
      <formula>$L12=#REF!</formula>
    </cfRule>
  </conditionalFormatting>
  <conditionalFormatting sqref="Y20">
    <cfRule type="expression" dxfId="1884" priority="1062">
      <formula>$L20=#REF!</formula>
    </cfRule>
    <cfRule type="expression" dxfId="1883" priority="1063">
      <formula>$L20=#REF!</formula>
    </cfRule>
    <cfRule type="expression" dxfId="1882" priority="1064">
      <formula>$L20=#REF!</formula>
    </cfRule>
    <cfRule type="expression" dxfId="1881" priority="1065">
      <formula>$L20=#REF!</formula>
    </cfRule>
  </conditionalFormatting>
  <conditionalFormatting sqref="AB13">
    <cfRule type="expression" dxfId="1880" priority="1050">
      <formula>$L13=#REF!</formula>
    </cfRule>
    <cfRule type="expression" dxfId="1879" priority="1051">
      <formula>$L13=#REF!</formula>
    </cfRule>
    <cfRule type="expression" dxfId="1878" priority="1052">
      <formula>$L13=#REF!</formula>
    </cfRule>
    <cfRule type="expression" dxfId="1877" priority="1053">
      <formula>$L13=#REF!</formula>
    </cfRule>
  </conditionalFormatting>
  <conditionalFormatting sqref="AB14">
    <cfRule type="expression" dxfId="1876" priority="1046">
      <formula>$L14=#REF!</formula>
    </cfRule>
    <cfRule type="expression" dxfId="1875" priority="1047">
      <formula>$L14=#REF!</formula>
    </cfRule>
    <cfRule type="expression" dxfId="1874" priority="1048">
      <formula>$L14=#REF!</formula>
    </cfRule>
    <cfRule type="expression" dxfId="1873" priority="1049">
      <formula>$L14=#REF!</formula>
    </cfRule>
  </conditionalFormatting>
  <conditionalFormatting sqref="AB15">
    <cfRule type="expression" dxfId="1872" priority="1042">
      <formula>$L15=#REF!</formula>
    </cfRule>
    <cfRule type="expression" dxfId="1871" priority="1043">
      <formula>$L15=#REF!</formula>
    </cfRule>
    <cfRule type="expression" dxfId="1870" priority="1044">
      <formula>$L15=#REF!</formula>
    </cfRule>
    <cfRule type="expression" dxfId="1869" priority="1045">
      <formula>$L15=#REF!</formula>
    </cfRule>
  </conditionalFormatting>
  <conditionalFormatting sqref="AB16">
    <cfRule type="expression" dxfId="1868" priority="1038">
      <formula>$L16=#REF!</formula>
    </cfRule>
    <cfRule type="expression" dxfId="1867" priority="1039">
      <formula>$L16=#REF!</formula>
    </cfRule>
    <cfRule type="expression" dxfId="1866" priority="1040">
      <formula>$L16=#REF!</formula>
    </cfRule>
    <cfRule type="expression" dxfId="1865" priority="1041">
      <formula>$L16=#REF!</formula>
    </cfRule>
  </conditionalFormatting>
  <conditionalFormatting sqref="AB18:AB19">
    <cfRule type="expression" dxfId="1864" priority="1034">
      <formula>$L18=#REF!</formula>
    </cfRule>
    <cfRule type="expression" dxfId="1863" priority="1035">
      <formula>$L18=#REF!</formula>
    </cfRule>
    <cfRule type="expression" dxfId="1862" priority="1036">
      <formula>$L18=#REF!</formula>
    </cfRule>
    <cfRule type="expression" dxfId="1861" priority="1037">
      <formula>$L18=#REF!</formula>
    </cfRule>
  </conditionalFormatting>
  <conditionalFormatting sqref="AB17">
    <cfRule type="expression" dxfId="1860" priority="1030">
      <formula>$L17=#REF!</formula>
    </cfRule>
    <cfRule type="expression" dxfId="1859" priority="1031">
      <formula>$L17=#REF!</formula>
    </cfRule>
    <cfRule type="expression" dxfId="1858" priority="1032">
      <formula>$L17=#REF!</formula>
    </cfRule>
    <cfRule type="expression" dxfId="1857" priority="1033">
      <formula>$L17=#REF!</formula>
    </cfRule>
  </conditionalFormatting>
  <conditionalFormatting sqref="AB124">
    <cfRule type="expression" dxfId="1856" priority="1026">
      <formula>$L124=#REF!</formula>
    </cfRule>
    <cfRule type="expression" dxfId="1855" priority="1027">
      <formula>$L124=#REF!</formula>
    </cfRule>
    <cfRule type="expression" dxfId="1854" priority="1028">
      <formula>$L124=#REF!</formula>
    </cfRule>
    <cfRule type="expression" dxfId="1853" priority="1029">
      <formula>$L124=#REF!</formula>
    </cfRule>
  </conditionalFormatting>
  <conditionalFormatting sqref="AB115">
    <cfRule type="expression" dxfId="1852" priority="1022">
      <formula>$L115=#REF!</formula>
    </cfRule>
    <cfRule type="expression" dxfId="1851" priority="1023">
      <formula>$L115=#REF!</formula>
    </cfRule>
    <cfRule type="expression" dxfId="1850" priority="1024">
      <formula>$L115=#REF!</formula>
    </cfRule>
    <cfRule type="expression" dxfId="1849" priority="1025">
      <formula>$L115=#REF!</formula>
    </cfRule>
  </conditionalFormatting>
  <conditionalFormatting sqref="AB20">
    <cfRule type="expression" dxfId="1848" priority="1018">
      <formula>$L20=#REF!</formula>
    </cfRule>
    <cfRule type="expression" dxfId="1847" priority="1019">
      <formula>$L20=#REF!</formula>
    </cfRule>
    <cfRule type="expression" dxfId="1846" priority="1020">
      <formula>$L20=#REF!</formula>
    </cfRule>
    <cfRule type="expression" dxfId="1845" priority="1021">
      <formula>$L20=#REF!</formula>
    </cfRule>
  </conditionalFormatting>
  <conditionalFormatting sqref="P12:P20 P115 P124 P198">
    <cfRule type="cellIs" dxfId="1844" priority="1009" operator="equal">
      <formula>"Mut+ext"</formula>
    </cfRule>
  </conditionalFormatting>
  <conditionalFormatting sqref="Y13:Y19">
    <cfRule type="expression" dxfId="1843" priority="1005">
      <formula>$L13=#REF!</formula>
    </cfRule>
    <cfRule type="expression" dxfId="1842" priority="1006">
      <formula>$L13=#REF!</formula>
    </cfRule>
    <cfRule type="expression" dxfId="1841" priority="1007">
      <formula>$L13=#REF!</formula>
    </cfRule>
    <cfRule type="expression" dxfId="1840" priority="1008">
      <formula>$L13=#REF!</formula>
    </cfRule>
  </conditionalFormatting>
  <conditionalFormatting sqref="Y115">
    <cfRule type="expression" dxfId="1839" priority="1001">
      <formula>$L115=#REF!</formula>
    </cfRule>
    <cfRule type="expression" dxfId="1838" priority="1002">
      <formula>$L115=#REF!</formula>
    </cfRule>
    <cfRule type="expression" dxfId="1837" priority="1003">
      <formula>$L115=#REF!</formula>
    </cfRule>
    <cfRule type="expression" dxfId="1836" priority="1004">
      <formula>$L115=#REF!</formula>
    </cfRule>
  </conditionalFormatting>
  <conditionalFormatting sqref="Y124">
    <cfRule type="expression" dxfId="1835" priority="997">
      <formula>$L124=#REF!</formula>
    </cfRule>
    <cfRule type="expression" dxfId="1834" priority="998">
      <formula>$L124=#REF!</formula>
    </cfRule>
    <cfRule type="expression" dxfId="1833" priority="999">
      <formula>$L124=#REF!</formula>
    </cfRule>
    <cfRule type="expression" dxfId="1832" priority="1000">
      <formula>$L124=#REF!</formula>
    </cfRule>
  </conditionalFormatting>
  <conditionalFormatting sqref="AC125:AC132">
    <cfRule type="expression" dxfId="1831" priority="951">
      <formula>$L125=#REF!</formula>
    </cfRule>
    <cfRule type="expression" dxfId="1830" priority="952">
      <formula>$L125=#REF!</formula>
    </cfRule>
    <cfRule type="expression" dxfId="1829" priority="953">
      <formula>$L125=#REF!</formula>
    </cfRule>
    <cfRule type="expression" dxfId="1828" priority="954">
      <formula>$L125=#REF!</formula>
    </cfRule>
  </conditionalFormatting>
  <conditionalFormatting sqref="AC116:AC123">
    <cfRule type="expression" dxfId="1827" priority="964">
      <formula>$L116=#REF!</formula>
    </cfRule>
    <cfRule type="expression" dxfId="1826" priority="965">
      <formula>$L116=#REF!</formula>
    </cfRule>
    <cfRule type="expression" dxfId="1825" priority="966">
      <formula>$L116=#REF!</formula>
    </cfRule>
    <cfRule type="expression" dxfId="1824" priority="967">
      <formula>$L116=#REF!</formula>
    </cfRule>
  </conditionalFormatting>
  <conditionalFormatting sqref="AB116:AB123">
    <cfRule type="expression" dxfId="1823" priority="960">
      <formula>$L116=#REF!</formula>
    </cfRule>
    <cfRule type="expression" dxfId="1822" priority="961">
      <formula>$L116=#REF!</formula>
    </cfRule>
    <cfRule type="expression" dxfId="1821" priority="962">
      <formula>$L116=#REF!</formula>
    </cfRule>
    <cfRule type="expression" dxfId="1820" priority="963">
      <formula>$L116=#REF!</formula>
    </cfRule>
  </conditionalFormatting>
  <conditionalFormatting sqref="AB108:AB114">
    <cfRule type="expression" dxfId="1819" priority="973">
      <formula>$L108=#REF!</formula>
    </cfRule>
    <cfRule type="expression" dxfId="1818" priority="974">
      <formula>$L108=#REF!</formula>
    </cfRule>
    <cfRule type="expression" dxfId="1817" priority="975">
      <formula>$L108=#REF!</formula>
    </cfRule>
    <cfRule type="expression" dxfId="1816" priority="976">
      <formula>$L108=#REF!</formula>
    </cfRule>
  </conditionalFormatting>
  <conditionalFormatting sqref="P107:P114">
    <cfRule type="cellIs" dxfId="1815" priority="972" operator="equal">
      <formula>"Mut+ext"</formula>
    </cfRule>
  </conditionalFormatting>
  <conditionalFormatting sqref="Y107:Y114">
    <cfRule type="expression" dxfId="1814" priority="968">
      <formula>$L107=#REF!</formula>
    </cfRule>
    <cfRule type="expression" dxfId="1813" priority="969">
      <formula>$L107=#REF!</formula>
    </cfRule>
    <cfRule type="expression" dxfId="1812" priority="970">
      <formula>$L107=#REF!</formula>
    </cfRule>
    <cfRule type="expression" dxfId="1811" priority="971">
      <formula>$L107=#REF!</formula>
    </cfRule>
  </conditionalFormatting>
  <conditionalFormatting sqref="P116:P123">
    <cfRule type="cellIs" dxfId="1810" priority="959" operator="equal">
      <formula>"Mut+ext"</formula>
    </cfRule>
  </conditionalFormatting>
  <conditionalFormatting sqref="Y116:Y123">
    <cfRule type="expression" dxfId="1809" priority="955">
      <formula>$L116=#REF!</formula>
    </cfRule>
    <cfRule type="expression" dxfId="1808" priority="956">
      <formula>$L116=#REF!</formula>
    </cfRule>
    <cfRule type="expression" dxfId="1807" priority="957">
      <formula>$L116=#REF!</formula>
    </cfRule>
    <cfRule type="expression" dxfId="1806" priority="958">
      <formula>$L116=#REF!</formula>
    </cfRule>
  </conditionalFormatting>
  <conditionalFormatting sqref="AB125:AB132">
    <cfRule type="expression" dxfId="1805" priority="947">
      <formula>$L125=#REF!</formula>
    </cfRule>
    <cfRule type="expression" dxfId="1804" priority="948">
      <formula>$L125=#REF!</formula>
    </cfRule>
    <cfRule type="expression" dxfId="1803" priority="949">
      <formula>$L125=#REF!</formula>
    </cfRule>
    <cfRule type="expression" dxfId="1802" priority="950">
      <formula>$L125=#REF!</formula>
    </cfRule>
  </conditionalFormatting>
  <conditionalFormatting sqref="P125:P132">
    <cfRule type="cellIs" dxfId="1801" priority="946" operator="equal">
      <formula>"Mut+ext"</formula>
    </cfRule>
  </conditionalFormatting>
  <conditionalFormatting sqref="Y125:Y132">
    <cfRule type="expression" dxfId="1800" priority="942">
      <formula>$L125=#REF!</formula>
    </cfRule>
    <cfRule type="expression" dxfId="1799" priority="943">
      <formula>$L125=#REF!</formula>
    </cfRule>
    <cfRule type="expression" dxfId="1798" priority="944">
      <formula>$L125=#REF!</formula>
    </cfRule>
    <cfRule type="expression" dxfId="1797" priority="945">
      <formula>$L125=#REF!</formula>
    </cfRule>
  </conditionalFormatting>
  <conditionalFormatting sqref="AC29">
    <cfRule type="expression" dxfId="1796" priority="938">
      <formula>$L29=#REF!</formula>
    </cfRule>
    <cfRule type="expression" dxfId="1795" priority="939">
      <formula>$L29=#REF!</formula>
    </cfRule>
    <cfRule type="expression" dxfId="1794" priority="940">
      <formula>$L29=#REF!</formula>
    </cfRule>
    <cfRule type="expression" dxfId="1793" priority="941">
      <formula>$L29=#REF!</formula>
    </cfRule>
  </conditionalFormatting>
  <conditionalFormatting sqref="AC25:AC28">
    <cfRule type="expression" dxfId="1792" priority="934">
      <formula>$L25=#REF!</formula>
    </cfRule>
    <cfRule type="expression" dxfId="1791" priority="935">
      <formula>$L25=#REF!</formula>
    </cfRule>
    <cfRule type="expression" dxfId="1790" priority="936">
      <formula>$L25=#REF!</formula>
    </cfRule>
    <cfRule type="expression" dxfId="1789" priority="937">
      <formula>$L25=#REF!</formula>
    </cfRule>
  </conditionalFormatting>
  <conditionalFormatting sqref="Y21">
    <cfRule type="expression" dxfId="1788" priority="930">
      <formula>$L21=#REF!</formula>
    </cfRule>
    <cfRule type="expression" dxfId="1787" priority="931">
      <formula>$L21=#REF!</formula>
    </cfRule>
    <cfRule type="expression" dxfId="1786" priority="932">
      <formula>$L21=#REF!</formula>
    </cfRule>
    <cfRule type="expression" dxfId="1785" priority="933">
      <formula>$L21=#REF!</formula>
    </cfRule>
  </conditionalFormatting>
  <conditionalFormatting sqref="Y29">
    <cfRule type="expression" dxfId="1784" priority="926">
      <formula>$L29=#REF!</formula>
    </cfRule>
    <cfRule type="expression" dxfId="1783" priority="927">
      <formula>$L29=#REF!</formula>
    </cfRule>
    <cfRule type="expression" dxfId="1782" priority="928">
      <formula>$L29=#REF!</formula>
    </cfRule>
    <cfRule type="expression" dxfId="1781" priority="929">
      <formula>$L29=#REF!</formula>
    </cfRule>
  </conditionalFormatting>
  <conditionalFormatting sqref="AB25">
    <cfRule type="expression" dxfId="1780" priority="906">
      <formula>$L25=#REF!</formula>
    </cfRule>
    <cfRule type="expression" dxfId="1779" priority="907">
      <formula>$L25=#REF!</formula>
    </cfRule>
    <cfRule type="expression" dxfId="1778" priority="908">
      <formula>$L25=#REF!</formula>
    </cfRule>
    <cfRule type="expression" dxfId="1777" priority="909">
      <formula>$L25=#REF!</formula>
    </cfRule>
  </conditionalFormatting>
  <conditionalFormatting sqref="AB27:AB28">
    <cfRule type="expression" dxfId="1776" priority="902">
      <formula>$L27=#REF!</formula>
    </cfRule>
    <cfRule type="expression" dxfId="1775" priority="903">
      <formula>$L27=#REF!</formula>
    </cfRule>
    <cfRule type="expression" dxfId="1774" priority="904">
      <formula>$L27=#REF!</formula>
    </cfRule>
    <cfRule type="expression" dxfId="1773" priority="905">
      <formula>$L27=#REF!</formula>
    </cfRule>
  </conditionalFormatting>
  <conditionalFormatting sqref="AB26">
    <cfRule type="expression" dxfId="1772" priority="898">
      <formula>$L26=#REF!</formula>
    </cfRule>
    <cfRule type="expression" dxfId="1771" priority="899">
      <formula>$L26=#REF!</formula>
    </cfRule>
    <cfRule type="expression" dxfId="1770" priority="900">
      <formula>$L26=#REF!</formula>
    </cfRule>
    <cfRule type="expression" dxfId="1769" priority="901">
      <formula>$L26=#REF!</formula>
    </cfRule>
  </conditionalFormatting>
  <conditionalFormatting sqref="AB29">
    <cfRule type="expression" dxfId="1768" priority="894">
      <formula>$L29=#REF!</formula>
    </cfRule>
    <cfRule type="expression" dxfId="1767" priority="895">
      <formula>$L29=#REF!</formula>
    </cfRule>
    <cfRule type="expression" dxfId="1766" priority="896">
      <formula>$L29=#REF!</formula>
    </cfRule>
    <cfRule type="expression" dxfId="1765" priority="897">
      <formula>$L29=#REF!</formula>
    </cfRule>
  </conditionalFormatting>
  <conditionalFormatting sqref="P21:P29">
    <cfRule type="cellIs" dxfId="1764" priority="893" operator="equal">
      <formula>"Mut+ext"</formula>
    </cfRule>
  </conditionalFormatting>
  <conditionalFormatting sqref="Y22:Y28">
    <cfRule type="expression" dxfId="1763" priority="889">
      <formula>$L22=#REF!</formula>
    </cfRule>
    <cfRule type="expression" dxfId="1762" priority="890">
      <formula>$L22=#REF!</formula>
    </cfRule>
    <cfRule type="expression" dxfId="1761" priority="891">
      <formula>$L22=#REF!</formula>
    </cfRule>
    <cfRule type="expression" dxfId="1760" priority="892">
      <formula>$L22=#REF!</formula>
    </cfRule>
  </conditionalFormatting>
  <conditionalFormatting sqref="AC133">
    <cfRule type="expression" dxfId="1759" priority="885">
      <formula>$L133=#REF!</formula>
    </cfRule>
    <cfRule type="expression" dxfId="1758" priority="886">
      <formula>$L133=#REF!</formula>
    </cfRule>
    <cfRule type="expression" dxfId="1757" priority="887">
      <formula>$L133=#REF!</formula>
    </cfRule>
    <cfRule type="expression" dxfId="1756" priority="888">
      <formula>$L133=#REF!</formula>
    </cfRule>
  </conditionalFormatting>
  <conditionalFormatting sqref="AB133">
    <cfRule type="expression" dxfId="1755" priority="881">
      <formula>$L133=#REF!</formula>
    </cfRule>
    <cfRule type="expression" dxfId="1754" priority="882">
      <formula>$L133=#REF!</formula>
    </cfRule>
    <cfRule type="expression" dxfId="1753" priority="883">
      <formula>$L133=#REF!</formula>
    </cfRule>
    <cfRule type="expression" dxfId="1752" priority="884">
      <formula>$L133=#REF!</formula>
    </cfRule>
  </conditionalFormatting>
  <conditionalFormatting sqref="P133">
    <cfRule type="cellIs" dxfId="1751" priority="880" operator="equal">
      <formula>"Mut+ext"</formula>
    </cfRule>
  </conditionalFormatting>
  <conditionalFormatting sqref="Y133">
    <cfRule type="expression" dxfId="1750" priority="876">
      <formula>$L133=#REF!</formula>
    </cfRule>
    <cfRule type="expression" dxfId="1749" priority="877">
      <formula>$L133=#REF!</formula>
    </cfRule>
    <cfRule type="expression" dxfId="1748" priority="878">
      <formula>$L133=#REF!</formula>
    </cfRule>
    <cfRule type="expression" dxfId="1747" priority="879">
      <formula>$L133=#REF!</formula>
    </cfRule>
  </conditionalFormatting>
  <conditionalFormatting sqref="AC144:AC150">
    <cfRule type="expression" dxfId="1746" priority="872">
      <formula>$L144=#REF!</formula>
    </cfRule>
    <cfRule type="expression" dxfId="1745" priority="873">
      <formula>$L144=#REF!</formula>
    </cfRule>
    <cfRule type="expression" dxfId="1744" priority="874">
      <formula>$L144=#REF!</formula>
    </cfRule>
    <cfRule type="expression" dxfId="1743" priority="875">
      <formula>$L144=#REF!</formula>
    </cfRule>
  </conditionalFormatting>
  <conditionalFormatting sqref="AB144:AB150">
    <cfRule type="expression" dxfId="1742" priority="868">
      <formula>$L144=#REF!</formula>
    </cfRule>
    <cfRule type="expression" dxfId="1741" priority="869">
      <formula>$L144=#REF!</formula>
    </cfRule>
    <cfRule type="expression" dxfId="1740" priority="870">
      <formula>$L144=#REF!</formula>
    </cfRule>
    <cfRule type="expression" dxfId="1739" priority="871">
      <formula>$L144=#REF!</formula>
    </cfRule>
  </conditionalFormatting>
  <conditionalFormatting sqref="P144:P150">
    <cfRule type="cellIs" dxfId="1738" priority="867" operator="equal">
      <formula>"Mut+ext"</formula>
    </cfRule>
  </conditionalFormatting>
  <conditionalFormatting sqref="Y144:Y150">
    <cfRule type="expression" dxfId="1737" priority="863">
      <formula>$L144=#REF!</formula>
    </cfRule>
    <cfRule type="expression" dxfId="1736" priority="864">
      <formula>$L144=#REF!</formula>
    </cfRule>
    <cfRule type="expression" dxfId="1735" priority="865">
      <formula>$L144=#REF!</formula>
    </cfRule>
    <cfRule type="expression" dxfId="1734" priority="866">
      <formula>$L144=#REF!</formula>
    </cfRule>
  </conditionalFormatting>
  <conditionalFormatting sqref="AC151">
    <cfRule type="expression" dxfId="1733" priority="859">
      <formula>$L151=#REF!</formula>
    </cfRule>
    <cfRule type="expression" dxfId="1732" priority="860">
      <formula>$L151=#REF!</formula>
    </cfRule>
    <cfRule type="expression" dxfId="1731" priority="861">
      <formula>$L151=#REF!</formula>
    </cfRule>
    <cfRule type="expression" dxfId="1730" priority="862">
      <formula>$L151=#REF!</formula>
    </cfRule>
  </conditionalFormatting>
  <conditionalFormatting sqref="AB151">
    <cfRule type="expression" dxfId="1729" priority="855">
      <formula>$L151=#REF!</formula>
    </cfRule>
    <cfRule type="expression" dxfId="1728" priority="856">
      <formula>$L151=#REF!</formula>
    </cfRule>
    <cfRule type="expression" dxfId="1727" priority="857">
      <formula>$L151=#REF!</formula>
    </cfRule>
    <cfRule type="expression" dxfId="1726" priority="858">
      <formula>$L151=#REF!</formula>
    </cfRule>
  </conditionalFormatting>
  <conditionalFormatting sqref="P151">
    <cfRule type="cellIs" dxfId="1725" priority="854" operator="equal">
      <formula>"Mut+ext"</formula>
    </cfRule>
  </conditionalFormatting>
  <conditionalFormatting sqref="Y151">
    <cfRule type="expression" dxfId="1724" priority="850">
      <formula>$L151=#REF!</formula>
    </cfRule>
    <cfRule type="expression" dxfId="1723" priority="851">
      <formula>$L151=#REF!</formula>
    </cfRule>
    <cfRule type="expression" dxfId="1722" priority="852">
      <formula>$L151=#REF!</formula>
    </cfRule>
    <cfRule type="expression" dxfId="1721" priority="853">
      <formula>$L151=#REF!</formula>
    </cfRule>
  </conditionalFormatting>
  <conditionalFormatting sqref="AC143">
    <cfRule type="expression" dxfId="1720" priority="846">
      <formula>$L143=#REF!</formula>
    </cfRule>
    <cfRule type="expression" dxfId="1719" priority="847">
      <formula>$L143=#REF!</formula>
    </cfRule>
    <cfRule type="expression" dxfId="1718" priority="848">
      <formula>$L143=#REF!</formula>
    </cfRule>
    <cfRule type="expression" dxfId="1717" priority="849">
      <formula>$L143=#REF!</formula>
    </cfRule>
  </conditionalFormatting>
  <conditionalFormatting sqref="AB143">
    <cfRule type="expression" dxfId="1716" priority="842">
      <formula>$L143=#REF!</formula>
    </cfRule>
    <cfRule type="expression" dxfId="1715" priority="843">
      <formula>$L143=#REF!</formula>
    </cfRule>
    <cfRule type="expression" dxfId="1714" priority="844">
      <formula>$L143=#REF!</formula>
    </cfRule>
    <cfRule type="expression" dxfId="1713" priority="845">
      <formula>$L143=#REF!</formula>
    </cfRule>
  </conditionalFormatting>
  <conditionalFormatting sqref="P143">
    <cfRule type="cellIs" dxfId="1712" priority="841" operator="equal">
      <formula>"Mut+ext"</formula>
    </cfRule>
  </conditionalFormatting>
  <conditionalFormatting sqref="Y143">
    <cfRule type="expression" dxfId="1711" priority="837">
      <formula>$L143=#REF!</formula>
    </cfRule>
    <cfRule type="expression" dxfId="1710" priority="838">
      <formula>$L143=#REF!</formula>
    </cfRule>
    <cfRule type="expression" dxfId="1709" priority="839">
      <formula>$L143=#REF!</formula>
    </cfRule>
    <cfRule type="expression" dxfId="1708" priority="840">
      <formula>$L143=#REF!</formula>
    </cfRule>
  </conditionalFormatting>
  <conditionalFormatting sqref="AC152:AC159">
    <cfRule type="expression" dxfId="1707" priority="833">
      <formula>$L152=#REF!</formula>
    </cfRule>
    <cfRule type="expression" dxfId="1706" priority="834">
      <formula>$L152=#REF!</formula>
    </cfRule>
    <cfRule type="expression" dxfId="1705" priority="835">
      <formula>$L152=#REF!</formula>
    </cfRule>
    <cfRule type="expression" dxfId="1704" priority="836">
      <formula>$L152=#REF!</formula>
    </cfRule>
  </conditionalFormatting>
  <conditionalFormatting sqref="AB152:AB159">
    <cfRule type="expression" dxfId="1703" priority="829">
      <formula>$L152=#REF!</formula>
    </cfRule>
    <cfRule type="expression" dxfId="1702" priority="830">
      <formula>$L152=#REF!</formula>
    </cfRule>
    <cfRule type="expression" dxfId="1701" priority="831">
      <formula>$L152=#REF!</formula>
    </cfRule>
    <cfRule type="expression" dxfId="1700" priority="832">
      <formula>$L152=#REF!</formula>
    </cfRule>
  </conditionalFormatting>
  <conditionalFormatting sqref="P152:P159">
    <cfRule type="cellIs" dxfId="1699" priority="828" operator="equal">
      <formula>"Mut+ext"</formula>
    </cfRule>
  </conditionalFormatting>
  <conditionalFormatting sqref="Y152:Y159">
    <cfRule type="expression" dxfId="1698" priority="824">
      <formula>$L152=#REF!</formula>
    </cfRule>
    <cfRule type="expression" dxfId="1697" priority="825">
      <formula>$L152=#REF!</formula>
    </cfRule>
    <cfRule type="expression" dxfId="1696" priority="826">
      <formula>$L152=#REF!</formula>
    </cfRule>
    <cfRule type="expression" dxfId="1695" priority="827">
      <formula>$L152=#REF!</formula>
    </cfRule>
  </conditionalFormatting>
  <conditionalFormatting sqref="AC160">
    <cfRule type="expression" dxfId="1694" priority="820">
      <formula>$L160=#REF!</formula>
    </cfRule>
    <cfRule type="expression" dxfId="1693" priority="821">
      <formula>$L160=#REF!</formula>
    </cfRule>
    <cfRule type="expression" dxfId="1692" priority="822">
      <formula>$L160=#REF!</formula>
    </cfRule>
    <cfRule type="expression" dxfId="1691" priority="823">
      <formula>$L160=#REF!</formula>
    </cfRule>
  </conditionalFormatting>
  <conditionalFormatting sqref="AB160">
    <cfRule type="expression" dxfId="1690" priority="816">
      <formula>$L160=#REF!</formula>
    </cfRule>
    <cfRule type="expression" dxfId="1689" priority="817">
      <formula>$L160=#REF!</formula>
    </cfRule>
    <cfRule type="expression" dxfId="1688" priority="818">
      <formula>$L160=#REF!</formula>
    </cfRule>
    <cfRule type="expression" dxfId="1687" priority="819">
      <formula>$L160=#REF!</formula>
    </cfRule>
  </conditionalFormatting>
  <conditionalFormatting sqref="P160">
    <cfRule type="cellIs" dxfId="1686" priority="815" operator="equal">
      <formula>"Mut+ext"</formula>
    </cfRule>
  </conditionalFormatting>
  <conditionalFormatting sqref="Y160">
    <cfRule type="expression" dxfId="1685" priority="811">
      <formula>$L160=#REF!</formula>
    </cfRule>
    <cfRule type="expression" dxfId="1684" priority="812">
      <formula>$L160=#REF!</formula>
    </cfRule>
    <cfRule type="expression" dxfId="1683" priority="813">
      <formula>$L160=#REF!</formula>
    </cfRule>
    <cfRule type="expression" dxfId="1682" priority="814">
      <formula>$L160=#REF!</formula>
    </cfRule>
  </conditionalFormatting>
  <conditionalFormatting sqref="AC135:AC141">
    <cfRule type="expression" dxfId="1681" priority="807">
      <formula>$L135=#REF!</formula>
    </cfRule>
    <cfRule type="expression" dxfId="1680" priority="808">
      <formula>$L135=#REF!</formula>
    </cfRule>
    <cfRule type="expression" dxfId="1679" priority="809">
      <formula>$L135=#REF!</formula>
    </cfRule>
    <cfRule type="expression" dxfId="1678" priority="810">
      <formula>$L135=#REF!</formula>
    </cfRule>
  </conditionalFormatting>
  <conditionalFormatting sqref="AB135:AB141">
    <cfRule type="expression" dxfId="1677" priority="803">
      <formula>$L135=#REF!</formula>
    </cfRule>
    <cfRule type="expression" dxfId="1676" priority="804">
      <formula>$L135=#REF!</formula>
    </cfRule>
    <cfRule type="expression" dxfId="1675" priority="805">
      <formula>$L135=#REF!</formula>
    </cfRule>
    <cfRule type="expression" dxfId="1674" priority="806">
      <formula>$L135=#REF!</formula>
    </cfRule>
  </conditionalFormatting>
  <conditionalFormatting sqref="P135:P141">
    <cfRule type="cellIs" dxfId="1673" priority="802" operator="equal">
      <formula>"Mut+ext"</formula>
    </cfRule>
  </conditionalFormatting>
  <conditionalFormatting sqref="Y135:Y141">
    <cfRule type="expression" dxfId="1672" priority="798">
      <formula>$L135=#REF!</formula>
    </cfRule>
    <cfRule type="expression" dxfId="1671" priority="799">
      <formula>$L135=#REF!</formula>
    </cfRule>
    <cfRule type="expression" dxfId="1670" priority="800">
      <formula>$L135=#REF!</formula>
    </cfRule>
    <cfRule type="expression" dxfId="1669" priority="801">
      <formula>$L135=#REF!</formula>
    </cfRule>
  </conditionalFormatting>
  <conditionalFormatting sqref="AC142">
    <cfRule type="expression" dxfId="1668" priority="794">
      <formula>$L142=#REF!</formula>
    </cfRule>
    <cfRule type="expression" dxfId="1667" priority="795">
      <formula>$L142=#REF!</formula>
    </cfRule>
    <cfRule type="expression" dxfId="1666" priority="796">
      <formula>$L142=#REF!</formula>
    </cfRule>
    <cfRule type="expression" dxfId="1665" priority="797">
      <formula>$L142=#REF!</formula>
    </cfRule>
  </conditionalFormatting>
  <conditionalFormatting sqref="AB142">
    <cfRule type="expression" dxfId="1664" priority="790">
      <formula>$L142=#REF!</formula>
    </cfRule>
    <cfRule type="expression" dxfId="1663" priority="791">
      <formula>$L142=#REF!</formula>
    </cfRule>
    <cfRule type="expression" dxfId="1662" priority="792">
      <formula>$L142=#REF!</formula>
    </cfRule>
    <cfRule type="expression" dxfId="1661" priority="793">
      <formula>$L142=#REF!</formula>
    </cfRule>
  </conditionalFormatting>
  <conditionalFormatting sqref="P142">
    <cfRule type="cellIs" dxfId="1660" priority="789" operator="equal">
      <formula>"Mut+ext"</formula>
    </cfRule>
  </conditionalFormatting>
  <conditionalFormatting sqref="Y142">
    <cfRule type="expression" dxfId="1659" priority="785">
      <formula>$L142=#REF!</formula>
    </cfRule>
    <cfRule type="expression" dxfId="1658" priority="786">
      <formula>$L142=#REF!</formula>
    </cfRule>
    <cfRule type="expression" dxfId="1657" priority="787">
      <formula>$L142=#REF!</formula>
    </cfRule>
    <cfRule type="expression" dxfId="1656" priority="788">
      <formula>$L142=#REF!</formula>
    </cfRule>
  </conditionalFormatting>
  <conditionalFormatting sqref="AC134">
    <cfRule type="expression" dxfId="1655" priority="781">
      <formula>$L134=#REF!</formula>
    </cfRule>
    <cfRule type="expression" dxfId="1654" priority="782">
      <formula>$L134=#REF!</formula>
    </cfRule>
    <cfRule type="expression" dxfId="1653" priority="783">
      <formula>$L134=#REF!</formula>
    </cfRule>
    <cfRule type="expression" dxfId="1652" priority="784">
      <formula>$L134=#REF!</formula>
    </cfRule>
  </conditionalFormatting>
  <conditionalFormatting sqref="AB134">
    <cfRule type="expression" dxfId="1651" priority="777">
      <formula>$L134=#REF!</formula>
    </cfRule>
    <cfRule type="expression" dxfId="1650" priority="778">
      <formula>$L134=#REF!</formula>
    </cfRule>
    <cfRule type="expression" dxfId="1649" priority="779">
      <formula>$L134=#REF!</formula>
    </cfRule>
    <cfRule type="expression" dxfId="1648" priority="780">
      <formula>$L134=#REF!</formula>
    </cfRule>
  </conditionalFormatting>
  <conditionalFormatting sqref="P134">
    <cfRule type="cellIs" dxfId="1647" priority="776" operator="equal">
      <formula>"Mut+ext"</formula>
    </cfRule>
  </conditionalFormatting>
  <conditionalFormatting sqref="Y134">
    <cfRule type="expression" dxfId="1646" priority="772">
      <formula>$L134=#REF!</formula>
    </cfRule>
    <cfRule type="expression" dxfId="1645" priority="773">
      <formula>$L134=#REF!</formula>
    </cfRule>
    <cfRule type="expression" dxfId="1644" priority="774">
      <formula>$L134=#REF!</formula>
    </cfRule>
    <cfRule type="expression" dxfId="1643" priority="775">
      <formula>$L134=#REF!</formula>
    </cfRule>
  </conditionalFormatting>
  <conditionalFormatting sqref="AC162:AC168">
    <cfRule type="expression" dxfId="1642" priority="768">
      <formula>$L162=#REF!</formula>
    </cfRule>
    <cfRule type="expression" dxfId="1641" priority="769">
      <formula>$L162=#REF!</formula>
    </cfRule>
    <cfRule type="expression" dxfId="1640" priority="770">
      <formula>$L162=#REF!</formula>
    </cfRule>
    <cfRule type="expression" dxfId="1639" priority="771">
      <formula>$L162=#REF!</formula>
    </cfRule>
  </conditionalFormatting>
  <conditionalFormatting sqref="AB162:AB168">
    <cfRule type="expression" dxfId="1638" priority="764">
      <formula>$L162=#REF!</formula>
    </cfRule>
    <cfRule type="expression" dxfId="1637" priority="765">
      <formula>$L162=#REF!</formula>
    </cfRule>
    <cfRule type="expression" dxfId="1636" priority="766">
      <formula>$L162=#REF!</formula>
    </cfRule>
    <cfRule type="expression" dxfId="1635" priority="767">
      <formula>$L162=#REF!</formula>
    </cfRule>
  </conditionalFormatting>
  <conditionalFormatting sqref="P162:P168">
    <cfRule type="cellIs" dxfId="1634" priority="763" operator="equal">
      <formula>"Mut+ext"</formula>
    </cfRule>
  </conditionalFormatting>
  <conditionalFormatting sqref="Y162:Y168">
    <cfRule type="expression" dxfId="1633" priority="759">
      <formula>$L162=#REF!</formula>
    </cfRule>
    <cfRule type="expression" dxfId="1632" priority="760">
      <formula>$L162=#REF!</formula>
    </cfRule>
    <cfRule type="expression" dxfId="1631" priority="761">
      <formula>$L162=#REF!</formula>
    </cfRule>
    <cfRule type="expression" dxfId="1630" priority="762">
      <formula>$L162=#REF!</formula>
    </cfRule>
  </conditionalFormatting>
  <conditionalFormatting sqref="AC169">
    <cfRule type="expression" dxfId="1629" priority="755">
      <formula>$L169=#REF!</formula>
    </cfRule>
    <cfRule type="expression" dxfId="1628" priority="756">
      <formula>$L169=#REF!</formula>
    </cfRule>
    <cfRule type="expression" dxfId="1627" priority="757">
      <formula>$L169=#REF!</formula>
    </cfRule>
    <cfRule type="expression" dxfId="1626" priority="758">
      <formula>$L169=#REF!</formula>
    </cfRule>
  </conditionalFormatting>
  <conditionalFormatting sqref="AB169">
    <cfRule type="expression" dxfId="1625" priority="751">
      <formula>$L169=#REF!</formula>
    </cfRule>
    <cfRule type="expression" dxfId="1624" priority="752">
      <formula>$L169=#REF!</formula>
    </cfRule>
    <cfRule type="expression" dxfId="1623" priority="753">
      <formula>$L169=#REF!</formula>
    </cfRule>
    <cfRule type="expression" dxfId="1622" priority="754">
      <formula>$L169=#REF!</formula>
    </cfRule>
  </conditionalFormatting>
  <conditionalFormatting sqref="P169">
    <cfRule type="cellIs" dxfId="1621" priority="750" operator="equal">
      <formula>"Mut+ext"</formula>
    </cfRule>
  </conditionalFormatting>
  <conditionalFormatting sqref="Y169">
    <cfRule type="expression" dxfId="1620" priority="746">
      <formula>$L169=#REF!</formula>
    </cfRule>
    <cfRule type="expression" dxfId="1619" priority="747">
      <formula>$L169=#REF!</formula>
    </cfRule>
    <cfRule type="expression" dxfId="1618" priority="748">
      <formula>$L169=#REF!</formula>
    </cfRule>
    <cfRule type="expression" dxfId="1617" priority="749">
      <formula>$L169=#REF!</formula>
    </cfRule>
  </conditionalFormatting>
  <conditionalFormatting sqref="AC161">
    <cfRule type="expression" dxfId="1616" priority="742">
      <formula>$L161=#REF!</formula>
    </cfRule>
    <cfRule type="expression" dxfId="1615" priority="743">
      <formula>$L161=#REF!</formula>
    </cfRule>
    <cfRule type="expression" dxfId="1614" priority="744">
      <formula>$L161=#REF!</formula>
    </cfRule>
    <cfRule type="expression" dxfId="1613" priority="745">
      <formula>$L161=#REF!</formula>
    </cfRule>
  </conditionalFormatting>
  <conditionalFormatting sqref="AB161">
    <cfRule type="expression" dxfId="1612" priority="738">
      <formula>$L161=#REF!</formula>
    </cfRule>
    <cfRule type="expression" dxfId="1611" priority="739">
      <formula>$L161=#REF!</formula>
    </cfRule>
    <cfRule type="expression" dxfId="1610" priority="740">
      <formula>$L161=#REF!</formula>
    </cfRule>
    <cfRule type="expression" dxfId="1609" priority="741">
      <formula>$L161=#REF!</formula>
    </cfRule>
  </conditionalFormatting>
  <conditionalFormatting sqref="P161">
    <cfRule type="cellIs" dxfId="1608" priority="737" operator="equal">
      <formula>"Mut+ext"</formula>
    </cfRule>
  </conditionalFormatting>
  <conditionalFormatting sqref="Y161">
    <cfRule type="expression" dxfId="1607" priority="733">
      <formula>$L161=#REF!</formula>
    </cfRule>
    <cfRule type="expression" dxfId="1606" priority="734">
      <formula>$L161=#REF!</formula>
    </cfRule>
    <cfRule type="expression" dxfId="1605" priority="735">
      <formula>$L161=#REF!</formula>
    </cfRule>
    <cfRule type="expression" dxfId="1604" priority="736">
      <formula>$L161=#REF!</formula>
    </cfRule>
  </conditionalFormatting>
  <conditionalFormatting sqref="AC171:AC177">
    <cfRule type="expression" dxfId="1603" priority="729">
      <formula>$L171=#REF!</formula>
    </cfRule>
    <cfRule type="expression" dxfId="1602" priority="730">
      <formula>$L171=#REF!</formula>
    </cfRule>
    <cfRule type="expression" dxfId="1601" priority="731">
      <formula>$L171=#REF!</formula>
    </cfRule>
    <cfRule type="expression" dxfId="1600" priority="732">
      <formula>$L171=#REF!</formula>
    </cfRule>
  </conditionalFormatting>
  <conditionalFormatting sqref="AB171:AB177">
    <cfRule type="expression" dxfId="1599" priority="725">
      <formula>$L171=#REF!</formula>
    </cfRule>
    <cfRule type="expression" dxfId="1598" priority="726">
      <formula>$L171=#REF!</formula>
    </cfRule>
    <cfRule type="expression" dxfId="1597" priority="727">
      <formula>$L171=#REF!</formula>
    </cfRule>
    <cfRule type="expression" dxfId="1596" priority="728">
      <formula>$L171=#REF!</formula>
    </cfRule>
  </conditionalFormatting>
  <conditionalFormatting sqref="P171:P177">
    <cfRule type="cellIs" dxfId="1595" priority="724" operator="equal">
      <formula>"Mut+ext"</formula>
    </cfRule>
  </conditionalFormatting>
  <conditionalFormatting sqref="Y171:Y177">
    <cfRule type="expression" dxfId="1594" priority="720">
      <formula>$L171=#REF!</formula>
    </cfRule>
    <cfRule type="expression" dxfId="1593" priority="721">
      <formula>$L171=#REF!</formula>
    </cfRule>
    <cfRule type="expression" dxfId="1592" priority="722">
      <formula>$L171=#REF!</formula>
    </cfRule>
    <cfRule type="expression" dxfId="1591" priority="723">
      <formula>$L171=#REF!</formula>
    </cfRule>
  </conditionalFormatting>
  <conditionalFormatting sqref="AC178">
    <cfRule type="expression" dxfId="1590" priority="716">
      <formula>$L178=#REF!</formula>
    </cfRule>
    <cfRule type="expression" dxfId="1589" priority="717">
      <formula>$L178=#REF!</formula>
    </cfRule>
    <cfRule type="expression" dxfId="1588" priority="718">
      <formula>$L178=#REF!</formula>
    </cfRule>
    <cfRule type="expression" dxfId="1587" priority="719">
      <formula>$L178=#REF!</formula>
    </cfRule>
  </conditionalFormatting>
  <conditionalFormatting sqref="AB178">
    <cfRule type="expression" dxfId="1586" priority="712">
      <formula>$L178=#REF!</formula>
    </cfRule>
    <cfRule type="expression" dxfId="1585" priority="713">
      <formula>$L178=#REF!</formula>
    </cfRule>
    <cfRule type="expression" dxfId="1584" priority="714">
      <formula>$L178=#REF!</formula>
    </cfRule>
    <cfRule type="expression" dxfId="1583" priority="715">
      <formula>$L178=#REF!</formula>
    </cfRule>
  </conditionalFormatting>
  <conditionalFormatting sqref="P178">
    <cfRule type="cellIs" dxfId="1582" priority="711" operator="equal">
      <formula>"Mut+ext"</formula>
    </cfRule>
  </conditionalFormatting>
  <conditionalFormatting sqref="Y178">
    <cfRule type="expression" dxfId="1581" priority="707">
      <formula>$L178=#REF!</formula>
    </cfRule>
    <cfRule type="expression" dxfId="1580" priority="708">
      <formula>$L178=#REF!</formula>
    </cfRule>
    <cfRule type="expression" dxfId="1579" priority="709">
      <formula>$L178=#REF!</formula>
    </cfRule>
    <cfRule type="expression" dxfId="1578" priority="710">
      <formula>$L178=#REF!</formula>
    </cfRule>
  </conditionalFormatting>
  <conditionalFormatting sqref="AC170">
    <cfRule type="expression" dxfId="1577" priority="703">
      <formula>$L170=#REF!</formula>
    </cfRule>
    <cfRule type="expression" dxfId="1576" priority="704">
      <formula>$L170=#REF!</formula>
    </cfRule>
    <cfRule type="expression" dxfId="1575" priority="705">
      <formula>$L170=#REF!</formula>
    </cfRule>
    <cfRule type="expression" dxfId="1574" priority="706">
      <formula>$L170=#REF!</formula>
    </cfRule>
  </conditionalFormatting>
  <conditionalFormatting sqref="AB170">
    <cfRule type="expression" dxfId="1573" priority="699">
      <formula>$L170=#REF!</formula>
    </cfRule>
    <cfRule type="expression" dxfId="1572" priority="700">
      <formula>$L170=#REF!</formula>
    </cfRule>
    <cfRule type="expression" dxfId="1571" priority="701">
      <formula>$L170=#REF!</formula>
    </cfRule>
    <cfRule type="expression" dxfId="1570" priority="702">
      <formula>$L170=#REF!</formula>
    </cfRule>
  </conditionalFormatting>
  <conditionalFormatting sqref="P170">
    <cfRule type="cellIs" dxfId="1569" priority="698" operator="equal">
      <formula>"Mut+ext"</formula>
    </cfRule>
  </conditionalFormatting>
  <conditionalFormatting sqref="Y170">
    <cfRule type="expression" dxfId="1568" priority="694">
      <formula>$L170=#REF!</formula>
    </cfRule>
    <cfRule type="expression" dxfId="1567" priority="695">
      <formula>$L170=#REF!</formula>
    </cfRule>
    <cfRule type="expression" dxfId="1566" priority="696">
      <formula>$L170=#REF!</formula>
    </cfRule>
    <cfRule type="expression" dxfId="1565" priority="697">
      <formula>$L170=#REF!</formula>
    </cfRule>
  </conditionalFormatting>
  <conditionalFormatting sqref="AC38">
    <cfRule type="expression" dxfId="1564" priority="690">
      <formula>$L38=#REF!</formula>
    </cfRule>
    <cfRule type="expression" dxfId="1563" priority="691">
      <formula>$L38=#REF!</formula>
    </cfRule>
    <cfRule type="expression" dxfId="1562" priority="692">
      <formula>$L38=#REF!</formula>
    </cfRule>
    <cfRule type="expression" dxfId="1561" priority="693">
      <formula>$L38=#REF!</formula>
    </cfRule>
  </conditionalFormatting>
  <conditionalFormatting sqref="AC30:AC37">
    <cfRule type="expression" dxfId="1560" priority="686">
      <formula>$L30=#REF!</formula>
    </cfRule>
    <cfRule type="expression" dxfId="1559" priority="687">
      <formula>$L30=#REF!</formula>
    </cfRule>
    <cfRule type="expression" dxfId="1558" priority="688">
      <formula>$L30=#REF!</formula>
    </cfRule>
    <cfRule type="expression" dxfId="1557" priority="689">
      <formula>$L30=#REF!</formula>
    </cfRule>
  </conditionalFormatting>
  <conditionalFormatting sqref="Y30">
    <cfRule type="expression" dxfId="1556" priority="682">
      <formula>$L30=#REF!</formula>
    </cfRule>
    <cfRule type="expression" dxfId="1555" priority="683">
      <formula>$L30=#REF!</formula>
    </cfRule>
    <cfRule type="expression" dxfId="1554" priority="684">
      <formula>$L30=#REF!</formula>
    </cfRule>
    <cfRule type="expression" dxfId="1553" priority="685">
      <formula>$L30=#REF!</formula>
    </cfRule>
  </conditionalFormatting>
  <conditionalFormatting sqref="Y38">
    <cfRule type="expression" dxfId="1552" priority="678">
      <formula>$L38=#REF!</formula>
    </cfRule>
    <cfRule type="expression" dxfId="1551" priority="679">
      <formula>$L38=#REF!</formula>
    </cfRule>
    <cfRule type="expression" dxfId="1550" priority="680">
      <formula>$L38=#REF!</formula>
    </cfRule>
    <cfRule type="expression" dxfId="1549" priority="681">
      <formula>$L38=#REF!</formula>
    </cfRule>
  </conditionalFormatting>
  <conditionalFormatting sqref="AB30">
    <cfRule type="expression" dxfId="1548" priority="674">
      <formula>$L30=#REF!</formula>
    </cfRule>
    <cfRule type="expression" dxfId="1547" priority="675">
      <formula>$L30=#REF!</formula>
    </cfRule>
    <cfRule type="expression" dxfId="1546" priority="676">
      <formula>$L30=#REF!</formula>
    </cfRule>
    <cfRule type="expression" dxfId="1545" priority="677">
      <formula>$L30=#REF!</formula>
    </cfRule>
  </conditionalFormatting>
  <conditionalFormatting sqref="AB31">
    <cfRule type="expression" dxfId="1544" priority="670">
      <formula>$L31=#REF!</formula>
    </cfRule>
    <cfRule type="expression" dxfId="1543" priority="671">
      <formula>$L31=#REF!</formula>
    </cfRule>
    <cfRule type="expression" dxfId="1542" priority="672">
      <formula>$L31=#REF!</formula>
    </cfRule>
    <cfRule type="expression" dxfId="1541" priority="673">
      <formula>$L31=#REF!</formula>
    </cfRule>
  </conditionalFormatting>
  <conditionalFormatting sqref="AB32">
    <cfRule type="expression" dxfId="1540" priority="666">
      <formula>$L32=#REF!</formula>
    </cfRule>
    <cfRule type="expression" dxfId="1539" priority="667">
      <formula>$L32=#REF!</formula>
    </cfRule>
    <cfRule type="expression" dxfId="1538" priority="668">
      <formula>$L32=#REF!</formula>
    </cfRule>
    <cfRule type="expression" dxfId="1537" priority="669">
      <formula>$L32=#REF!</formula>
    </cfRule>
  </conditionalFormatting>
  <conditionalFormatting sqref="AB33">
    <cfRule type="expression" dxfId="1536" priority="662">
      <formula>$L33=#REF!</formula>
    </cfRule>
    <cfRule type="expression" dxfId="1535" priority="663">
      <formula>$L33=#REF!</formula>
    </cfRule>
    <cfRule type="expression" dxfId="1534" priority="664">
      <formula>$L33=#REF!</formula>
    </cfRule>
    <cfRule type="expression" dxfId="1533" priority="665">
      <formula>$L33=#REF!</formula>
    </cfRule>
  </conditionalFormatting>
  <conditionalFormatting sqref="AB34">
    <cfRule type="expression" dxfId="1532" priority="658">
      <formula>$L34=#REF!</formula>
    </cfRule>
    <cfRule type="expression" dxfId="1531" priority="659">
      <formula>$L34=#REF!</formula>
    </cfRule>
    <cfRule type="expression" dxfId="1530" priority="660">
      <formula>$L34=#REF!</formula>
    </cfRule>
    <cfRule type="expression" dxfId="1529" priority="661">
      <formula>$L34=#REF!</formula>
    </cfRule>
  </conditionalFormatting>
  <conditionalFormatting sqref="AB36:AB37">
    <cfRule type="expression" dxfId="1528" priority="654">
      <formula>$L36=#REF!</formula>
    </cfRule>
    <cfRule type="expression" dxfId="1527" priority="655">
      <formula>$L36=#REF!</formula>
    </cfRule>
    <cfRule type="expression" dxfId="1526" priority="656">
      <formula>$L36=#REF!</formula>
    </cfRule>
    <cfRule type="expression" dxfId="1525" priority="657">
      <formula>$L36=#REF!</formula>
    </cfRule>
  </conditionalFormatting>
  <conditionalFormatting sqref="AB35">
    <cfRule type="expression" dxfId="1524" priority="650">
      <formula>$L35=#REF!</formula>
    </cfRule>
    <cfRule type="expression" dxfId="1523" priority="651">
      <formula>$L35=#REF!</formula>
    </cfRule>
    <cfRule type="expression" dxfId="1522" priority="652">
      <formula>$L35=#REF!</formula>
    </cfRule>
    <cfRule type="expression" dxfId="1521" priority="653">
      <formula>$L35=#REF!</formula>
    </cfRule>
  </conditionalFormatting>
  <conditionalFormatting sqref="AB38">
    <cfRule type="expression" dxfId="1520" priority="646">
      <formula>$L38=#REF!</formula>
    </cfRule>
    <cfRule type="expression" dxfId="1519" priority="647">
      <formula>$L38=#REF!</formula>
    </cfRule>
    <cfRule type="expression" dxfId="1518" priority="648">
      <formula>$L38=#REF!</formula>
    </cfRule>
    <cfRule type="expression" dxfId="1517" priority="649">
      <formula>$L38=#REF!</formula>
    </cfRule>
  </conditionalFormatting>
  <conditionalFormatting sqref="P33:P38">
    <cfRule type="cellIs" dxfId="1516" priority="645" operator="equal">
      <formula>"Mut+ext"</formula>
    </cfRule>
  </conditionalFormatting>
  <conditionalFormatting sqref="Y31:Y37">
    <cfRule type="expression" dxfId="1515" priority="641">
      <formula>$L31=#REF!</formula>
    </cfRule>
    <cfRule type="expression" dxfId="1514" priority="642">
      <formula>$L31=#REF!</formula>
    </cfRule>
    <cfRule type="expression" dxfId="1513" priority="643">
      <formula>$L31=#REF!</formula>
    </cfRule>
    <cfRule type="expression" dxfId="1512" priority="644">
      <formula>$L31=#REF!</formula>
    </cfRule>
  </conditionalFormatting>
  <conditionalFormatting sqref="AC47">
    <cfRule type="expression" dxfId="1511" priority="637">
      <formula>$L47=#REF!</formula>
    </cfRule>
    <cfRule type="expression" dxfId="1510" priority="638">
      <formula>$L47=#REF!</formula>
    </cfRule>
    <cfRule type="expression" dxfId="1509" priority="639">
      <formula>$L47=#REF!</formula>
    </cfRule>
    <cfRule type="expression" dxfId="1508" priority="640">
      <formula>$L47=#REF!</formula>
    </cfRule>
  </conditionalFormatting>
  <conditionalFormatting sqref="AC45:AC46">
    <cfRule type="expression" dxfId="1507" priority="633">
      <formula>$L45=#REF!</formula>
    </cfRule>
    <cfRule type="expression" dxfId="1506" priority="634">
      <formula>$L45=#REF!</formula>
    </cfRule>
    <cfRule type="expression" dxfId="1505" priority="635">
      <formula>$L45=#REF!</formula>
    </cfRule>
    <cfRule type="expression" dxfId="1504" priority="636">
      <formula>$L45=#REF!</formula>
    </cfRule>
  </conditionalFormatting>
  <conditionalFormatting sqref="Y39">
    <cfRule type="expression" dxfId="1503" priority="629">
      <formula>$L39=#REF!</formula>
    </cfRule>
    <cfRule type="expression" dxfId="1502" priority="630">
      <formula>$L39=#REF!</formula>
    </cfRule>
    <cfRule type="expression" dxfId="1501" priority="631">
      <formula>$L39=#REF!</formula>
    </cfRule>
    <cfRule type="expression" dxfId="1500" priority="632">
      <formula>$L39=#REF!</formula>
    </cfRule>
  </conditionalFormatting>
  <conditionalFormatting sqref="Y47">
    <cfRule type="expression" dxfId="1499" priority="625">
      <formula>$L47=#REF!</formula>
    </cfRule>
    <cfRule type="expression" dxfId="1498" priority="626">
      <formula>$L47=#REF!</formula>
    </cfRule>
    <cfRule type="expression" dxfId="1497" priority="627">
      <formula>$L47=#REF!</formula>
    </cfRule>
    <cfRule type="expression" dxfId="1496" priority="628">
      <formula>$L47=#REF!</formula>
    </cfRule>
  </conditionalFormatting>
  <conditionalFormatting sqref="AB45:AB46">
    <cfRule type="expression" dxfId="1495" priority="601">
      <formula>$L45=#REF!</formula>
    </cfRule>
    <cfRule type="expression" dxfId="1494" priority="602">
      <formula>$L45=#REF!</formula>
    </cfRule>
    <cfRule type="expression" dxfId="1493" priority="603">
      <formula>$L45=#REF!</formula>
    </cfRule>
    <cfRule type="expression" dxfId="1492" priority="604">
      <formula>$L45=#REF!</formula>
    </cfRule>
  </conditionalFormatting>
  <conditionalFormatting sqref="AB47">
    <cfRule type="expression" dxfId="1491" priority="593">
      <formula>$L47=#REF!</formula>
    </cfRule>
    <cfRule type="expression" dxfId="1490" priority="594">
      <formula>$L47=#REF!</formula>
    </cfRule>
    <cfRule type="expression" dxfId="1489" priority="595">
      <formula>$L47=#REF!</formula>
    </cfRule>
    <cfRule type="expression" dxfId="1488" priority="596">
      <formula>$L47=#REF!</formula>
    </cfRule>
  </conditionalFormatting>
  <conditionalFormatting sqref="P45:P47">
    <cfRule type="cellIs" dxfId="1487" priority="592" operator="equal">
      <formula>"Mut+ext"</formula>
    </cfRule>
  </conditionalFormatting>
  <conditionalFormatting sqref="Y40:Y46">
    <cfRule type="expression" dxfId="1486" priority="588">
      <formula>$L40=#REF!</formula>
    </cfRule>
    <cfRule type="expression" dxfId="1485" priority="589">
      <formula>$L40=#REF!</formula>
    </cfRule>
    <cfRule type="expression" dxfId="1484" priority="590">
      <formula>$L40=#REF!</formula>
    </cfRule>
    <cfRule type="expression" dxfId="1483" priority="591">
      <formula>$L40=#REF!</formula>
    </cfRule>
  </conditionalFormatting>
  <conditionalFormatting sqref="AC56">
    <cfRule type="expression" dxfId="1482" priority="584">
      <formula>$L56=#REF!</formula>
    </cfRule>
    <cfRule type="expression" dxfId="1481" priority="585">
      <formula>$L56=#REF!</formula>
    </cfRule>
    <cfRule type="expression" dxfId="1480" priority="586">
      <formula>$L56=#REF!</formula>
    </cfRule>
    <cfRule type="expression" dxfId="1479" priority="587">
      <formula>$L56=#REF!</formula>
    </cfRule>
  </conditionalFormatting>
  <conditionalFormatting sqref="AC50:AC55">
    <cfRule type="expression" dxfId="1478" priority="580">
      <formula>$L50=#REF!</formula>
    </cfRule>
    <cfRule type="expression" dxfId="1477" priority="581">
      <formula>$L50=#REF!</formula>
    </cfRule>
    <cfRule type="expression" dxfId="1476" priority="582">
      <formula>$L50=#REF!</formula>
    </cfRule>
    <cfRule type="expression" dxfId="1475" priority="583">
      <formula>$L50=#REF!</formula>
    </cfRule>
  </conditionalFormatting>
  <conditionalFormatting sqref="Y48">
    <cfRule type="expression" dxfId="1474" priority="576">
      <formula>$L48=#REF!</formula>
    </cfRule>
    <cfRule type="expression" dxfId="1473" priority="577">
      <formula>$L48=#REF!</formula>
    </cfRule>
    <cfRule type="expression" dxfId="1472" priority="578">
      <formula>$L48=#REF!</formula>
    </cfRule>
    <cfRule type="expression" dxfId="1471" priority="579">
      <formula>$L48=#REF!</formula>
    </cfRule>
  </conditionalFormatting>
  <conditionalFormatting sqref="Y56">
    <cfRule type="expression" dxfId="1470" priority="572">
      <formula>$L56=#REF!</formula>
    </cfRule>
    <cfRule type="expression" dxfId="1469" priority="573">
      <formula>$L56=#REF!</formula>
    </cfRule>
    <cfRule type="expression" dxfId="1468" priority="574">
      <formula>$L56=#REF!</formula>
    </cfRule>
    <cfRule type="expression" dxfId="1467" priority="575">
      <formula>$L56=#REF!</formula>
    </cfRule>
  </conditionalFormatting>
  <conditionalFormatting sqref="AB50">
    <cfRule type="expression" dxfId="1466" priority="560">
      <formula>$L50=#REF!</formula>
    </cfRule>
    <cfRule type="expression" dxfId="1465" priority="561">
      <formula>$L50=#REF!</formula>
    </cfRule>
    <cfRule type="expression" dxfId="1464" priority="562">
      <formula>$L50=#REF!</formula>
    </cfRule>
    <cfRule type="expression" dxfId="1463" priority="563">
      <formula>$L50=#REF!</formula>
    </cfRule>
  </conditionalFormatting>
  <conditionalFormatting sqref="AB51">
    <cfRule type="expression" dxfId="1462" priority="556">
      <formula>$L51=#REF!</formula>
    </cfRule>
    <cfRule type="expression" dxfId="1461" priority="557">
      <formula>$L51=#REF!</formula>
    </cfRule>
    <cfRule type="expression" dxfId="1460" priority="558">
      <formula>$L51=#REF!</formula>
    </cfRule>
    <cfRule type="expression" dxfId="1459" priority="559">
      <formula>$L51=#REF!</formula>
    </cfRule>
  </conditionalFormatting>
  <conditionalFormatting sqref="AB52">
    <cfRule type="expression" dxfId="1458" priority="552">
      <formula>$L52=#REF!</formula>
    </cfRule>
    <cfRule type="expression" dxfId="1457" priority="553">
      <formula>$L52=#REF!</formula>
    </cfRule>
    <cfRule type="expression" dxfId="1456" priority="554">
      <formula>$L52=#REF!</formula>
    </cfRule>
    <cfRule type="expression" dxfId="1455" priority="555">
      <formula>$L52=#REF!</formula>
    </cfRule>
  </conditionalFormatting>
  <conditionalFormatting sqref="AB54:AB55">
    <cfRule type="expression" dxfId="1454" priority="548">
      <formula>$L54=#REF!</formula>
    </cfRule>
    <cfRule type="expression" dxfId="1453" priority="549">
      <formula>$L54=#REF!</formula>
    </cfRule>
    <cfRule type="expression" dxfId="1452" priority="550">
      <formula>$L54=#REF!</formula>
    </cfRule>
    <cfRule type="expression" dxfId="1451" priority="551">
      <formula>$L54=#REF!</formula>
    </cfRule>
  </conditionalFormatting>
  <conditionalFormatting sqref="AB53">
    <cfRule type="expression" dxfId="1450" priority="544">
      <formula>$L53=#REF!</formula>
    </cfRule>
    <cfRule type="expression" dxfId="1449" priority="545">
      <formula>$L53=#REF!</formula>
    </cfRule>
    <cfRule type="expression" dxfId="1448" priority="546">
      <formula>$L53=#REF!</formula>
    </cfRule>
    <cfRule type="expression" dxfId="1447" priority="547">
      <formula>$L53=#REF!</formula>
    </cfRule>
  </conditionalFormatting>
  <conditionalFormatting sqref="AB56">
    <cfRule type="expression" dxfId="1446" priority="540">
      <formula>$L56=#REF!</formula>
    </cfRule>
    <cfRule type="expression" dxfId="1445" priority="541">
      <formula>$L56=#REF!</formula>
    </cfRule>
    <cfRule type="expression" dxfId="1444" priority="542">
      <formula>$L56=#REF!</formula>
    </cfRule>
    <cfRule type="expression" dxfId="1443" priority="543">
      <formula>$L56=#REF!</formula>
    </cfRule>
  </conditionalFormatting>
  <conditionalFormatting sqref="P50:P56">
    <cfRule type="cellIs" dxfId="1442" priority="539" operator="equal">
      <formula>"Mut+ext"</formula>
    </cfRule>
  </conditionalFormatting>
  <conditionalFormatting sqref="Y49:Y55">
    <cfRule type="expression" dxfId="1441" priority="535">
      <formula>$L49=#REF!</formula>
    </cfRule>
    <cfRule type="expression" dxfId="1440" priority="536">
      <formula>$L49=#REF!</formula>
    </cfRule>
    <cfRule type="expression" dxfId="1439" priority="537">
      <formula>$L49=#REF!</formula>
    </cfRule>
    <cfRule type="expression" dxfId="1438" priority="538">
      <formula>$L49=#REF!</formula>
    </cfRule>
  </conditionalFormatting>
  <conditionalFormatting sqref="AC69">
    <cfRule type="expression" dxfId="1437" priority="531">
      <formula>$L69=#REF!</formula>
    </cfRule>
    <cfRule type="expression" dxfId="1436" priority="532">
      <formula>$L69=#REF!</formula>
    </cfRule>
    <cfRule type="expression" dxfId="1435" priority="533">
      <formula>$L69=#REF!</formula>
    </cfRule>
    <cfRule type="expression" dxfId="1434" priority="534">
      <formula>$L69=#REF!</formula>
    </cfRule>
  </conditionalFormatting>
  <conditionalFormatting sqref="Y57">
    <cfRule type="expression" dxfId="1433" priority="523">
      <formula>$L57=#REF!</formula>
    </cfRule>
    <cfRule type="expression" dxfId="1432" priority="524">
      <formula>$L57=#REF!</formula>
    </cfRule>
    <cfRule type="expression" dxfId="1431" priority="525">
      <formula>$L57=#REF!</formula>
    </cfRule>
    <cfRule type="expression" dxfId="1430" priority="526">
      <formula>$L57=#REF!</formula>
    </cfRule>
  </conditionalFormatting>
  <conditionalFormatting sqref="Y69">
    <cfRule type="expression" dxfId="1429" priority="519">
      <formula>$L69=#REF!</formula>
    </cfRule>
    <cfRule type="expression" dxfId="1428" priority="520">
      <formula>$L69=#REF!</formula>
    </cfRule>
    <cfRule type="expression" dxfId="1427" priority="521">
      <formula>$L69=#REF!</formula>
    </cfRule>
    <cfRule type="expression" dxfId="1426" priority="522">
      <formula>$L69=#REF!</formula>
    </cfRule>
  </conditionalFormatting>
  <conditionalFormatting sqref="AB69">
    <cfRule type="expression" dxfId="1425" priority="487">
      <formula>$L69=#REF!</formula>
    </cfRule>
    <cfRule type="expression" dxfId="1424" priority="488">
      <formula>$L69=#REF!</formula>
    </cfRule>
    <cfRule type="expression" dxfId="1423" priority="489">
      <formula>$L69=#REF!</formula>
    </cfRule>
    <cfRule type="expression" dxfId="1422" priority="490">
      <formula>$L69=#REF!</formula>
    </cfRule>
  </conditionalFormatting>
  <conditionalFormatting sqref="P69">
    <cfRule type="cellIs" dxfId="1421" priority="486" operator="equal">
      <formula>"Mut+ext"</formula>
    </cfRule>
  </conditionalFormatting>
  <conditionalFormatting sqref="Y58:Y63">
    <cfRule type="expression" dxfId="1420" priority="482">
      <formula>$L58=#REF!</formula>
    </cfRule>
    <cfRule type="expression" dxfId="1419" priority="483">
      <formula>$L58=#REF!</formula>
    </cfRule>
    <cfRule type="expression" dxfId="1418" priority="484">
      <formula>$L58=#REF!</formula>
    </cfRule>
    <cfRule type="expression" dxfId="1417" priority="485">
      <formula>$L58=#REF!</formula>
    </cfRule>
  </conditionalFormatting>
  <conditionalFormatting sqref="AC78">
    <cfRule type="expression" dxfId="1416" priority="478">
      <formula>$L78=#REF!</formula>
    </cfRule>
    <cfRule type="expression" dxfId="1415" priority="479">
      <formula>$L78=#REF!</formula>
    </cfRule>
    <cfRule type="expression" dxfId="1414" priority="480">
      <formula>$L78=#REF!</formula>
    </cfRule>
    <cfRule type="expression" dxfId="1413" priority="481">
      <formula>$L78=#REF!</formula>
    </cfRule>
  </conditionalFormatting>
  <conditionalFormatting sqref="AC74:AC77">
    <cfRule type="expression" dxfId="1412" priority="474">
      <formula>$L74=#REF!</formula>
    </cfRule>
    <cfRule type="expression" dxfId="1411" priority="475">
      <formula>$L74=#REF!</formula>
    </cfRule>
    <cfRule type="expression" dxfId="1410" priority="476">
      <formula>$L74=#REF!</formula>
    </cfRule>
    <cfRule type="expression" dxfId="1409" priority="477">
      <formula>$L74=#REF!</formula>
    </cfRule>
  </conditionalFormatting>
  <conditionalFormatting sqref="Y70">
    <cfRule type="expression" dxfId="1408" priority="470">
      <formula>$L70=#REF!</formula>
    </cfRule>
    <cfRule type="expression" dxfId="1407" priority="471">
      <formula>$L70=#REF!</formula>
    </cfRule>
    <cfRule type="expression" dxfId="1406" priority="472">
      <formula>$L70=#REF!</formula>
    </cfRule>
    <cfRule type="expression" dxfId="1405" priority="473">
      <formula>$L70=#REF!</formula>
    </cfRule>
  </conditionalFormatting>
  <conditionalFormatting sqref="Y78">
    <cfRule type="expression" dxfId="1404" priority="466">
      <formula>$L78=#REF!</formula>
    </cfRule>
    <cfRule type="expression" dxfId="1403" priority="467">
      <formula>$L78=#REF!</formula>
    </cfRule>
    <cfRule type="expression" dxfId="1402" priority="468">
      <formula>$L78=#REF!</formula>
    </cfRule>
    <cfRule type="expression" dxfId="1401" priority="469">
      <formula>$L78=#REF!</formula>
    </cfRule>
  </conditionalFormatting>
  <conditionalFormatting sqref="AB74">
    <cfRule type="expression" dxfId="1400" priority="446">
      <formula>$L74=#REF!</formula>
    </cfRule>
    <cfRule type="expression" dxfId="1399" priority="447">
      <formula>$L74=#REF!</formula>
    </cfRule>
    <cfRule type="expression" dxfId="1398" priority="448">
      <formula>$L74=#REF!</formula>
    </cfRule>
    <cfRule type="expression" dxfId="1397" priority="449">
      <formula>$L74=#REF!</formula>
    </cfRule>
  </conditionalFormatting>
  <conditionalFormatting sqref="AB76:AB77">
    <cfRule type="expression" dxfId="1396" priority="442">
      <formula>$L76=#REF!</formula>
    </cfRule>
    <cfRule type="expression" dxfId="1395" priority="443">
      <formula>$L76=#REF!</formula>
    </cfRule>
    <cfRule type="expression" dxfId="1394" priority="444">
      <formula>$L76=#REF!</formula>
    </cfRule>
    <cfRule type="expression" dxfId="1393" priority="445">
      <formula>$L76=#REF!</formula>
    </cfRule>
  </conditionalFormatting>
  <conditionalFormatting sqref="AB75">
    <cfRule type="expression" dxfId="1392" priority="438">
      <formula>$L75=#REF!</formula>
    </cfRule>
    <cfRule type="expression" dxfId="1391" priority="439">
      <formula>$L75=#REF!</formula>
    </cfRule>
    <cfRule type="expression" dxfId="1390" priority="440">
      <formula>$L75=#REF!</formula>
    </cfRule>
    <cfRule type="expression" dxfId="1389" priority="441">
      <formula>$L75=#REF!</formula>
    </cfRule>
  </conditionalFormatting>
  <conditionalFormatting sqref="AB78">
    <cfRule type="expression" dxfId="1388" priority="434">
      <formula>$L78=#REF!</formula>
    </cfRule>
    <cfRule type="expression" dxfId="1387" priority="435">
      <formula>$L78=#REF!</formula>
    </cfRule>
    <cfRule type="expression" dxfId="1386" priority="436">
      <formula>$L78=#REF!</formula>
    </cfRule>
    <cfRule type="expression" dxfId="1385" priority="437">
      <formula>$L78=#REF!</formula>
    </cfRule>
  </conditionalFormatting>
  <conditionalFormatting sqref="P70 P72:P78">
    <cfRule type="cellIs" dxfId="1384" priority="433" operator="equal">
      <formula>"Mut+ext"</formula>
    </cfRule>
  </conditionalFormatting>
  <conditionalFormatting sqref="Y71 Y74:Y77">
    <cfRule type="expression" dxfId="1383" priority="429">
      <formula>$L71=#REF!</formula>
    </cfRule>
    <cfRule type="expression" dxfId="1382" priority="430">
      <formula>$L71=#REF!</formula>
    </cfRule>
    <cfRule type="expression" dxfId="1381" priority="431">
      <formula>$L71=#REF!</formula>
    </cfRule>
    <cfRule type="expression" dxfId="1380" priority="432">
      <formula>$L71=#REF!</formula>
    </cfRule>
  </conditionalFormatting>
  <conditionalFormatting sqref="AC87">
    <cfRule type="expression" dxfId="1379" priority="425">
      <formula>$L87=#REF!</formula>
    </cfRule>
    <cfRule type="expression" dxfId="1378" priority="426">
      <formula>$L87=#REF!</formula>
    </cfRule>
    <cfRule type="expression" dxfId="1377" priority="427">
      <formula>$L87=#REF!</formula>
    </cfRule>
    <cfRule type="expression" dxfId="1376" priority="428">
      <formula>$L87=#REF!</formula>
    </cfRule>
  </conditionalFormatting>
  <conditionalFormatting sqref="AC79:AC86">
    <cfRule type="expression" dxfId="1375" priority="421">
      <formula>$L79=#REF!</formula>
    </cfRule>
    <cfRule type="expression" dxfId="1374" priority="422">
      <formula>$L79=#REF!</formula>
    </cfRule>
    <cfRule type="expression" dxfId="1373" priority="423">
      <formula>$L79=#REF!</formula>
    </cfRule>
    <cfRule type="expression" dxfId="1372" priority="424">
      <formula>$L79=#REF!</formula>
    </cfRule>
  </conditionalFormatting>
  <conditionalFormatting sqref="Y79">
    <cfRule type="expression" dxfId="1371" priority="417">
      <formula>$L79=#REF!</formula>
    </cfRule>
    <cfRule type="expression" dxfId="1370" priority="418">
      <formula>$L79=#REF!</formula>
    </cfRule>
    <cfRule type="expression" dxfId="1369" priority="419">
      <formula>$L79=#REF!</formula>
    </cfRule>
    <cfRule type="expression" dxfId="1368" priority="420">
      <formula>$L79=#REF!</formula>
    </cfRule>
  </conditionalFormatting>
  <conditionalFormatting sqref="Y87">
    <cfRule type="expression" dxfId="1367" priority="413">
      <formula>$L87=#REF!</formula>
    </cfRule>
    <cfRule type="expression" dxfId="1366" priority="414">
      <formula>$L87=#REF!</formula>
    </cfRule>
    <cfRule type="expression" dxfId="1365" priority="415">
      <formula>$L87=#REF!</formula>
    </cfRule>
    <cfRule type="expression" dxfId="1364" priority="416">
      <formula>$L87=#REF!</formula>
    </cfRule>
  </conditionalFormatting>
  <conditionalFormatting sqref="AB79">
    <cfRule type="expression" dxfId="1363" priority="409">
      <formula>$L79=#REF!</formula>
    </cfRule>
    <cfRule type="expression" dxfId="1362" priority="410">
      <formula>$L79=#REF!</formula>
    </cfRule>
    <cfRule type="expression" dxfId="1361" priority="411">
      <formula>$L79=#REF!</formula>
    </cfRule>
    <cfRule type="expression" dxfId="1360" priority="412">
      <formula>$L79=#REF!</formula>
    </cfRule>
  </conditionalFormatting>
  <conditionalFormatting sqref="AB80">
    <cfRule type="expression" dxfId="1359" priority="405">
      <formula>$L80=#REF!</formula>
    </cfRule>
    <cfRule type="expression" dxfId="1358" priority="406">
      <formula>$L80=#REF!</formula>
    </cfRule>
    <cfRule type="expression" dxfId="1357" priority="407">
      <formula>$L80=#REF!</formula>
    </cfRule>
    <cfRule type="expression" dxfId="1356" priority="408">
      <formula>$L80=#REF!</formula>
    </cfRule>
  </conditionalFormatting>
  <conditionalFormatting sqref="AB81">
    <cfRule type="expression" dxfId="1355" priority="401">
      <formula>$L81=#REF!</formula>
    </cfRule>
    <cfRule type="expression" dxfId="1354" priority="402">
      <formula>$L81=#REF!</formula>
    </cfRule>
    <cfRule type="expression" dxfId="1353" priority="403">
      <formula>$L81=#REF!</formula>
    </cfRule>
    <cfRule type="expression" dxfId="1352" priority="404">
      <formula>$L81=#REF!</formula>
    </cfRule>
  </conditionalFormatting>
  <conditionalFormatting sqref="AB82">
    <cfRule type="expression" dxfId="1351" priority="397">
      <formula>$L82=#REF!</formula>
    </cfRule>
    <cfRule type="expression" dxfId="1350" priority="398">
      <formula>$L82=#REF!</formula>
    </cfRule>
    <cfRule type="expression" dxfId="1349" priority="399">
      <formula>$L82=#REF!</formula>
    </cfRule>
    <cfRule type="expression" dxfId="1348" priority="400">
      <formula>$L82=#REF!</formula>
    </cfRule>
  </conditionalFormatting>
  <conditionalFormatting sqref="AB83">
    <cfRule type="expression" dxfId="1347" priority="393">
      <formula>$L83=#REF!</formula>
    </cfRule>
    <cfRule type="expression" dxfId="1346" priority="394">
      <formula>$L83=#REF!</formula>
    </cfRule>
    <cfRule type="expression" dxfId="1345" priority="395">
      <formula>$L83=#REF!</formula>
    </cfRule>
    <cfRule type="expression" dxfId="1344" priority="396">
      <formula>$L83=#REF!</formula>
    </cfRule>
  </conditionalFormatting>
  <conditionalFormatting sqref="AB85:AB86">
    <cfRule type="expression" dxfId="1343" priority="389">
      <formula>$L85=#REF!</formula>
    </cfRule>
    <cfRule type="expression" dxfId="1342" priority="390">
      <formula>$L85=#REF!</formula>
    </cfRule>
    <cfRule type="expression" dxfId="1341" priority="391">
      <formula>$L85=#REF!</formula>
    </cfRule>
    <cfRule type="expression" dxfId="1340" priority="392">
      <formula>$L85=#REF!</formula>
    </cfRule>
  </conditionalFormatting>
  <conditionalFormatting sqref="AB84">
    <cfRule type="expression" dxfId="1339" priority="385">
      <formula>$L84=#REF!</formula>
    </cfRule>
    <cfRule type="expression" dxfId="1338" priority="386">
      <formula>$L84=#REF!</formula>
    </cfRule>
    <cfRule type="expression" dxfId="1337" priority="387">
      <formula>$L84=#REF!</formula>
    </cfRule>
    <cfRule type="expression" dxfId="1336" priority="388">
      <formula>$L84=#REF!</formula>
    </cfRule>
  </conditionalFormatting>
  <conditionalFormatting sqref="AB87">
    <cfRule type="expression" dxfId="1335" priority="381">
      <formula>$L87=#REF!</formula>
    </cfRule>
    <cfRule type="expression" dxfId="1334" priority="382">
      <formula>$L87=#REF!</formula>
    </cfRule>
    <cfRule type="expression" dxfId="1333" priority="383">
      <formula>$L87=#REF!</formula>
    </cfRule>
    <cfRule type="expression" dxfId="1332" priority="384">
      <formula>$L87=#REF!</formula>
    </cfRule>
  </conditionalFormatting>
  <conditionalFormatting sqref="P79:P87">
    <cfRule type="cellIs" dxfId="1331" priority="380" operator="equal">
      <formula>"Mut+ext"</formula>
    </cfRule>
  </conditionalFormatting>
  <conditionalFormatting sqref="Y80:Y86">
    <cfRule type="expression" dxfId="1330" priority="376">
      <formula>$L80=#REF!</formula>
    </cfRule>
    <cfRule type="expression" dxfId="1329" priority="377">
      <formula>$L80=#REF!</formula>
    </cfRule>
    <cfRule type="expression" dxfId="1328" priority="378">
      <formula>$L80=#REF!</formula>
    </cfRule>
    <cfRule type="expression" dxfId="1327" priority="379">
      <formula>$L80=#REF!</formula>
    </cfRule>
  </conditionalFormatting>
  <conditionalFormatting sqref="AC96">
    <cfRule type="expression" dxfId="1326" priority="372">
      <formula>$L96=#REF!</formula>
    </cfRule>
    <cfRule type="expression" dxfId="1325" priority="373">
      <formula>$L96=#REF!</formula>
    </cfRule>
    <cfRule type="expression" dxfId="1324" priority="374">
      <formula>$L96=#REF!</formula>
    </cfRule>
    <cfRule type="expression" dxfId="1323" priority="375">
      <formula>$L96=#REF!</formula>
    </cfRule>
  </conditionalFormatting>
  <conditionalFormatting sqref="AC88:AC95">
    <cfRule type="expression" dxfId="1322" priority="368">
      <formula>$L88=#REF!</formula>
    </cfRule>
    <cfRule type="expression" dxfId="1321" priority="369">
      <formula>$L88=#REF!</formula>
    </cfRule>
    <cfRule type="expression" dxfId="1320" priority="370">
      <formula>$L88=#REF!</formula>
    </cfRule>
    <cfRule type="expression" dxfId="1319" priority="371">
      <formula>$L88=#REF!</formula>
    </cfRule>
  </conditionalFormatting>
  <conditionalFormatting sqref="Y88">
    <cfRule type="expression" dxfId="1318" priority="364">
      <formula>$L88=#REF!</formula>
    </cfRule>
    <cfRule type="expression" dxfId="1317" priority="365">
      <formula>$L88=#REF!</formula>
    </cfRule>
    <cfRule type="expression" dxfId="1316" priority="366">
      <formula>$L88=#REF!</formula>
    </cfRule>
    <cfRule type="expression" dxfId="1315" priority="367">
      <formula>$L88=#REF!</formula>
    </cfRule>
  </conditionalFormatting>
  <conditionalFormatting sqref="Y96">
    <cfRule type="expression" dxfId="1314" priority="360">
      <formula>$L96=#REF!</formula>
    </cfRule>
    <cfRule type="expression" dxfId="1313" priority="361">
      <formula>$L96=#REF!</formula>
    </cfRule>
    <cfRule type="expression" dxfId="1312" priority="362">
      <formula>$L96=#REF!</formula>
    </cfRule>
    <cfRule type="expression" dxfId="1311" priority="363">
      <formula>$L96=#REF!</formula>
    </cfRule>
  </conditionalFormatting>
  <conditionalFormatting sqref="AB88">
    <cfRule type="expression" dxfId="1310" priority="356">
      <formula>$L88=#REF!</formula>
    </cfRule>
    <cfRule type="expression" dxfId="1309" priority="357">
      <formula>$L88=#REF!</formula>
    </cfRule>
    <cfRule type="expression" dxfId="1308" priority="358">
      <formula>$L88=#REF!</formula>
    </cfRule>
    <cfRule type="expression" dxfId="1307" priority="359">
      <formula>$L88=#REF!</formula>
    </cfRule>
  </conditionalFormatting>
  <conditionalFormatting sqref="AB89">
    <cfRule type="expression" dxfId="1306" priority="352">
      <formula>$L89=#REF!</formula>
    </cfRule>
    <cfRule type="expression" dxfId="1305" priority="353">
      <formula>$L89=#REF!</formula>
    </cfRule>
    <cfRule type="expression" dxfId="1304" priority="354">
      <formula>$L89=#REF!</formula>
    </cfRule>
    <cfRule type="expression" dxfId="1303" priority="355">
      <formula>$L89=#REF!</formula>
    </cfRule>
  </conditionalFormatting>
  <conditionalFormatting sqref="AB90">
    <cfRule type="expression" dxfId="1302" priority="348">
      <formula>$L90=#REF!</formula>
    </cfRule>
    <cfRule type="expression" dxfId="1301" priority="349">
      <formula>$L90=#REF!</formula>
    </cfRule>
    <cfRule type="expression" dxfId="1300" priority="350">
      <formula>$L90=#REF!</formula>
    </cfRule>
    <cfRule type="expression" dxfId="1299" priority="351">
      <formula>$L90=#REF!</formula>
    </cfRule>
  </conditionalFormatting>
  <conditionalFormatting sqref="AB91">
    <cfRule type="expression" dxfId="1298" priority="344">
      <formula>$L91=#REF!</formula>
    </cfRule>
    <cfRule type="expression" dxfId="1297" priority="345">
      <formula>$L91=#REF!</formula>
    </cfRule>
    <cfRule type="expression" dxfId="1296" priority="346">
      <formula>$L91=#REF!</formula>
    </cfRule>
    <cfRule type="expression" dxfId="1295" priority="347">
      <formula>$L91=#REF!</formula>
    </cfRule>
  </conditionalFormatting>
  <conditionalFormatting sqref="AB92">
    <cfRule type="expression" dxfId="1294" priority="340">
      <formula>$L92=#REF!</formula>
    </cfRule>
    <cfRule type="expression" dxfId="1293" priority="341">
      <formula>$L92=#REF!</formula>
    </cfRule>
    <cfRule type="expression" dxfId="1292" priority="342">
      <formula>$L92=#REF!</formula>
    </cfRule>
    <cfRule type="expression" dxfId="1291" priority="343">
      <formula>$L92=#REF!</formula>
    </cfRule>
  </conditionalFormatting>
  <conditionalFormatting sqref="AB94:AB95">
    <cfRule type="expression" dxfId="1290" priority="336">
      <formula>$L94=#REF!</formula>
    </cfRule>
    <cfRule type="expression" dxfId="1289" priority="337">
      <formula>$L94=#REF!</formula>
    </cfRule>
    <cfRule type="expression" dxfId="1288" priority="338">
      <formula>$L94=#REF!</formula>
    </cfRule>
    <cfRule type="expression" dxfId="1287" priority="339">
      <formula>$L94=#REF!</formula>
    </cfRule>
  </conditionalFormatting>
  <conditionalFormatting sqref="AB93">
    <cfRule type="expression" dxfId="1286" priority="332">
      <formula>$L93=#REF!</formula>
    </cfRule>
    <cfRule type="expression" dxfId="1285" priority="333">
      <formula>$L93=#REF!</formula>
    </cfRule>
    <cfRule type="expression" dxfId="1284" priority="334">
      <formula>$L93=#REF!</formula>
    </cfRule>
    <cfRule type="expression" dxfId="1283" priority="335">
      <formula>$L93=#REF!</formula>
    </cfRule>
  </conditionalFormatting>
  <conditionalFormatting sqref="AB96">
    <cfRule type="expression" dxfId="1282" priority="328">
      <formula>$L96=#REF!</formula>
    </cfRule>
    <cfRule type="expression" dxfId="1281" priority="329">
      <formula>$L96=#REF!</formula>
    </cfRule>
    <cfRule type="expression" dxfId="1280" priority="330">
      <formula>$L96=#REF!</formula>
    </cfRule>
    <cfRule type="expression" dxfId="1279" priority="331">
      <formula>$L96=#REF!</formula>
    </cfRule>
  </conditionalFormatting>
  <conditionalFormatting sqref="P88:P96">
    <cfRule type="cellIs" dxfId="1278" priority="327" operator="equal">
      <formula>"Mut+ext"</formula>
    </cfRule>
  </conditionalFormatting>
  <conditionalFormatting sqref="Y89:Y95">
    <cfRule type="expression" dxfId="1277" priority="323">
      <formula>$L89=#REF!</formula>
    </cfRule>
    <cfRule type="expression" dxfId="1276" priority="324">
      <formula>$L89=#REF!</formula>
    </cfRule>
    <cfRule type="expression" dxfId="1275" priority="325">
      <formula>$L89=#REF!</formula>
    </cfRule>
    <cfRule type="expression" dxfId="1274" priority="326">
      <formula>$L89=#REF!</formula>
    </cfRule>
  </conditionalFormatting>
  <conditionalFormatting sqref="AC105">
    <cfRule type="expression" dxfId="1273" priority="319">
      <formula>$L105=#REF!</formula>
    </cfRule>
    <cfRule type="expression" dxfId="1272" priority="320">
      <formula>$L105=#REF!</formula>
    </cfRule>
    <cfRule type="expression" dxfId="1271" priority="321">
      <formula>$L105=#REF!</formula>
    </cfRule>
    <cfRule type="expression" dxfId="1270" priority="322">
      <formula>$L105=#REF!</formula>
    </cfRule>
  </conditionalFormatting>
  <conditionalFormatting sqref="AC97:AC104">
    <cfRule type="expression" dxfId="1269" priority="315">
      <formula>$L97=#REF!</formula>
    </cfRule>
    <cfRule type="expression" dxfId="1268" priority="316">
      <formula>$L97=#REF!</formula>
    </cfRule>
    <cfRule type="expression" dxfId="1267" priority="317">
      <formula>$L97=#REF!</formula>
    </cfRule>
    <cfRule type="expression" dxfId="1266" priority="318">
      <formula>$L97=#REF!</formula>
    </cfRule>
  </conditionalFormatting>
  <conditionalFormatting sqref="Y97">
    <cfRule type="expression" dxfId="1265" priority="311">
      <formula>$L97=#REF!</formula>
    </cfRule>
    <cfRule type="expression" dxfId="1264" priority="312">
      <formula>$L97=#REF!</formula>
    </cfRule>
    <cfRule type="expression" dxfId="1263" priority="313">
      <formula>$L97=#REF!</formula>
    </cfRule>
    <cfRule type="expression" dxfId="1262" priority="314">
      <formula>$L97=#REF!</formula>
    </cfRule>
  </conditionalFormatting>
  <conditionalFormatting sqref="Y105">
    <cfRule type="expression" dxfId="1261" priority="307">
      <formula>$L105=#REF!</formula>
    </cfRule>
    <cfRule type="expression" dxfId="1260" priority="308">
      <formula>$L105=#REF!</formula>
    </cfRule>
    <cfRule type="expression" dxfId="1259" priority="309">
      <formula>$L105=#REF!</formula>
    </cfRule>
    <cfRule type="expression" dxfId="1258" priority="310">
      <formula>$L105=#REF!</formula>
    </cfRule>
  </conditionalFormatting>
  <conditionalFormatting sqref="AB97">
    <cfRule type="expression" dxfId="1257" priority="303">
      <formula>$L97=#REF!</formula>
    </cfRule>
    <cfRule type="expression" dxfId="1256" priority="304">
      <formula>$L97=#REF!</formula>
    </cfRule>
    <cfRule type="expression" dxfId="1255" priority="305">
      <formula>$L97=#REF!</formula>
    </cfRule>
    <cfRule type="expression" dxfId="1254" priority="306">
      <formula>$L97=#REF!</formula>
    </cfRule>
  </conditionalFormatting>
  <conditionalFormatting sqref="AB98">
    <cfRule type="expression" dxfId="1253" priority="299">
      <formula>$L98=#REF!</formula>
    </cfRule>
    <cfRule type="expression" dxfId="1252" priority="300">
      <formula>$L98=#REF!</formula>
    </cfRule>
    <cfRule type="expression" dxfId="1251" priority="301">
      <formula>$L98=#REF!</formula>
    </cfRule>
    <cfRule type="expression" dxfId="1250" priority="302">
      <formula>$L98=#REF!</formula>
    </cfRule>
  </conditionalFormatting>
  <conditionalFormatting sqref="AB99">
    <cfRule type="expression" dxfId="1249" priority="295">
      <formula>$L99=#REF!</formula>
    </cfRule>
    <cfRule type="expression" dxfId="1248" priority="296">
      <formula>$L99=#REF!</formula>
    </cfRule>
    <cfRule type="expression" dxfId="1247" priority="297">
      <formula>$L99=#REF!</formula>
    </cfRule>
    <cfRule type="expression" dxfId="1246" priority="298">
      <formula>$L99=#REF!</formula>
    </cfRule>
  </conditionalFormatting>
  <conditionalFormatting sqref="AB100">
    <cfRule type="expression" dxfId="1245" priority="291">
      <formula>$L100=#REF!</formula>
    </cfRule>
    <cfRule type="expression" dxfId="1244" priority="292">
      <formula>$L100=#REF!</formula>
    </cfRule>
    <cfRule type="expression" dxfId="1243" priority="293">
      <formula>$L100=#REF!</formula>
    </cfRule>
    <cfRule type="expression" dxfId="1242" priority="294">
      <formula>$L100=#REF!</formula>
    </cfRule>
  </conditionalFormatting>
  <conditionalFormatting sqref="AB101">
    <cfRule type="expression" dxfId="1241" priority="287">
      <formula>$L101=#REF!</formula>
    </cfRule>
    <cfRule type="expression" dxfId="1240" priority="288">
      <formula>$L101=#REF!</formula>
    </cfRule>
    <cfRule type="expression" dxfId="1239" priority="289">
      <formula>$L101=#REF!</formula>
    </cfRule>
    <cfRule type="expression" dxfId="1238" priority="290">
      <formula>$L101=#REF!</formula>
    </cfRule>
  </conditionalFormatting>
  <conditionalFormatting sqref="AB103:AB104">
    <cfRule type="expression" dxfId="1237" priority="283">
      <formula>$L103=#REF!</formula>
    </cfRule>
    <cfRule type="expression" dxfId="1236" priority="284">
      <formula>$L103=#REF!</formula>
    </cfRule>
    <cfRule type="expression" dxfId="1235" priority="285">
      <formula>$L103=#REF!</formula>
    </cfRule>
    <cfRule type="expression" dxfId="1234" priority="286">
      <formula>$L103=#REF!</formula>
    </cfRule>
  </conditionalFormatting>
  <conditionalFormatting sqref="AB102">
    <cfRule type="expression" dxfId="1233" priority="279">
      <formula>$L102=#REF!</formula>
    </cfRule>
    <cfRule type="expression" dxfId="1232" priority="280">
      <formula>$L102=#REF!</formula>
    </cfRule>
    <cfRule type="expression" dxfId="1231" priority="281">
      <formula>$L102=#REF!</formula>
    </cfRule>
    <cfRule type="expression" dxfId="1230" priority="282">
      <formula>$L102=#REF!</formula>
    </cfRule>
  </conditionalFormatting>
  <conditionalFormatting sqref="AB105">
    <cfRule type="expression" dxfId="1229" priority="275">
      <formula>$L105=#REF!</formula>
    </cfRule>
    <cfRule type="expression" dxfId="1228" priority="276">
      <formula>$L105=#REF!</formula>
    </cfRule>
    <cfRule type="expression" dxfId="1227" priority="277">
      <formula>$L105=#REF!</formula>
    </cfRule>
    <cfRule type="expression" dxfId="1226" priority="278">
      <formula>$L105=#REF!</formula>
    </cfRule>
  </conditionalFormatting>
  <conditionalFormatting sqref="P97:P105">
    <cfRule type="cellIs" dxfId="1225" priority="274" operator="equal">
      <formula>"Mut+ext"</formula>
    </cfRule>
  </conditionalFormatting>
  <conditionalFormatting sqref="Y98:Y104">
    <cfRule type="expression" dxfId="1224" priority="270">
      <formula>$L98=#REF!</formula>
    </cfRule>
    <cfRule type="expression" dxfId="1223" priority="271">
      <formula>$L98=#REF!</formula>
    </cfRule>
    <cfRule type="expression" dxfId="1222" priority="272">
      <formula>$L98=#REF!</formula>
    </cfRule>
    <cfRule type="expression" dxfId="1221" priority="273">
      <formula>$L98=#REF!</formula>
    </cfRule>
  </conditionalFormatting>
  <conditionalFormatting sqref="AC180:AC186">
    <cfRule type="expression" dxfId="1220" priority="266">
      <formula>$L180=#REF!</formula>
    </cfRule>
    <cfRule type="expression" dxfId="1219" priority="267">
      <formula>$L180=#REF!</formula>
    </cfRule>
    <cfRule type="expression" dxfId="1218" priority="268">
      <formula>$L180=#REF!</formula>
    </cfRule>
    <cfRule type="expression" dxfId="1217" priority="269">
      <formula>$L180=#REF!</formula>
    </cfRule>
  </conditionalFormatting>
  <conditionalFormatting sqref="AB180:AB186">
    <cfRule type="expression" dxfId="1216" priority="262">
      <formula>$L180=#REF!</formula>
    </cfRule>
    <cfRule type="expression" dxfId="1215" priority="263">
      <formula>$L180=#REF!</formula>
    </cfRule>
    <cfRule type="expression" dxfId="1214" priority="264">
      <formula>$L180=#REF!</formula>
    </cfRule>
    <cfRule type="expression" dxfId="1213" priority="265">
      <formula>$L180=#REF!</formula>
    </cfRule>
  </conditionalFormatting>
  <conditionalFormatting sqref="P180:P186">
    <cfRule type="cellIs" dxfId="1212" priority="261" operator="equal">
      <formula>"Mut+ext"</formula>
    </cfRule>
  </conditionalFormatting>
  <conditionalFormatting sqref="Y180:Y186">
    <cfRule type="expression" dxfId="1211" priority="257">
      <formula>$L180=#REF!</formula>
    </cfRule>
    <cfRule type="expression" dxfId="1210" priority="258">
      <formula>$L180=#REF!</formula>
    </cfRule>
    <cfRule type="expression" dxfId="1209" priority="259">
      <formula>$L180=#REF!</formula>
    </cfRule>
    <cfRule type="expression" dxfId="1208" priority="260">
      <formula>$L180=#REF!</formula>
    </cfRule>
  </conditionalFormatting>
  <conditionalFormatting sqref="AC187">
    <cfRule type="expression" dxfId="1207" priority="253">
      <formula>$L187=#REF!</formula>
    </cfRule>
    <cfRule type="expression" dxfId="1206" priority="254">
      <formula>$L187=#REF!</formula>
    </cfRule>
    <cfRule type="expression" dxfId="1205" priority="255">
      <formula>$L187=#REF!</formula>
    </cfRule>
    <cfRule type="expression" dxfId="1204" priority="256">
      <formula>$L187=#REF!</formula>
    </cfRule>
  </conditionalFormatting>
  <conditionalFormatting sqref="AB187">
    <cfRule type="expression" dxfId="1203" priority="249">
      <formula>$L187=#REF!</formula>
    </cfRule>
    <cfRule type="expression" dxfId="1202" priority="250">
      <formula>$L187=#REF!</formula>
    </cfRule>
    <cfRule type="expression" dxfId="1201" priority="251">
      <formula>$L187=#REF!</formula>
    </cfRule>
    <cfRule type="expression" dxfId="1200" priority="252">
      <formula>$L187=#REF!</formula>
    </cfRule>
  </conditionalFormatting>
  <conditionalFormatting sqref="P187">
    <cfRule type="cellIs" dxfId="1199" priority="248" operator="equal">
      <formula>"Mut+ext"</formula>
    </cfRule>
  </conditionalFormatting>
  <conditionalFormatting sqref="Y187">
    <cfRule type="expression" dxfId="1198" priority="244">
      <formula>$L187=#REF!</formula>
    </cfRule>
    <cfRule type="expression" dxfId="1197" priority="245">
      <formula>$L187=#REF!</formula>
    </cfRule>
    <cfRule type="expression" dxfId="1196" priority="246">
      <formula>$L187=#REF!</formula>
    </cfRule>
    <cfRule type="expression" dxfId="1195" priority="247">
      <formula>$L187=#REF!</formula>
    </cfRule>
  </conditionalFormatting>
  <conditionalFormatting sqref="AC179">
    <cfRule type="expression" dxfId="1194" priority="240">
      <formula>$L179=#REF!</formula>
    </cfRule>
    <cfRule type="expression" dxfId="1193" priority="241">
      <formula>$L179=#REF!</formula>
    </cfRule>
    <cfRule type="expression" dxfId="1192" priority="242">
      <formula>$L179=#REF!</formula>
    </cfRule>
    <cfRule type="expression" dxfId="1191" priority="243">
      <formula>$L179=#REF!</formula>
    </cfRule>
  </conditionalFormatting>
  <conditionalFormatting sqref="AB179">
    <cfRule type="expression" dxfId="1190" priority="236">
      <formula>$L179=#REF!</formula>
    </cfRule>
    <cfRule type="expression" dxfId="1189" priority="237">
      <formula>$L179=#REF!</formula>
    </cfRule>
    <cfRule type="expression" dxfId="1188" priority="238">
      <formula>$L179=#REF!</formula>
    </cfRule>
    <cfRule type="expression" dxfId="1187" priority="239">
      <formula>$L179=#REF!</formula>
    </cfRule>
  </conditionalFormatting>
  <conditionalFormatting sqref="P179">
    <cfRule type="cellIs" dxfId="1186" priority="235" operator="equal">
      <formula>"Mut+ext"</formula>
    </cfRule>
  </conditionalFormatting>
  <conditionalFormatting sqref="Y179">
    <cfRule type="expression" dxfId="1185" priority="231">
      <formula>$L179=#REF!</formula>
    </cfRule>
    <cfRule type="expression" dxfId="1184" priority="232">
      <formula>$L179=#REF!</formula>
    </cfRule>
    <cfRule type="expression" dxfId="1183" priority="233">
      <formula>$L179=#REF!</formula>
    </cfRule>
    <cfRule type="expression" dxfId="1182" priority="234">
      <formula>$L179=#REF!</formula>
    </cfRule>
  </conditionalFormatting>
  <conditionalFormatting sqref="AC189:AC195">
    <cfRule type="expression" dxfId="1181" priority="227">
      <formula>$L189=#REF!</formula>
    </cfRule>
    <cfRule type="expression" dxfId="1180" priority="228">
      <formula>$L189=#REF!</formula>
    </cfRule>
    <cfRule type="expression" dxfId="1179" priority="229">
      <formula>$L189=#REF!</formula>
    </cfRule>
    <cfRule type="expression" dxfId="1178" priority="230">
      <formula>$L189=#REF!</formula>
    </cfRule>
  </conditionalFormatting>
  <conditionalFormatting sqref="AB189:AB195">
    <cfRule type="expression" dxfId="1177" priority="223">
      <formula>$L189=#REF!</formula>
    </cfRule>
    <cfRule type="expression" dxfId="1176" priority="224">
      <formula>$L189=#REF!</formula>
    </cfRule>
    <cfRule type="expression" dxfId="1175" priority="225">
      <formula>$L189=#REF!</formula>
    </cfRule>
    <cfRule type="expression" dxfId="1174" priority="226">
      <formula>$L189=#REF!</formula>
    </cfRule>
  </conditionalFormatting>
  <conditionalFormatting sqref="P189:P195">
    <cfRule type="cellIs" dxfId="1173" priority="222" operator="equal">
      <formula>"Mut+ext"</formula>
    </cfRule>
  </conditionalFormatting>
  <conditionalFormatting sqref="Y189:Y195">
    <cfRule type="expression" dxfId="1172" priority="218">
      <formula>$L189=#REF!</formula>
    </cfRule>
    <cfRule type="expression" dxfId="1171" priority="219">
      <formula>$L189=#REF!</formula>
    </cfRule>
    <cfRule type="expression" dxfId="1170" priority="220">
      <formula>$L189=#REF!</formula>
    </cfRule>
    <cfRule type="expression" dxfId="1169" priority="221">
      <formula>$L189=#REF!</formula>
    </cfRule>
  </conditionalFormatting>
  <conditionalFormatting sqref="AC196">
    <cfRule type="expression" dxfId="1168" priority="214">
      <formula>$L196=#REF!</formula>
    </cfRule>
    <cfRule type="expression" dxfId="1167" priority="215">
      <formula>$L196=#REF!</formula>
    </cfRule>
    <cfRule type="expression" dxfId="1166" priority="216">
      <formula>$L196=#REF!</formula>
    </cfRule>
    <cfRule type="expression" dxfId="1165" priority="217">
      <formula>$L196=#REF!</formula>
    </cfRule>
  </conditionalFormatting>
  <conditionalFormatting sqref="AB196">
    <cfRule type="expression" dxfId="1164" priority="210">
      <formula>$L196=#REF!</formula>
    </cfRule>
    <cfRule type="expression" dxfId="1163" priority="211">
      <formula>$L196=#REF!</formula>
    </cfRule>
    <cfRule type="expression" dxfId="1162" priority="212">
      <formula>$L196=#REF!</formula>
    </cfRule>
    <cfRule type="expression" dxfId="1161" priority="213">
      <formula>$L196=#REF!</formula>
    </cfRule>
  </conditionalFormatting>
  <conditionalFormatting sqref="P196">
    <cfRule type="cellIs" dxfId="1160" priority="209" operator="equal">
      <formula>"Mut+ext"</formula>
    </cfRule>
  </conditionalFormatting>
  <conditionalFormatting sqref="Y196">
    <cfRule type="expression" dxfId="1159" priority="205">
      <formula>$L196=#REF!</formula>
    </cfRule>
    <cfRule type="expression" dxfId="1158" priority="206">
      <formula>$L196=#REF!</formula>
    </cfRule>
    <cfRule type="expression" dxfId="1157" priority="207">
      <formula>$L196=#REF!</formula>
    </cfRule>
    <cfRule type="expression" dxfId="1156" priority="208">
      <formula>$L196=#REF!</formula>
    </cfRule>
  </conditionalFormatting>
  <conditionalFormatting sqref="AC188">
    <cfRule type="expression" dxfId="1155" priority="201">
      <formula>$L188=#REF!</formula>
    </cfRule>
    <cfRule type="expression" dxfId="1154" priority="202">
      <formula>$L188=#REF!</formula>
    </cfRule>
    <cfRule type="expression" dxfId="1153" priority="203">
      <formula>$L188=#REF!</formula>
    </cfRule>
    <cfRule type="expression" dxfId="1152" priority="204">
      <formula>$L188=#REF!</formula>
    </cfRule>
  </conditionalFormatting>
  <conditionalFormatting sqref="AB188">
    <cfRule type="expression" dxfId="1151" priority="197">
      <formula>$L188=#REF!</formula>
    </cfRule>
    <cfRule type="expression" dxfId="1150" priority="198">
      <formula>$L188=#REF!</formula>
    </cfRule>
    <cfRule type="expression" dxfId="1149" priority="199">
      <formula>$L188=#REF!</formula>
    </cfRule>
    <cfRule type="expression" dxfId="1148" priority="200">
      <formula>$L188=#REF!</formula>
    </cfRule>
  </conditionalFormatting>
  <conditionalFormatting sqref="P188">
    <cfRule type="cellIs" dxfId="1147" priority="196" operator="equal">
      <formula>"Mut+ext"</formula>
    </cfRule>
  </conditionalFormatting>
  <conditionalFormatting sqref="Y188">
    <cfRule type="expression" dxfId="1146" priority="192">
      <formula>$L188=#REF!</formula>
    </cfRule>
    <cfRule type="expression" dxfId="1145" priority="193">
      <formula>$L188=#REF!</formula>
    </cfRule>
    <cfRule type="expression" dxfId="1144" priority="194">
      <formula>$L188=#REF!</formula>
    </cfRule>
    <cfRule type="expression" dxfId="1143" priority="195">
      <formula>$L188=#REF!</formula>
    </cfRule>
  </conditionalFormatting>
  <conditionalFormatting sqref="P30:P32">
    <cfRule type="cellIs" dxfId="1142" priority="191" operator="equal">
      <formula>"Mut+ext"</formula>
    </cfRule>
  </conditionalFormatting>
  <conditionalFormatting sqref="P39:P44">
    <cfRule type="cellIs" dxfId="1141" priority="190" operator="equal">
      <formula>"Mut+ext"</formula>
    </cfRule>
  </conditionalFormatting>
  <conditionalFormatting sqref="P48:P49">
    <cfRule type="cellIs" dxfId="1140" priority="189" operator="equal">
      <formula>"Mut+ext"</formula>
    </cfRule>
  </conditionalFormatting>
  <conditionalFormatting sqref="P57:P63">
    <cfRule type="cellIs" dxfId="1139" priority="188" operator="equal">
      <formula>"Mut+ext"</formula>
    </cfRule>
  </conditionalFormatting>
  <conditionalFormatting sqref="P71">
    <cfRule type="cellIs" dxfId="1138" priority="186" operator="equal">
      <formula>"Mut+ext"</formula>
    </cfRule>
  </conditionalFormatting>
  <conditionalFormatting sqref="Y72:Y73">
    <cfRule type="expression" dxfId="1137" priority="182">
      <formula>$L72=#REF!</formula>
    </cfRule>
    <cfRule type="expression" dxfId="1136" priority="183">
      <formula>$L72=#REF!</formula>
    </cfRule>
    <cfRule type="expression" dxfId="1135" priority="184">
      <formula>$L72=#REF!</formula>
    </cfRule>
    <cfRule type="expression" dxfId="1134" priority="185">
      <formula>$L72=#REF!</formula>
    </cfRule>
  </conditionalFormatting>
  <conditionalFormatting sqref="Y72">
    <cfRule type="expression" dxfId="1133" priority="178">
      <formula>$L72=#REF!</formula>
    </cfRule>
    <cfRule type="expression" dxfId="1132" priority="179">
      <formula>$L72=#REF!</formula>
    </cfRule>
    <cfRule type="expression" dxfId="1131" priority="180">
      <formula>$L72=#REF!</formula>
    </cfRule>
    <cfRule type="expression" dxfId="1130" priority="181">
      <formula>$L72=#REF!</formula>
    </cfRule>
  </conditionalFormatting>
  <conditionalFormatting sqref="AB12">
    <cfRule type="expression" dxfId="1129" priority="174">
      <formula>$L12=#REF!</formula>
    </cfRule>
    <cfRule type="expression" dxfId="1128" priority="175">
      <formula>$L12=#REF!</formula>
    </cfRule>
    <cfRule type="expression" dxfId="1127" priority="176">
      <formula>$L12=#REF!</formula>
    </cfRule>
    <cfRule type="expression" dxfId="1126" priority="177">
      <formula>$L12=#REF!</formula>
    </cfRule>
  </conditionalFormatting>
  <conditionalFormatting sqref="AC12">
    <cfRule type="expression" dxfId="1125" priority="170">
      <formula>$L12=#REF!</formula>
    </cfRule>
    <cfRule type="expression" dxfId="1124" priority="171">
      <formula>$L12=#REF!</formula>
    </cfRule>
    <cfRule type="expression" dxfId="1123" priority="172">
      <formula>$L12=#REF!</formula>
    </cfRule>
    <cfRule type="expression" dxfId="1122" priority="173">
      <formula>$L12=#REF!</formula>
    </cfRule>
  </conditionalFormatting>
  <conditionalFormatting sqref="AC21">
    <cfRule type="expression" dxfId="1121" priority="166">
      <formula>$L21=#REF!</formula>
    </cfRule>
    <cfRule type="expression" dxfId="1120" priority="167">
      <formula>$L21=#REF!</formula>
    </cfRule>
    <cfRule type="expression" dxfId="1119" priority="168">
      <formula>$L21=#REF!</formula>
    </cfRule>
    <cfRule type="expression" dxfId="1118" priority="169">
      <formula>$L21=#REF!</formula>
    </cfRule>
  </conditionalFormatting>
  <conditionalFormatting sqref="AB21">
    <cfRule type="expression" dxfId="1117" priority="162">
      <formula>$L21=#REF!</formula>
    </cfRule>
    <cfRule type="expression" dxfId="1116" priority="163">
      <formula>$L21=#REF!</formula>
    </cfRule>
    <cfRule type="expression" dxfId="1115" priority="164">
      <formula>$L21=#REF!</formula>
    </cfRule>
    <cfRule type="expression" dxfId="1114" priority="165">
      <formula>$L21=#REF!</formula>
    </cfRule>
  </conditionalFormatting>
  <conditionalFormatting sqref="AC22:AC24">
    <cfRule type="expression" dxfId="1113" priority="158">
      <formula>$L22=#REF!</formula>
    </cfRule>
    <cfRule type="expression" dxfId="1112" priority="159">
      <formula>$L22=#REF!</formula>
    </cfRule>
    <cfRule type="expression" dxfId="1111" priority="160">
      <formula>$L22=#REF!</formula>
    </cfRule>
    <cfRule type="expression" dxfId="1110" priority="161">
      <formula>$L22=#REF!</formula>
    </cfRule>
  </conditionalFormatting>
  <conditionalFormatting sqref="AB22:AB24">
    <cfRule type="expression" dxfId="1109" priority="154">
      <formula>$L22=#REF!</formula>
    </cfRule>
    <cfRule type="expression" dxfId="1108" priority="155">
      <formula>$L22=#REF!</formula>
    </cfRule>
    <cfRule type="expression" dxfId="1107" priority="156">
      <formula>$L22=#REF!</formula>
    </cfRule>
    <cfRule type="expression" dxfId="1106" priority="157">
      <formula>$L22=#REF!</formula>
    </cfRule>
  </conditionalFormatting>
  <conditionalFormatting sqref="AC39:AC44">
    <cfRule type="expression" dxfId="1105" priority="150">
      <formula>$L39=#REF!</formula>
    </cfRule>
    <cfRule type="expression" dxfId="1104" priority="151">
      <formula>$L39=#REF!</formula>
    </cfRule>
    <cfRule type="expression" dxfId="1103" priority="152">
      <formula>$L39=#REF!</formula>
    </cfRule>
    <cfRule type="expression" dxfId="1102" priority="153">
      <formula>$L39=#REF!</formula>
    </cfRule>
  </conditionalFormatting>
  <conditionalFormatting sqref="AB39:AB44">
    <cfRule type="expression" dxfId="1101" priority="146">
      <formula>$L39=#REF!</formula>
    </cfRule>
    <cfRule type="expression" dxfId="1100" priority="147">
      <formula>$L39=#REF!</formula>
    </cfRule>
    <cfRule type="expression" dxfId="1099" priority="148">
      <formula>$L39=#REF!</formula>
    </cfRule>
    <cfRule type="expression" dxfId="1098" priority="149">
      <formula>$L39=#REF!</formula>
    </cfRule>
  </conditionalFormatting>
  <conditionalFormatting sqref="AC48:AC49">
    <cfRule type="expression" dxfId="1097" priority="142">
      <formula>$L48=#REF!</formula>
    </cfRule>
    <cfRule type="expression" dxfId="1096" priority="143">
      <formula>$L48=#REF!</formula>
    </cfRule>
    <cfRule type="expression" dxfId="1095" priority="144">
      <formula>$L48=#REF!</formula>
    </cfRule>
    <cfRule type="expression" dxfId="1094" priority="145">
      <formula>$L48=#REF!</formula>
    </cfRule>
  </conditionalFormatting>
  <conditionalFormatting sqref="AB48">
    <cfRule type="expression" dxfId="1093" priority="138">
      <formula>$L48=#REF!</formula>
    </cfRule>
    <cfRule type="expression" dxfId="1092" priority="139">
      <formula>$L48=#REF!</formula>
    </cfRule>
    <cfRule type="expression" dxfId="1091" priority="140">
      <formula>$L48=#REF!</formula>
    </cfRule>
    <cfRule type="expression" dxfId="1090" priority="141">
      <formula>$L48=#REF!</formula>
    </cfRule>
  </conditionalFormatting>
  <conditionalFormatting sqref="AB49">
    <cfRule type="expression" dxfId="1089" priority="134">
      <formula>$L49=#REF!</formula>
    </cfRule>
    <cfRule type="expression" dxfId="1088" priority="135">
      <formula>$L49=#REF!</formula>
    </cfRule>
    <cfRule type="expression" dxfId="1087" priority="136">
      <formula>$L49=#REF!</formula>
    </cfRule>
    <cfRule type="expression" dxfId="1086" priority="137">
      <formula>$L49=#REF!</formula>
    </cfRule>
  </conditionalFormatting>
  <conditionalFormatting sqref="AC57">
    <cfRule type="expression" dxfId="1085" priority="130">
      <formula>$L49=#REF!</formula>
    </cfRule>
    <cfRule type="expression" dxfId="1084" priority="131">
      <formula>$L49=#REF!</formula>
    </cfRule>
    <cfRule type="expression" dxfId="1083" priority="132">
      <formula>$L49=#REF!</formula>
    </cfRule>
    <cfRule type="expression" dxfId="1082" priority="133">
      <formula>$L49=#REF!</formula>
    </cfRule>
  </conditionalFormatting>
  <conditionalFormatting sqref="AB57">
    <cfRule type="expression" dxfId="1081" priority="126">
      <formula>$L49=#REF!</formula>
    </cfRule>
    <cfRule type="expression" dxfId="1080" priority="127">
      <formula>$L49=#REF!</formula>
    </cfRule>
    <cfRule type="expression" dxfId="1079" priority="128">
      <formula>$L49=#REF!</formula>
    </cfRule>
    <cfRule type="expression" dxfId="1078" priority="129">
      <formula>$L49=#REF!</formula>
    </cfRule>
  </conditionalFormatting>
  <conditionalFormatting sqref="AB58:AB63">
    <cfRule type="expression" dxfId="1077" priority="122">
      <formula>$L58=#REF!</formula>
    </cfRule>
    <cfRule type="expression" dxfId="1076" priority="123">
      <formula>$L58=#REF!</formula>
    </cfRule>
    <cfRule type="expression" dxfId="1075" priority="124">
      <formula>$L58=#REF!</formula>
    </cfRule>
    <cfRule type="expression" dxfId="1074" priority="125">
      <formula>$L58=#REF!</formula>
    </cfRule>
  </conditionalFormatting>
  <conditionalFormatting sqref="AC58:AC63">
    <cfRule type="expression" dxfId="1073" priority="118">
      <formula>$L58=#REF!</formula>
    </cfRule>
    <cfRule type="expression" dxfId="1072" priority="119">
      <formula>$L58=#REF!</formula>
    </cfRule>
    <cfRule type="expression" dxfId="1071" priority="120">
      <formula>$L58=#REF!</formula>
    </cfRule>
    <cfRule type="expression" dxfId="1070" priority="121">
      <formula>$L58=#REF!</formula>
    </cfRule>
  </conditionalFormatting>
  <conditionalFormatting sqref="AB70:AB71">
    <cfRule type="expression" dxfId="1069" priority="114">
      <formula>$L70=#REF!</formula>
    </cfRule>
    <cfRule type="expression" dxfId="1068" priority="115">
      <formula>$L70=#REF!</formula>
    </cfRule>
    <cfRule type="expression" dxfId="1067" priority="116">
      <formula>$L70=#REF!</formula>
    </cfRule>
    <cfRule type="expression" dxfId="1066" priority="117">
      <formula>$L70=#REF!</formula>
    </cfRule>
  </conditionalFormatting>
  <conditionalFormatting sqref="AC70:AC71">
    <cfRule type="expression" dxfId="1065" priority="110">
      <formula>$L70=#REF!</formula>
    </cfRule>
    <cfRule type="expression" dxfId="1064" priority="111">
      <formula>$L70=#REF!</formula>
    </cfRule>
    <cfRule type="expression" dxfId="1063" priority="112">
      <formula>$L70=#REF!</formula>
    </cfRule>
    <cfRule type="expression" dxfId="1062" priority="113">
      <formula>$L70=#REF!</formula>
    </cfRule>
  </conditionalFormatting>
  <conditionalFormatting sqref="AC72:AC73">
    <cfRule type="expression" dxfId="1061" priority="106">
      <formula>$L60=#REF!</formula>
    </cfRule>
    <cfRule type="expression" dxfId="1060" priority="107">
      <formula>$L60=#REF!</formula>
    </cfRule>
    <cfRule type="expression" dxfId="1059" priority="108">
      <formula>$L60=#REF!</formula>
    </cfRule>
    <cfRule type="expression" dxfId="1058" priority="109">
      <formula>$L60=#REF!</formula>
    </cfRule>
  </conditionalFormatting>
  <conditionalFormatting sqref="AB72:AB73">
    <cfRule type="expression" dxfId="1057" priority="102">
      <formula>$L60=#REF!</formula>
    </cfRule>
    <cfRule type="expression" dxfId="1056" priority="103">
      <formula>$L60=#REF!</formula>
    </cfRule>
    <cfRule type="expression" dxfId="1055" priority="104">
      <formula>$L60=#REF!</formula>
    </cfRule>
    <cfRule type="expression" dxfId="1054" priority="105">
      <formula>$L60=#REF!</formula>
    </cfRule>
  </conditionalFormatting>
  <conditionalFormatting sqref="AC107">
    <cfRule type="expression" dxfId="1053" priority="98">
      <formula>$L99=#REF!</formula>
    </cfRule>
    <cfRule type="expression" dxfId="1052" priority="99">
      <formula>$L99=#REF!</formula>
    </cfRule>
    <cfRule type="expression" dxfId="1051" priority="100">
      <formula>$L99=#REF!</formula>
    </cfRule>
    <cfRule type="expression" dxfId="1050" priority="101">
      <formula>$L99=#REF!</formula>
    </cfRule>
  </conditionalFormatting>
  <conditionalFormatting sqref="AB107">
    <cfRule type="expression" dxfId="1049" priority="94">
      <formula>$L99=#REF!</formula>
    </cfRule>
    <cfRule type="expression" dxfId="1048" priority="95">
      <formula>$L99=#REF!</formula>
    </cfRule>
    <cfRule type="expression" dxfId="1047" priority="96">
      <formula>$L99=#REF!</formula>
    </cfRule>
    <cfRule type="expression" dxfId="1046" priority="97">
      <formula>$L99=#REF!</formula>
    </cfRule>
  </conditionalFormatting>
  <conditionalFormatting sqref="AC106">
    <cfRule type="expression" dxfId="1045" priority="90">
      <formula>$L106=#REF!</formula>
    </cfRule>
    <cfRule type="expression" dxfId="1044" priority="91">
      <formula>$L106=#REF!</formula>
    </cfRule>
    <cfRule type="expression" dxfId="1043" priority="92">
      <formula>$L106=#REF!</formula>
    </cfRule>
    <cfRule type="expression" dxfId="1042" priority="93">
      <formula>$L106=#REF!</formula>
    </cfRule>
  </conditionalFormatting>
  <conditionalFormatting sqref="Y106">
    <cfRule type="expression" dxfId="1041" priority="86">
      <formula>$L106=#REF!</formula>
    </cfRule>
    <cfRule type="expression" dxfId="1040" priority="87">
      <formula>$L106=#REF!</formula>
    </cfRule>
    <cfRule type="expression" dxfId="1039" priority="88">
      <formula>$L106=#REF!</formula>
    </cfRule>
    <cfRule type="expression" dxfId="1038" priority="89">
      <formula>$L106=#REF!</formula>
    </cfRule>
  </conditionalFormatting>
  <conditionalFormatting sqref="AA106">
    <cfRule type="expression" dxfId="1037" priority="82">
      <formula>$L106=#REF!</formula>
    </cfRule>
    <cfRule type="expression" dxfId="1036" priority="83">
      <formula>$L106=#REF!</formula>
    </cfRule>
    <cfRule type="expression" dxfId="1035" priority="84">
      <formula>$L106=#REF!</formula>
    </cfRule>
    <cfRule type="expression" dxfId="1034" priority="85">
      <formula>$L106=#REF!</formula>
    </cfRule>
  </conditionalFormatting>
  <conditionalFormatting sqref="AB106">
    <cfRule type="expression" dxfId="1033" priority="78">
      <formula>$L106=#REF!</formula>
    </cfRule>
    <cfRule type="expression" dxfId="1032" priority="79">
      <formula>$L106=#REF!</formula>
    </cfRule>
    <cfRule type="expression" dxfId="1031" priority="80">
      <formula>$L106=#REF!</formula>
    </cfRule>
    <cfRule type="expression" dxfId="1030" priority="81">
      <formula>$L106=#REF!</formula>
    </cfRule>
  </conditionalFormatting>
  <conditionalFormatting sqref="P106">
    <cfRule type="cellIs" dxfId="1029" priority="77" operator="equal">
      <formula>"Mut+ext"</formula>
    </cfRule>
  </conditionalFormatting>
  <conditionalFormatting sqref="Z106">
    <cfRule type="expression" dxfId="1028" priority="73">
      <formula>$L106=#REF!</formula>
    </cfRule>
    <cfRule type="expression" dxfId="1027" priority="74">
      <formula>$L106=#REF!</formula>
    </cfRule>
    <cfRule type="expression" dxfId="1026" priority="75">
      <formula>$L106=#REF!</formula>
    </cfRule>
    <cfRule type="expression" dxfId="1025" priority="76">
      <formula>$L106=#REF!</formula>
    </cfRule>
  </conditionalFormatting>
  <conditionalFormatting sqref="AB197:AC197">
    <cfRule type="expression" dxfId="1024" priority="69">
      <formula>$L197=#REF!</formula>
    </cfRule>
    <cfRule type="expression" dxfId="1023" priority="70">
      <formula>$L197=#REF!</formula>
    </cfRule>
    <cfRule type="expression" dxfId="1022" priority="71">
      <formula>$L197=#REF!</formula>
    </cfRule>
    <cfRule type="expression" dxfId="1021" priority="72">
      <formula>$L197=#REF!</formula>
    </cfRule>
  </conditionalFormatting>
  <conditionalFormatting sqref="T197">
    <cfRule type="expression" dxfId="1020" priority="65">
      <formula>$L197=#REF!</formula>
    </cfRule>
    <cfRule type="expression" dxfId="1019" priority="66">
      <formula>$L197=#REF!</formula>
    </cfRule>
    <cfRule type="expression" dxfId="1018" priority="67">
      <formula>$L197=#REF!</formula>
    </cfRule>
    <cfRule type="expression" dxfId="1017" priority="68">
      <formula>$L197=#REF!</formula>
    </cfRule>
  </conditionalFormatting>
  <conditionalFormatting sqref="P197">
    <cfRule type="cellIs" dxfId="1016" priority="64" operator="equal">
      <formula>"Mut+ext"</formula>
    </cfRule>
  </conditionalFormatting>
  <conditionalFormatting sqref="Y197">
    <cfRule type="expression" dxfId="1015" priority="60">
      <formula>$L197=#REF!</formula>
    </cfRule>
    <cfRule type="expression" dxfId="1014" priority="61">
      <formula>$L197=#REF!</formula>
    </cfRule>
    <cfRule type="expression" dxfId="1013" priority="62">
      <formula>$L197=#REF!</formula>
    </cfRule>
    <cfRule type="expression" dxfId="1012" priority="63">
      <formula>$L197=#REF!</formula>
    </cfRule>
  </conditionalFormatting>
  <conditionalFormatting sqref="AA197">
    <cfRule type="expression" dxfId="1011" priority="56">
      <formula>$L197=#REF!</formula>
    </cfRule>
    <cfRule type="expression" dxfId="1010" priority="57">
      <formula>$L197=#REF!</formula>
    </cfRule>
    <cfRule type="expression" dxfId="1009" priority="58">
      <formula>$L197=#REF!</formula>
    </cfRule>
    <cfRule type="expression" dxfId="1008" priority="59">
      <formula>$L197=#REF!</formula>
    </cfRule>
  </conditionalFormatting>
  <conditionalFormatting sqref="Z197">
    <cfRule type="expression" dxfId="1007" priority="52">
      <formula>$L197=#REF!</formula>
    </cfRule>
    <cfRule type="expression" dxfId="1006" priority="53">
      <formula>$L197=#REF!</formula>
    </cfRule>
    <cfRule type="expression" dxfId="1005" priority="54">
      <formula>$L197=#REF!</formula>
    </cfRule>
    <cfRule type="expression" dxfId="1004" priority="55">
      <formula>$L197=#REF!</formula>
    </cfRule>
  </conditionalFormatting>
  <conditionalFormatting sqref="Y64">
    <cfRule type="expression" dxfId="1003" priority="48">
      <formula>$L64=#REF!</formula>
    </cfRule>
    <cfRule type="expression" dxfId="1002" priority="49">
      <formula>$L64=#REF!</formula>
    </cfRule>
    <cfRule type="expression" dxfId="1001" priority="50">
      <formula>$L64=#REF!</formula>
    </cfRule>
    <cfRule type="expression" dxfId="1000" priority="51">
      <formula>$L64=#REF!</formula>
    </cfRule>
  </conditionalFormatting>
  <conditionalFormatting sqref="P64">
    <cfRule type="cellIs" dxfId="999" priority="47" operator="equal">
      <formula>"Mut+ext"</formula>
    </cfRule>
  </conditionalFormatting>
  <conditionalFormatting sqref="AB64">
    <cfRule type="expression" dxfId="998" priority="43">
      <formula>$L64=#REF!</formula>
    </cfRule>
    <cfRule type="expression" dxfId="997" priority="44">
      <formula>$L64=#REF!</formula>
    </cfRule>
    <cfRule type="expression" dxfId="996" priority="45">
      <formula>$L64=#REF!</formula>
    </cfRule>
    <cfRule type="expression" dxfId="995" priority="46">
      <formula>$L64=#REF!</formula>
    </cfRule>
  </conditionalFormatting>
  <conditionalFormatting sqref="AC64">
    <cfRule type="expression" dxfId="994" priority="39">
      <formula>$L64=#REF!</formula>
    </cfRule>
    <cfRule type="expression" dxfId="993" priority="40">
      <formula>$L64=#REF!</formula>
    </cfRule>
    <cfRule type="expression" dxfId="992" priority="41">
      <formula>$L64=#REF!</formula>
    </cfRule>
    <cfRule type="expression" dxfId="991" priority="42">
      <formula>$L64=#REF!</formula>
    </cfRule>
  </conditionalFormatting>
  <conditionalFormatting sqref="P65 P67:P68">
    <cfRule type="cellIs" dxfId="990" priority="38" operator="equal">
      <formula>"Mut+ext"</formula>
    </cfRule>
  </conditionalFormatting>
  <conditionalFormatting sqref="P66">
    <cfRule type="cellIs" dxfId="989" priority="37" operator="equal">
      <formula>"Mut+ext"</formula>
    </cfRule>
  </conditionalFormatting>
  <conditionalFormatting sqref="Y65">
    <cfRule type="expression" dxfId="988" priority="33">
      <formula>$L65=#REF!</formula>
    </cfRule>
    <cfRule type="expression" dxfId="987" priority="34">
      <formula>$L65=#REF!</formula>
    </cfRule>
    <cfRule type="expression" dxfId="986" priority="35">
      <formula>$L65=#REF!</formula>
    </cfRule>
    <cfRule type="expression" dxfId="985" priority="36">
      <formula>$L65=#REF!</formula>
    </cfRule>
  </conditionalFormatting>
  <conditionalFormatting sqref="Y66">
    <cfRule type="expression" dxfId="984" priority="29">
      <formula>$L66=#REF!</formula>
    </cfRule>
    <cfRule type="expression" dxfId="983" priority="30">
      <formula>$L66=#REF!</formula>
    </cfRule>
    <cfRule type="expression" dxfId="982" priority="31">
      <formula>$L66=#REF!</formula>
    </cfRule>
    <cfRule type="expression" dxfId="981" priority="32">
      <formula>$L66=#REF!</formula>
    </cfRule>
  </conditionalFormatting>
  <conditionalFormatting sqref="Y67">
    <cfRule type="expression" dxfId="980" priority="25">
      <formula>$L67=#REF!</formula>
    </cfRule>
    <cfRule type="expression" dxfId="979" priority="26">
      <formula>$L67=#REF!</formula>
    </cfRule>
    <cfRule type="expression" dxfId="978" priority="27">
      <formula>$L67=#REF!</formula>
    </cfRule>
    <cfRule type="expression" dxfId="977" priority="28">
      <formula>$L67=#REF!</formula>
    </cfRule>
  </conditionalFormatting>
  <conditionalFormatting sqref="Y67">
    <cfRule type="expression" dxfId="976" priority="21">
      <formula>$L67=#REF!</formula>
    </cfRule>
    <cfRule type="expression" dxfId="975" priority="22">
      <formula>$L67=#REF!</formula>
    </cfRule>
    <cfRule type="expression" dxfId="974" priority="23">
      <formula>$L67=#REF!</formula>
    </cfRule>
    <cfRule type="expression" dxfId="973" priority="24">
      <formula>$L67=#REF!</formula>
    </cfRule>
  </conditionalFormatting>
  <conditionalFormatting sqref="AB65:AB66">
    <cfRule type="expression" dxfId="972" priority="17">
      <formula>$L65=#REF!</formula>
    </cfRule>
    <cfRule type="expression" dxfId="971" priority="18">
      <formula>$L65=#REF!</formula>
    </cfRule>
    <cfRule type="expression" dxfId="970" priority="19">
      <formula>$L65=#REF!</formula>
    </cfRule>
    <cfRule type="expression" dxfId="969" priority="20">
      <formula>$L65=#REF!</formula>
    </cfRule>
  </conditionalFormatting>
  <conditionalFormatting sqref="AC65:AC66">
    <cfRule type="expression" dxfId="968" priority="13">
      <formula>$L65=#REF!</formula>
    </cfRule>
    <cfRule type="expression" dxfId="967" priority="14">
      <formula>$L65=#REF!</formula>
    </cfRule>
    <cfRule type="expression" dxfId="966" priority="15">
      <formula>$L65=#REF!</formula>
    </cfRule>
    <cfRule type="expression" dxfId="965" priority="16">
      <formula>$L65=#REF!</formula>
    </cfRule>
  </conditionalFormatting>
  <conditionalFormatting sqref="AC67:AC68">
    <cfRule type="expression" dxfId="964" priority="9">
      <formula>$L54=#REF!</formula>
    </cfRule>
    <cfRule type="expression" dxfId="963" priority="10">
      <formula>$L54=#REF!</formula>
    </cfRule>
    <cfRule type="expression" dxfId="962" priority="11">
      <formula>$L54=#REF!</formula>
    </cfRule>
    <cfRule type="expression" dxfId="961" priority="12">
      <formula>$L54=#REF!</formula>
    </cfRule>
  </conditionalFormatting>
  <conditionalFormatting sqref="AB67:AB68">
    <cfRule type="expression" dxfId="960" priority="5">
      <formula>$L54=#REF!</formula>
    </cfRule>
    <cfRule type="expression" dxfId="959" priority="6">
      <formula>$L54=#REF!</formula>
    </cfRule>
    <cfRule type="expression" dxfId="958" priority="7">
      <formula>$L54=#REF!</formula>
    </cfRule>
    <cfRule type="expression" dxfId="957" priority="8">
      <formula>$L54=#REF!</formula>
    </cfRule>
  </conditionalFormatting>
  <conditionalFormatting sqref="Y68">
    <cfRule type="expression" dxfId="956" priority="1">
      <formula>$L68=#REF!</formula>
    </cfRule>
    <cfRule type="expression" dxfId="955" priority="2">
      <formula>$L68=#REF!</formula>
    </cfRule>
    <cfRule type="expression" dxfId="954" priority="3">
      <formula>$L68=#REF!</formula>
    </cfRule>
    <cfRule type="expression" dxfId="953" priority="4">
      <formula>$L68=#REF!</formula>
    </cfRule>
  </conditionalFormatting>
  <dataValidations count="8">
    <dataValidation type="list" allowBlank="1" showInputMessage="1" showErrorMessage="1" sqref="H6:J6" xr:uid="{00000000-0002-0000-0400-000000000000}">
      <formula1>"FI,Alternance,FC,Mixte"</formula1>
    </dataValidation>
    <dataValidation type="list" allowBlank="1" showInputMessage="1" showErrorMessage="1" sqref="B5:C6" xr:uid="{00000000-0002-0000-0400-000001000000}">
      <formula1>"P1,P2,P3,P4,P5,P6,P7,P8,P9,P10"</formula1>
    </dataValidation>
    <dataValidation type="list" allowBlank="1" showInputMessage="1" showErrorMessage="1" sqref="B3:C4" xr:uid="{00000000-0002-0000-0400-000002000000}">
      <formula1>"M1,M2"</formula1>
    </dataValidation>
    <dataValidation type="list" allowBlank="1" showInputMessage="1" showErrorMessage="1" sqref="P12:P19 P21:P28 P30:P37 P39:P46 P48:P55 P188:P195 P107:P114 P116:P123 P125:P132 P134:P141 P143:P150 P152:P159 P161:P168 P170:P177 P70:P77 P79:P86 P88:P95 P97:P104 P179:P186 P57:P68" xr:uid="{00000000-0002-0000-0400-000003000000}">
      <formula1>"Non,Mut,Mut+ext"</formula1>
    </dataValidation>
    <dataValidation type="list" allowBlank="1" showInputMessage="1" showErrorMessage="1" sqref="R134:R135 R140:R141" xr:uid="{00000000-0002-0000-0400-000004000000}">
      <formula1>"Oui,Non"</formula1>
    </dataValidation>
    <dataValidation type="list" allowBlank="1" showInputMessage="1" showErrorMessage="1" sqref="L56 L151 L160 L142 L20 L29 L123:L124 L115 L169 L105 L133 L69 L78 L87 L96 L178 L187 L196" xr:uid="{00000000-0002-0000-0400-000005000000}">
      <formula1>$B$9:$B$15</formula1>
    </dataValidation>
    <dataValidation type="list" allowBlank="1" showInputMessage="1" showErrorMessage="1" sqref="K160:K196 K39:K46 K107:K151 K12:K37 K48:K105" xr:uid="{00000000-0002-0000-0400-000006000000}">
      <formula1>"1,2,3,4"</formula1>
    </dataValidation>
    <dataValidation type="list" allowBlank="1" showInputMessage="1" showErrorMessage="1" sqref="J107:J196 J39:J46 J12:J37 J48:J105" xr:uid="{00000000-0002-0000-0400-000007000000}">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8000000}">
          <x14:formula1>
            <xm:f>Paramétrage!$C$6:$C$29</xm:f>
          </x14:formula1>
          <xm:sqref>L188:L195 L30:L37 L39:L46 L21:L28 L179:L186 L97:L104 L88:L95 L79:L86 L70:L77 L143:L150 L152:L159 L125:L132 L48:L55 L12:L19 L107:L114 L170:L177 L116:L122 L134:L141 L161:L168 L57:L68</xm:sqref>
        </x14:dataValidation>
        <x14:dataValidation type="list" allowBlank="1" showInputMessage="1" showErrorMessage="1" xr:uid="{00000000-0002-0000-0400-000009000000}">
          <x14:formula1>
            <xm:f>Paramétrage!$I$6:$I$10</xm:f>
          </x14:formula1>
          <xm:sqref>G39:G46 G116:G123 G125:G132 G30:G37 G143:G150 G107:G114 G12:G19 G21:G28 G48:G55 G188:G195 G70:G77 G79:G86 G88:G95 G97:G104 G134:G141 G152:G159 G161:G168 G170:G177 G179:G186 G57:G68</xm:sqref>
        </x14:dataValidation>
        <x14:dataValidation type="list" allowBlank="1" showInputMessage="1" showErrorMessage="1" xr:uid="{00000000-0002-0000-0400-00000A000000}">
          <x14:formula1>
            <xm:f>Paramétrage!$K$6:$K$40</xm:f>
          </x14:formula1>
          <xm:sqref>I188:I195 I116:I123 I48:I55 I21:I28 I170:I177 I125:I132 I134:I141 I143:I150 I30:I37 I161:I168 I107:I114 I12:I19 I39:I46 I152:I159 I70:I77 I79:I86 I88:I95 I97:I104 I179:I186 I57:I68</xm:sqref>
        </x14:dataValidation>
        <x14:dataValidation type="list" allowBlank="1" showInputMessage="1" showErrorMessage="1" xr:uid="{00000000-0002-0000-0400-00000B000000}">
          <x14:formula1>
            <xm:f>Paramétrage!$G$6:$G$16</xm:f>
          </x14:formula1>
          <xm:sqref>H3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G199"/>
  <sheetViews>
    <sheetView zoomScale="85" zoomScaleNormal="85" workbookViewId="0">
      <pane xSplit="8" ySplit="11" topLeftCell="I65" activePane="bottomRight" state="frozen"/>
      <selection pane="topRight" activeCell="E1" sqref="E1"/>
      <selection pane="bottomLeft" activeCell="A6" sqref="A6"/>
      <selection pane="bottomRight" activeCell="C116" sqref="C116:D123"/>
    </sheetView>
  </sheetViews>
  <sheetFormatPr baseColWidth="10" defaultColWidth="11.54296875" defaultRowHeight="15.5" outlineLevelCol="1" x14ac:dyDescent="0.25"/>
  <cols>
    <col min="1" max="1" width="11.54296875" style="11"/>
    <col min="2" max="3" width="8.6328125" style="11" customWidth="1"/>
    <col min="4" max="4" width="10" style="11" customWidth="1"/>
    <col min="5" max="6" width="8.6328125" style="11" customWidth="1"/>
    <col min="7" max="7" width="29.08984375" style="11" customWidth="1"/>
    <col min="8" max="8" width="31.90625" style="12" customWidth="1"/>
    <col min="9" max="9" width="11.90625" style="12" customWidth="1"/>
    <col min="10" max="10" width="13" style="12" customWidth="1"/>
    <col min="11" max="11" width="9.36328125" style="12" customWidth="1"/>
    <col min="12" max="12" width="10" style="12" customWidth="1"/>
    <col min="13" max="13" width="11.6328125" style="12" customWidth="1"/>
    <col min="14" max="16" width="11.453125" style="12" customWidth="1"/>
    <col min="17" max="17" width="12.6328125" style="12" customWidth="1"/>
    <col min="18" max="18" width="12.36328125" style="12" customWidth="1"/>
    <col min="19" max="19" width="27" style="12" bestFit="1" customWidth="1"/>
    <col min="20" max="20" width="11.6328125" style="13" customWidth="1"/>
    <col min="21" max="26" width="12.36328125" style="12" customWidth="1"/>
    <col min="27" max="27" width="34" style="12" customWidth="1"/>
    <col min="28" max="29" width="51.36328125" style="12" customWidth="1"/>
    <col min="30" max="30" width="11.36328125" style="12" customWidth="1" outlineLevel="1"/>
    <col min="31" max="31" width="10.90625" style="12" customWidth="1" outlineLevel="1"/>
    <col min="32" max="33" width="11.54296875" style="12" customWidth="1" outlineLevel="1"/>
    <col min="34" max="16384" width="11.54296875" style="12"/>
  </cols>
  <sheetData>
    <row r="1" spans="1:33" ht="6" customHeight="1" x14ac:dyDescent="0.25">
      <c r="H1" s="11"/>
      <c r="I1" s="11"/>
      <c r="J1" s="11"/>
      <c r="K1" s="11"/>
      <c r="L1" s="11"/>
      <c r="M1" s="11"/>
      <c r="N1" s="11"/>
      <c r="O1" s="11"/>
      <c r="P1" s="11"/>
      <c r="Q1" s="11"/>
      <c r="T1" s="12"/>
      <c r="U1" s="13"/>
    </row>
    <row r="2" spans="1:33" ht="18" customHeight="1" x14ac:dyDescent="0.25">
      <c r="F2" s="205"/>
      <c r="G2" s="206"/>
      <c r="H2" s="11"/>
      <c r="I2" s="11"/>
      <c r="J2" s="11"/>
      <c r="K2" s="11"/>
      <c r="L2" s="11"/>
      <c r="M2" s="11"/>
      <c r="N2" s="11"/>
      <c r="O2" s="11"/>
      <c r="P2" s="11"/>
      <c r="Q2" s="11"/>
      <c r="T2" s="12"/>
      <c r="V2" s="211" t="s">
        <v>23</v>
      </c>
      <c r="W2" s="211" t="s">
        <v>24</v>
      </c>
      <c r="AD2" s="319" t="s">
        <v>9</v>
      </c>
      <c r="AE2" s="320"/>
      <c r="AF2" s="314" t="s">
        <v>10</v>
      </c>
      <c r="AG2" s="314"/>
    </row>
    <row r="3" spans="1:33" ht="18" customHeight="1" x14ac:dyDescent="0.25">
      <c r="B3" s="315" t="s">
        <v>10</v>
      </c>
      <c r="C3" s="315"/>
      <c r="F3" s="177"/>
      <c r="G3" s="207" t="s">
        <v>25</v>
      </c>
      <c r="H3" s="381" t="s">
        <v>26</v>
      </c>
      <c r="I3" s="381"/>
      <c r="J3" s="381"/>
      <c r="M3" s="11"/>
      <c r="N3" s="11"/>
      <c r="O3" s="11"/>
      <c r="T3" s="317" t="str">
        <f>Paramétrage!I6</f>
        <v>M - Mention</v>
      </c>
      <c r="U3" s="318"/>
      <c r="V3" s="211">
        <f>ROUND(SUMIFS($T$12:$T$275,$G$12:$G$275,$T3,$P$12:$P$275,"&lt;&gt;Mut+ext"),0)</f>
        <v>1</v>
      </c>
      <c r="W3" s="211">
        <f t="shared" ref="W3:W5" ca="1" si="0">SUMIF($G$12:$G$295,$T3,$X$12:$X$248)</f>
        <v>24</v>
      </c>
      <c r="AD3" s="319">
        <f>IF($B$3="M2",0,H7)</f>
        <v>0</v>
      </c>
      <c r="AE3" s="320"/>
      <c r="AF3" s="319">
        <f>IF($B$3="M1",0,H7)</f>
        <v>7</v>
      </c>
      <c r="AG3" s="320"/>
    </row>
    <row r="4" spans="1:33" ht="18" customHeight="1" x14ac:dyDescent="0.25">
      <c r="B4" s="315"/>
      <c r="C4" s="315"/>
      <c r="F4" s="177"/>
      <c r="G4" s="204" t="s">
        <v>27</v>
      </c>
      <c r="H4" s="316" t="str">
        <f>Synthèse!B3</f>
        <v>MASTER Archéologie - Sciences pour l'archéologie</v>
      </c>
      <c r="I4" s="316"/>
      <c r="J4" s="316"/>
      <c r="M4" s="11"/>
      <c r="N4" s="11"/>
      <c r="O4" s="11"/>
      <c r="T4" s="317" t="str">
        <f>Paramétrage!I7</f>
        <v>TR - Transversale</v>
      </c>
      <c r="U4" s="318"/>
      <c r="V4" s="211">
        <f t="shared" ref="V4:V7" si="1">ROUND(SUMIFS($T$12:$T$275,$G$12:$G$275,$T4,$P$12:$P$275,"&lt;&gt;Mut+ext"),0)</f>
        <v>0</v>
      </c>
      <c r="W4" s="211">
        <f t="shared" ca="1" si="0"/>
        <v>0</v>
      </c>
      <c r="AD4" s="319">
        <f>IF($B$3="M2",0,IF(OR(H7=0,H7=""),0,1))</f>
        <v>0</v>
      </c>
      <c r="AE4" s="320"/>
      <c r="AF4" s="314">
        <f>IF($B$3="M1",0,IF(OR(H7=0,H7=""),0,1))</f>
        <v>1</v>
      </c>
      <c r="AG4" s="314"/>
    </row>
    <row r="5" spans="1:33" ht="18" customHeight="1" x14ac:dyDescent="0.25">
      <c r="A5" s="171"/>
      <c r="B5" s="315" t="s">
        <v>206</v>
      </c>
      <c r="C5" s="315"/>
      <c r="E5" s="6"/>
      <c r="F5" s="6"/>
      <c r="G5" s="207" t="s">
        <v>29</v>
      </c>
      <c r="H5" s="316" t="s">
        <v>207</v>
      </c>
      <c r="I5" s="316"/>
      <c r="J5" s="316"/>
      <c r="T5" s="317" t="str">
        <f>Paramétrage!I8</f>
        <v>RFC - Recettes de FC</v>
      </c>
      <c r="U5" s="318"/>
      <c r="V5" s="211">
        <f t="shared" si="1"/>
        <v>0</v>
      </c>
      <c r="W5" s="211">
        <f t="shared" ca="1" si="0"/>
        <v>0</v>
      </c>
      <c r="AD5" s="319">
        <f>IF($B$3="M2",0,M11)</f>
        <v>0</v>
      </c>
      <c r="AE5" s="320"/>
      <c r="AF5" s="314">
        <f>IF($B$3="M1",0,M11)</f>
        <v>0</v>
      </c>
      <c r="AG5" s="314"/>
    </row>
    <row r="6" spans="1:33" ht="18" customHeight="1" x14ac:dyDescent="0.25">
      <c r="A6" s="171"/>
      <c r="B6" s="315"/>
      <c r="C6" s="315"/>
      <c r="E6" s="6"/>
      <c r="G6" s="207" t="s">
        <v>31</v>
      </c>
      <c r="H6" s="316" t="s">
        <v>227</v>
      </c>
      <c r="I6" s="316"/>
      <c r="J6" s="316"/>
      <c r="T6" s="317" t="str">
        <f>Paramétrage!I9</f>
        <v>RA - Recettes d'apprentissage</v>
      </c>
      <c r="U6" s="318"/>
      <c r="V6" s="211">
        <f t="shared" si="1"/>
        <v>0</v>
      </c>
      <c r="W6" s="211">
        <f ca="1">SUMIF($G$12:$G$295,$T6,$X$12:$X$248)</f>
        <v>0</v>
      </c>
      <c r="AD6" s="211">
        <f t="shared" ref="AD6:AE7" si="2">IF($B$3="M2",0,V3)</f>
        <v>0</v>
      </c>
      <c r="AE6" s="211">
        <f t="shared" si="2"/>
        <v>0</v>
      </c>
      <c r="AF6" s="211">
        <f t="shared" ref="AF6:AG7" si="3">IF($B$3="M1",0,V3)</f>
        <v>1</v>
      </c>
      <c r="AG6" s="211">
        <f t="shared" ca="1" si="3"/>
        <v>24</v>
      </c>
    </row>
    <row r="7" spans="1:33" ht="18" customHeight="1" x14ac:dyDescent="0.25">
      <c r="A7" s="171"/>
      <c r="B7" s="171"/>
      <c r="C7" s="171"/>
      <c r="E7" s="6"/>
      <c r="F7" s="6"/>
      <c r="G7" s="208" t="s">
        <v>33</v>
      </c>
      <c r="H7" s="316">
        <v>7</v>
      </c>
      <c r="I7" s="316"/>
      <c r="J7" s="316"/>
      <c r="T7" s="317" t="str">
        <f>Paramétrage!I10</f>
        <v>RP - Recettes propres autres</v>
      </c>
      <c r="U7" s="318"/>
      <c r="V7" s="211">
        <f t="shared" si="1"/>
        <v>0</v>
      </c>
      <c r="W7" s="211">
        <f ca="1">SUMIF($G$12:$G$295,$T7,$X$12:$X$248)</f>
        <v>0</v>
      </c>
      <c r="AD7" s="211">
        <f t="shared" si="2"/>
        <v>0</v>
      </c>
      <c r="AE7" s="211">
        <f t="shared" si="2"/>
        <v>0</v>
      </c>
      <c r="AF7" s="211">
        <f t="shared" si="3"/>
        <v>0</v>
      </c>
      <c r="AG7" s="211">
        <f t="shared" ca="1" si="3"/>
        <v>0</v>
      </c>
    </row>
    <row r="8" spans="1:33" ht="18" customHeight="1" x14ac:dyDescent="0.25">
      <c r="A8" s="38"/>
      <c r="B8" s="38"/>
      <c r="C8" s="38"/>
      <c r="D8" s="6"/>
      <c r="E8" s="6"/>
      <c r="F8" s="6"/>
      <c r="G8" s="12"/>
      <c r="T8" s="12"/>
      <c r="AD8" s="211">
        <f>IF($B$3="M2",0,V6)</f>
        <v>0</v>
      </c>
      <c r="AE8" s="211">
        <f>IF($B$3="M2",0,W6)</f>
        <v>0</v>
      </c>
      <c r="AF8" s="211">
        <f>IF($B$3="M1",0,V6)</f>
        <v>0</v>
      </c>
      <c r="AG8" s="211">
        <f ca="1">IF($B$3="M1",0,W6)</f>
        <v>0</v>
      </c>
    </row>
    <row r="9" spans="1:33" ht="6.65" customHeight="1" thickBot="1" x14ac:dyDescent="0.3">
      <c r="B9" s="172"/>
      <c r="C9" s="172"/>
      <c r="D9" s="173"/>
      <c r="E9" s="12"/>
      <c r="F9" s="12"/>
      <c r="G9" s="12"/>
      <c r="T9" s="12"/>
    </row>
    <row r="10" spans="1:33" ht="68.400000000000006" customHeight="1" x14ac:dyDescent="0.35">
      <c r="A10" s="14"/>
      <c r="B10" s="321" t="s">
        <v>34</v>
      </c>
      <c r="C10" s="322"/>
      <c r="D10" s="322"/>
      <c r="E10" s="323" t="s">
        <v>35</v>
      </c>
      <c r="F10" s="323" t="s">
        <v>36</v>
      </c>
      <c r="G10" s="323" t="s">
        <v>37</v>
      </c>
      <c r="H10" s="326" t="s">
        <v>38</v>
      </c>
      <c r="I10" s="328" t="s">
        <v>39</v>
      </c>
      <c r="J10" s="328" t="s">
        <v>40</v>
      </c>
      <c r="K10" s="326" t="s">
        <v>41</v>
      </c>
      <c r="L10" s="323" t="s">
        <v>42</v>
      </c>
      <c r="M10" s="323" t="s">
        <v>43</v>
      </c>
      <c r="N10" s="328" t="s">
        <v>44</v>
      </c>
      <c r="O10" s="342" t="s">
        <v>45</v>
      </c>
      <c r="P10" s="344" t="s">
        <v>46</v>
      </c>
      <c r="Q10" s="342" t="s">
        <v>47</v>
      </c>
      <c r="R10" s="333"/>
      <c r="S10" s="346"/>
      <c r="T10" s="328" t="s">
        <v>48</v>
      </c>
      <c r="U10" s="55" t="s">
        <v>49</v>
      </c>
      <c r="V10" s="215" t="s">
        <v>50</v>
      </c>
      <c r="W10" s="215" t="s">
        <v>51</v>
      </c>
      <c r="X10" s="15" t="s">
        <v>52</v>
      </c>
      <c r="Y10" s="332" t="s">
        <v>53</v>
      </c>
      <c r="Z10" s="333"/>
      <c r="AA10" s="333"/>
      <c r="AB10" s="323" t="s">
        <v>54</v>
      </c>
      <c r="AC10" s="382" t="s">
        <v>55</v>
      </c>
      <c r="AD10" s="340" t="s">
        <v>56</v>
      </c>
      <c r="AE10" s="340" t="s">
        <v>57</v>
      </c>
    </row>
    <row r="11" spans="1:33" ht="16" thickBot="1" x14ac:dyDescent="0.4">
      <c r="A11" s="14"/>
      <c r="B11" s="174" t="s">
        <v>58</v>
      </c>
      <c r="C11" s="330" t="s">
        <v>59</v>
      </c>
      <c r="D11" s="331"/>
      <c r="E11" s="324"/>
      <c r="F11" s="325"/>
      <c r="G11" s="325"/>
      <c r="H11" s="327"/>
      <c r="I11" s="329"/>
      <c r="J11" s="329"/>
      <c r="K11" s="327"/>
      <c r="L11" s="325"/>
      <c r="M11" s="324"/>
      <c r="N11" s="329"/>
      <c r="O11" s="343"/>
      <c r="P11" s="345"/>
      <c r="Q11" s="343"/>
      <c r="R11" s="335"/>
      <c r="S11" s="347"/>
      <c r="T11" s="329"/>
      <c r="U11" s="68">
        <f>U106+U197</f>
        <v>16</v>
      </c>
      <c r="V11" s="69">
        <f>V106+V197</f>
        <v>0</v>
      </c>
      <c r="W11" s="69">
        <f>W106+W197</f>
        <v>16</v>
      </c>
      <c r="X11" s="70">
        <f>X106+X197</f>
        <v>24</v>
      </c>
      <c r="Y11" s="334"/>
      <c r="Z11" s="335"/>
      <c r="AA11" s="335"/>
      <c r="AB11" s="324"/>
      <c r="AC11" s="383"/>
      <c r="AD11" s="341"/>
      <c r="AE11" s="341"/>
    </row>
    <row r="12" spans="1:33" ht="15.65" customHeight="1" x14ac:dyDescent="0.25">
      <c r="A12" s="348" t="s">
        <v>60</v>
      </c>
      <c r="B12" s="351" t="s">
        <v>61</v>
      </c>
      <c r="C12" s="352" t="s">
        <v>228</v>
      </c>
      <c r="D12" s="353"/>
      <c r="E12" s="358">
        <v>2</v>
      </c>
      <c r="F12" s="164" t="s">
        <v>143</v>
      </c>
      <c r="G12" s="47" t="s">
        <v>70</v>
      </c>
      <c r="H12" s="65" t="s">
        <v>228</v>
      </c>
      <c r="I12" s="59">
        <v>21</v>
      </c>
      <c r="J12" s="72" t="s">
        <v>71</v>
      </c>
      <c r="K12" s="40">
        <v>1</v>
      </c>
      <c r="L12" s="41" t="s">
        <v>353</v>
      </c>
      <c r="M12" s="53">
        <v>10</v>
      </c>
      <c r="N12" s="50">
        <v>23</v>
      </c>
      <c r="O12" s="57">
        <v>30</v>
      </c>
      <c r="P12" s="46" t="s">
        <v>105</v>
      </c>
      <c r="Q12" s="360" t="s">
        <v>274</v>
      </c>
      <c r="R12" s="361"/>
      <c r="S12" s="362"/>
      <c r="T12" s="105" t="str">
        <f>IF(OR(O12="",L12=Paramétrage!$C$10,L12=Paramétrage!$C$13,L12=Paramétrage!$C$17,L12=Paramétrage!$C$20,L12=Paramétrage!$C$24,L12=Paramétrage!$C$27,AND(L12&lt;&gt;Paramétrage!$C$9,P12="Mut+ext")),"",ROUNDUP(N12/O12,0))</f>
        <v/>
      </c>
      <c r="U12" s="109">
        <f>IF(OR(L12="",P12="Mut+ext"),0,IF(VLOOKUP(L12,Paramétrage!$C$6:$E$29,2,0)=0,0,IF(O12="","saisir capacité",IF(OR(G12=Paramétrage!$I$7,G12=Paramétrage!$I$8,G12=Paramétrage!$I$9,G12=Paramétrage!$I$10),0,M12*T12*VLOOKUP(L12,Paramétrage!$C$6:$E$29,2,0)))))</f>
        <v>0</v>
      </c>
      <c r="V12" s="71"/>
      <c r="W12" s="107">
        <f t="shared" ref="W12:W19" si="4">IF(ISERROR(U12+V12)=TRUE,U12,U12+V12)</f>
        <v>0</v>
      </c>
      <c r="X12" s="108">
        <f>IF(L12="",0,IF(ISERROR(V12+U12*VLOOKUP(L12,Paramétrage!$C$6:$E$29,3,0))=TRUE,W12,V12+U12*VLOOKUP(L12,Paramétrage!$C$6:$E$29,3,0)))</f>
        <v>0</v>
      </c>
      <c r="Y12" s="366"/>
      <c r="Z12" s="361"/>
      <c r="AA12" s="367"/>
      <c r="AB12" s="44" t="s">
        <v>75</v>
      </c>
      <c r="AC12" s="44" t="s">
        <v>66</v>
      </c>
      <c r="AD12" s="74">
        <f>IF(F12="",0,IF(J12="",0,IF(SUMIF($F$12:$F$19,F12,$N$12:$N$19)=0,0,IF(OR(K12="",J12="obligatoire"),AE12/SUMIF($F$12:$F$19,F12,$N$12:$N$19),AE12/(SUMIF($F$12:$F$19,F12,$N$12:$N$19)/K12)))))</f>
        <v>10</v>
      </c>
      <c r="AE12" s="16">
        <f t="shared" ref="AE12:AE19" si="5">M12*N12</f>
        <v>230</v>
      </c>
    </row>
    <row r="13" spans="1:33" x14ac:dyDescent="0.25">
      <c r="A13" s="349"/>
      <c r="B13" s="351"/>
      <c r="C13" s="354"/>
      <c r="D13" s="355"/>
      <c r="E13" s="358"/>
      <c r="F13" s="164"/>
      <c r="G13" s="47"/>
      <c r="H13" s="65"/>
      <c r="I13" s="59"/>
      <c r="J13" s="72"/>
      <c r="K13" s="40"/>
      <c r="L13" s="41"/>
      <c r="M13" s="52"/>
      <c r="N13" s="49"/>
      <c r="O13" s="57"/>
      <c r="P13" s="42"/>
      <c r="Q13" s="360"/>
      <c r="R13" s="361"/>
      <c r="S13" s="362"/>
      <c r="T13" s="105" t="str">
        <f>IF(OR(O13="",L13=Paramétrage!$C$10,L13=Paramétrage!$C$13,L13=Paramétrage!$C$17,L13=Paramétrage!$C$20,L13=Paramétrage!$C$24,L13=Paramétrage!$C$27,AND(L13&lt;&gt;Paramétrage!$C$9,P13="Mut+ext")),"",ROUNDUP(N13/O13,0))</f>
        <v/>
      </c>
      <c r="U13" s="109">
        <f>IF(OR(L13="",P13="Mut+ext"),0,IF(VLOOKUP(L13,Paramétrage!$C$6:$E$29,2,0)=0,0,IF(O13="","saisir capacité",IF(OR(G13=Paramétrage!$I$7,G13=Paramétrage!$I$8,G13=Paramétrage!$I$9,G13=Paramétrage!$I$10),0,M13*T13*VLOOKUP(L13,Paramétrage!$C$6:$E$29,2,0)))))</f>
        <v>0</v>
      </c>
      <c r="V13" s="43"/>
      <c r="W13" s="104">
        <f t="shared" si="4"/>
        <v>0</v>
      </c>
      <c r="X13" s="106">
        <f>IF(L13="",0,IF(ISERROR(V13+U13*VLOOKUP(L13,Paramétrage!$C$6:$E$29,3,0))=TRUE,W13,V13+U13*VLOOKUP(L13,Paramétrage!$C$6:$E$29,3,0)))</f>
        <v>0</v>
      </c>
      <c r="Y13" s="366"/>
      <c r="Z13" s="361"/>
      <c r="AA13" s="367"/>
      <c r="AB13" s="214"/>
      <c r="AC13" s="44"/>
      <c r="AD13" s="74">
        <f t="shared" ref="AD13:AD19" si="6">IF(F13="",0,IF(J13="",0,IF(SUMIF($F$12:$F$19,F13,$N$12:$N$19)=0,0,IF(OR(K13="",J13="obligatoire"),AE13/SUMIF($F$12:$F$19,F13,$N$12:$N$19),AE13/(SUMIF($F$12:$F$19,F13,$N$12:$N$19)/K13)))))</f>
        <v>0</v>
      </c>
      <c r="AE13" s="17">
        <f t="shared" si="5"/>
        <v>0</v>
      </c>
    </row>
    <row r="14" spans="1:33" x14ac:dyDescent="0.25">
      <c r="A14" s="349"/>
      <c r="B14" s="351"/>
      <c r="C14" s="354"/>
      <c r="D14" s="355"/>
      <c r="E14" s="358"/>
      <c r="F14" s="164"/>
      <c r="G14" s="47"/>
      <c r="H14" s="65"/>
      <c r="I14" s="59"/>
      <c r="J14" s="72"/>
      <c r="K14" s="40"/>
      <c r="L14" s="41"/>
      <c r="M14" s="53"/>
      <c r="N14" s="50"/>
      <c r="O14" s="57"/>
      <c r="P14" s="42"/>
      <c r="Q14" s="360"/>
      <c r="R14" s="361"/>
      <c r="S14" s="362"/>
      <c r="T14" s="105" t="str">
        <f>IF(OR(O14="",L14=Paramétrage!$C$10,L14=Paramétrage!$C$13,L14=Paramétrage!$C$17,L14=Paramétrage!$C$20,L14=Paramétrage!$C$24,L14=Paramétrage!$C$27,AND(L14&lt;&gt;Paramétrage!$C$9,P14="Mut+ext")),"",ROUNDUP(N14/O14,0))</f>
        <v/>
      </c>
      <c r="U14" s="109">
        <f>IF(OR(L14="",P14="Mut+ext"),0,IF(VLOOKUP(L14,Paramétrage!$C$6:$E$29,2,0)=0,0,IF(O14="","saisir capacité",IF(OR(G14=Paramétrage!$I$7,G14=Paramétrage!$I$8,G14=Paramétrage!$I$9,G14=Paramétrage!$I$10),0,M14*T14*VLOOKUP(L14,Paramétrage!$C$6:$E$29,2,0)))))</f>
        <v>0</v>
      </c>
      <c r="V14" s="43"/>
      <c r="W14" s="104">
        <f t="shared" si="4"/>
        <v>0</v>
      </c>
      <c r="X14" s="106">
        <f>IF(L14="",0,IF(ISERROR(V14+U14*VLOOKUP(L14,Paramétrage!$C$6:$E$29,3,0))=TRUE,W14,V14+U14*VLOOKUP(L14,Paramétrage!$C$6:$E$29,3,0)))</f>
        <v>0</v>
      </c>
      <c r="Y14" s="366"/>
      <c r="Z14" s="361"/>
      <c r="AA14" s="367"/>
      <c r="AB14" s="214"/>
      <c r="AC14" s="44"/>
      <c r="AD14" s="74">
        <f t="shared" si="6"/>
        <v>0</v>
      </c>
      <c r="AE14" s="17">
        <f t="shared" si="5"/>
        <v>0</v>
      </c>
    </row>
    <row r="15" spans="1:33" x14ac:dyDescent="0.25">
      <c r="A15" s="349"/>
      <c r="B15" s="351"/>
      <c r="C15" s="354"/>
      <c r="D15" s="355"/>
      <c r="E15" s="358"/>
      <c r="F15" s="164"/>
      <c r="G15" s="47"/>
      <c r="H15" s="65"/>
      <c r="I15" s="59"/>
      <c r="J15" s="72"/>
      <c r="K15" s="40"/>
      <c r="L15" s="41"/>
      <c r="M15" s="52"/>
      <c r="N15" s="49"/>
      <c r="O15" s="57"/>
      <c r="P15" s="42"/>
      <c r="Q15" s="360"/>
      <c r="R15" s="361"/>
      <c r="S15" s="362"/>
      <c r="T15" s="105" t="str">
        <f>IF(OR(O15="",L15=Paramétrage!$C$10,L15=Paramétrage!$C$13,L15=Paramétrage!$C$17,L15=Paramétrage!$C$20,L15=Paramétrage!$C$24,L15=Paramétrage!$C$27,AND(L15&lt;&gt;Paramétrage!$C$9,P15="Mut+ext")),"",ROUNDUP(N15/O15,0))</f>
        <v/>
      </c>
      <c r="U15" s="109">
        <f>IF(OR(L15="",P15="Mut+ext"),0,IF(VLOOKUP(L15,Paramétrage!$C$6:$E$29,2,0)=0,0,IF(O15="","saisir capacité",IF(OR(G15=Paramétrage!$I$7,G15=Paramétrage!$I$8,G15=Paramétrage!$I$9,G15=Paramétrage!$I$10),0,M15*T15*VLOOKUP(L15,Paramétrage!$C$6:$E$29,2,0)))))</f>
        <v>0</v>
      </c>
      <c r="V15" s="43"/>
      <c r="W15" s="104">
        <f t="shared" si="4"/>
        <v>0</v>
      </c>
      <c r="X15" s="106">
        <f>IF(L15="",0,IF(ISERROR(V15+U15*VLOOKUP(L15,Paramétrage!$C$6:$E$29,3,0))=TRUE,W15,V15+U15*VLOOKUP(L15,Paramétrage!$C$6:$E$29,3,0)))</f>
        <v>0</v>
      </c>
      <c r="Y15" s="366"/>
      <c r="Z15" s="361"/>
      <c r="AA15" s="367"/>
      <c r="AB15" s="60"/>
      <c r="AC15" s="44"/>
      <c r="AD15" s="74">
        <f t="shared" si="6"/>
        <v>0</v>
      </c>
      <c r="AE15" s="17">
        <f t="shared" si="5"/>
        <v>0</v>
      </c>
    </row>
    <row r="16" spans="1:33" hidden="1" x14ac:dyDescent="0.25">
      <c r="A16" s="349"/>
      <c r="B16" s="351"/>
      <c r="C16" s="354"/>
      <c r="D16" s="355"/>
      <c r="E16" s="358"/>
      <c r="F16" s="164"/>
      <c r="G16" s="47"/>
      <c r="H16" s="65"/>
      <c r="I16" s="59"/>
      <c r="J16" s="72"/>
      <c r="K16" s="40"/>
      <c r="L16" s="41"/>
      <c r="M16" s="52"/>
      <c r="N16" s="50"/>
      <c r="O16" s="57"/>
      <c r="P16" s="42"/>
      <c r="Q16" s="360"/>
      <c r="R16" s="361"/>
      <c r="S16" s="362"/>
      <c r="T16" s="105" t="str">
        <f>IF(OR(O16="",L16=Paramétrage!$C$10,L16=Paramétrage!$C$13,L16=Paramétrage!$C$17,L16=Paramétrage!$C$20,L16=Paramétrage!$C$24,L16=Paramétrage!$C$27,AND(L16&lt;&gt;Paramétrage!$C$9,P16="Mut+ext")),"",ROUNDUP(N16/O16,0))</f>
        <v/>
      </c>
      <c r="U16" s="109">
        <f>IF(OR(L16="",P16="Mut+ext"),0,IF(VLOOKUP(L16,Paramétrage!$C$6:$E$29,2,0)=0,0,IF(O16="","saisir capacité",IF(OR(G16=Paramétrage!$I$7,G16=Paramétrage!$I$8,G16=Paramétrage!$I$9,G16=Paramétrage!$I$10),0,M16*T16*VLOOKUP(L16,Paramétrage!$C$6:$E$29,2,0)))))</f>
        <v>0</v>
      </c>
      <c r="V16" s="43"/>
      <c r="W16" s="104">
        <f t="shared" si="4"/>
        <v>0</v>
      </c>
      <c r="X16" s="106">
        <f>IF(L16="",0,IF(ISERROR(V16+U16*VLOOKUP(L16,Paramétrage!$C$6:$E$29,3,0))=TRUE,W16,V16+U16*VLOOKUP(L16,Paramétrage!$C$6:$E$29,3,0)))</f>
        <v>0</v>
      </c>
      <c r="Y16" s="366"/>
      <c r="Z16" s="361"/>
      <c r="AA16" s="367"/>
      <c r="AB16" s="214"/>
      <c r="AC16" s="44"/>
      <c r="AD16" s="74">
        <f t="shared" si="6"/>
        <v>0</v>
      </c>
      <c r="AE16" s="17">
        <f t="shared" si="5"/>
        <v>0</v>
      </c>
    </row>
    <row r="17" spans="1:31" hidden="1" x14ac:dyDescent="0.25">
      <c r="A17" s="349"/>
      <c r="B17" s="351"/>
      <c r="C17" s="354"/>
      <c r="D17" s="355"/>
      <c r="E17" s="358"/>
      <c r="F17" s="164"/>
      <c r="G17" s="47"/>
      <c r="H17" s="65"/>
      <c r="I17" s="59"/>
      <c r="J17" s="72"/>
      <c r="K17" s="40"/>
      <c r="L17" s="41"/>
      <c r="M17" s="52"/>
      <c r="N17" s="51"/>
      <c r="O17" s="57"/>
      <c r="P17" s="42"/>
      <c r="Q17" s="360"/>
      <c r="R17" s="361"/>
      <c r="S17" s="362"/>
      <c r="T17" s="105" t="str">
        <f>IF(OR(O17="",L17=Paramétrage!$C$10,L17=Paramétrage!$C$13,L17=Paramétrage!$C$17,L17=Paramétrage!$C$20,L17=Paramétrage!$C$24,L17=Paramétrage!$C$27,AND(L17&lt;&gt;Paramétrage!$C$9,P17="Mut+ext")),"",ROUNDUP(N17/O17,0))</f>
        <v/>
      </c>
      <c r="U17" s="109">
        <f>IF(OR(L17="",P17="Mut+ext"),0,IF(VLOOKUP(L17,Paramétrage!$C$6:$E$29,2,0)=0,0,IF(O17="","saisir capacité",IF(OR(G17=Paramétrage!$I$7,G17=Paramétrage!$I$8,G17=Paramétrage!$I$9,G17=Paramétrage!$I$10),0,M17*T17*VLOOKUP(L17,Paramétrage!$C$6:$E$29,2,0)))))</f>
        <v>0</v>
      </c>
      <c r="V17" s="43"/>
      <c r="W17" s="104">
        <f t="shared" si="4"/>
        <v>0</v>
      </c>
      <c r="X17" s="106">
        <f>IF(L17="",0,IF(ISERROR(V17+U17*VLOOKUP(L17,Paramétrage!$C$6:$E$29,3,0))=TRUE,W17,V17+U17*VLOOKUP(L17,Paramétrage!$C$6:$E$29,3,0)))</f>
        <v>0</v>
      </c>
      <c r="Y17" s="366"/>
      <c r="Z17" s="361"/>
      <c r="AA17" s="367"/>
      <c r="AB17" s="214"/>
      <c r="AC17" s="44"/>
      <c r="AD17" s="74">
        <f t="shared" si="6"/>
        <v>0</v>
      </c>
      <c r="AE17" s="17">
        <f t="shared" si="5"/>
        <v>0</v>
      </c>
    </row>
    <row r="18" spans="1:31" hidden="1" x14ac:dyDescent="0.25">
      <c r="A18" s="349"/>
      <c r="B18" s="351"/>
      <c r="C18" s="354"/>
      <c r="D18" s="355"/>
      <c r="E18" s="358"/>
      <c r="F18" s="164"/>
      <c r="G18" s="64"/>
      <c r="H18" s="165"/>
      <c r="I18" s="59"/>
      <c r="J18" s="58"/>
      <c r="K18" s="40"/>
      <c r="L18" s="41"/>
      <c r="M18" s="52"/>
      <c r="N18" s="50"/>
      <c r="O18" s="57"/>
      <c r="P18" s="42"/>
      <c r="Q18" s="360"/>
      <c r="R18" s="361"/>
      <c r="S18" s="362"/>
      <c r="T18" s="105" t="str">
        <f>IF(OR(O18="",L18=Paramétrage!$C$10,L18=Paramétrage!$C$13,L18=Paramétrage!$C$17,L18=Paramétrage!$C$20,L18=Paramétrage!$C$24,L18=Paramétrage!$C$27,AND(L18&lt;&gt;Paramétrage!$C$9,P18="Mut+ext")),"",ROUNDUP(N18/O18,0))</f>
        <v/>
      </c>
      <c r="U18" s="109">
        <f>IF(OR(L18="",P18="Mut+ext"),0,IF(VLOOKUP(L18,Paramétrage!$C$6:$E$29,2,0)=0,0,IF(O18="","saisir capacité",IF(OR(G18=Paramétrage!$I$7,G18=Paramétrage!$I$8,G18=Paramétrage!$I$9,G18=Paramétrage!$I$10),0,M18*T18*VLOOKUP(L18,Paramétrage!$C$6:$E$29,2,0)))))</f>
        <v>0</v>
      </c>
      <c r="V18" s="43"/>
      <c r="W18" s="104">
        <f t="shared" si="4"/>
        <v>0</v>
      </c>
      <c r="X18" s="106">
        <f>IF(L18="",0,IF(ISERROR(V18+U18*VLOOKUP(L18,Paramétrage!$C$6:$E$29,3,0))=TRUE,W18,V18+U18*VLOOKUP(L18,Paramétrage!$C$6:$E$29,3,0)))</f>
        <v>0</v>
      </c>
      <c r="Y18" s="366"/>
      <c r="Z18" s="361"/>
      <c r="AA18" s="367"/>
      <c r="AB18" s="214"/>
      <c r="AC18" s="44"/>
      <c r="AD18" s="74">
        <f t="shared" si="6"/>
        <v>0</v>
      </c>
      <c r="AE18" s="17">
        <f t="shared" si="5"/>
        <v>0</v>
      </c>
    </row>
    <row r="19" spans="1:31" hidden="1" x14ac:dyDescent="0.25">
      <c r="A19" s="349"/>
      <c r="B19" s="351"/>
      <c r="C19" s="356"/>
      <c r="D19" s="357"/>
      <c r="E19" s="359"/>
      <c r="F19" s="164"/>
      <c r="G19" s="64"/>
      <c r="H19" s="165"/>
      <c r="I19" s="59"/>
      <c r="J19" s="58"/>
      <c r="K19" s="40"/>
      <c r="L19" s="41"/>
      <c r="M19" s="52"/>
      <c r="N19" s="49"/>
      <c r="O19" s="57"/>
      <c r="P19" s="42"/>
      <c r="Q19" s="360"/>
      <c r="R19" s="361"/>
      <c r="S19" s="362"/>
      <c r="T19" s="105" t="str">
        <f>IF(OR(O19="",L19=Paramétrage!$C$10,L19=Paramétrage!$C$13,L19=Paramétrage!$C$17,L19=Paramétrage!$C$20,L19=Paramétrage!$C$24,L19=Paramétrage!$C$27,AND(L19&lt;&gt;Paramétrage!$C$9,P19="Mut+ext")),"",ROUNDUP(N19/O19,0))</f>
        <v/>
      </c>
      <c r="U19" s="109">
        <f>IF(OR(L19="",P19="Mut+ext"),0,IF(VLOOKUP(L19,Paramétrage!$C$6:$E$29,2,0)=0,0,IF(O19="","saisir capacité",IF(OR(G19=Paramétrage!$I$7,G19=Paramétrage!$I$8,G19=Paramétrage!$I$9,G19=Paramétrage!$I$10),0,M19*T19*VLOOKUP(L19,Paramétrage!$C$6:$E$29,2,0)))))</f>
        <v>0</v>
      </c>
      <c r="V19" s="43"/>
      <c r="W19" s="104">
        <f t="shared" si="4"/>
        <v>0</v>
      </c>
      <c r="X19" s="106">
        <f>IF(L19="",0,IF(ISERROR(V19+U19*VLOOKUP(L19,Paramétrage!$C$6:$E$29,3,0))=TRUE,W19,V19+U19*VLOOKUP(L19,Paramétrage!$C$6:$E$29,3,0)))</f>
        <v>0</v>
      </c>
      <c r="Y19" s="366"/>
      <c r="Z19" s="361"/>
      <c r="AA19" s="367"/>
      <c r="AB19" s="214"/>
      <c r="AC19" s="44"/>
      <c r="AD19" s="74">
        <f t="shared" si="6"/>
        <v>0</v>
      </c>
      <c r="AE19" s="17">
        <f t="shared" si="5"/>
        <v>0</v>
      </c>
    </row>
    <row r="20" spans="1:31" x14ac:dyDescent="0.25">
      <c r="A20" s="349"/>
      <c r="B20" s="351"/>
      <c r="C20" s="175"/>
      <c r="D20" s="176"/>
      <c r="E20" s="76"/>
      <c r="F20" s="76"/>
      <c r="G20" s="168"/>
      <c r="H20" s="166"/>
      <c r="I20" s="132"/>
      <c r="J20" s="77"/>
      <c r="K20" s="78"/>
      <c r="L20" s="85"/>
      <c r="M20" s="79">
        <f>AD20</f>
        <v>10</v>
      </c>
      <c r="N20" s="80"/>
      <c r="O20" s="80"/>
      <c r="P20" s="83"/>
      <c r="Q20" s="81"/>
      <c r="R20" s="81"/>
      <c r="S20" s="82"/>
      <c r="T20" s="133"/>
      <c r="U20" s="84">
        <f>SUM(U12:U19)</f>
        <v>0</v>
      </c>
      <c r="V20" s="85">
        <f>SUM(V12:V19)</f>
        <v>0</v>
      </c>
      <c r="W20" s="86">
        <f t="shared" ref="W20" si="7">U20+V20</f>
        <v>0</v>
      </c>
      <c r="X20" s="87">
        <f>SUM(X12:X19)</f>
        <v>0</v>
      </c>
      <c r="Y20" s="134"/>
      <c r="Z20" s="135"/>
      <c r="AA20" s="136"/>
      <c r="AB20" s="137"/>
      <c r="AC20" s="138"/>
      <c r="AD20" s="139">
        <f>SUM(AD12:AD19)</f>
        <v>10</v>
      </c>
      <c r="AE20" s="140">
        <f>SUM(AE12:AE19)</f>
        <v>230</v>
      </c>
    </row>
    <row r="21" spans="1:31" ht="15.65" customHeight="1" x14ac:dyDescent="0.35">
      <c r="A21" s="349"/>
      <c r="B21" s="351" t="s">
        <v>67</v>
      </c>
      <c r="C21" s="352" t="s">
        <v>229</v>
      </c>
      <c r="D21" s="353"/>
      <c r="E21" s="358">
        <v>7</v>
      </c>
      <c r="F21" s="164" t="s">
        <v>69</v>
      </c>
      <c r="G21" s="47" t="s">
        <v>70</v>
      </c>
      <c r="H21" s="227" t="s">
        <v>391</v>
      </c>
      <c r="I21" s="59">
        <v>21</v>
      </c>
      <c r="J21" s="72" t="s">
        <v>80</v>
      </c>
      <c r="K21" s="40">
        <v>2</v>
      </c>
      <c r="L21" s="41" t="s">
        <v>72</v>
      </c>
      <c r="M21" s="53">
        <v>24</v>
      </c>
      <c r="N21" s="50">
        <v>15</v>
      </c>
      <c r="O21" s="57">
        <v>30</v>
      </c>
      <c r="P21" s="46" t="s">
        <v>105</v>
      </c>
      <c r="Q21" s="360" t="s">
        <v>274</v>
      </c>
      <c r="R21" s="361"/>
      <c r="S21" s="362"/>
      <c r="T21" s="105" t="str">
        <f>IF(OR(O21="",L21=Paramétrage!$C$10,L21=Paramétrage!$C$13,L21=Paramétrage!$C$17,L21=Paramétrage!$C$20,L21=Paramétrage!$C$24,L21=Paramétrage!$C$27,AND(L21&lt;&gt;Paramétrage!$C$9,P21="Mut+ext")),"",ROUNDUP(N21/O21,0))</f>
        <v/>
      </c>
      <c r="U21" s="109">
        <f>IF(OR(L21="",P21="Mut+ext"),0,IF(VLOOKUP(L21,Paramétrage!$C$6:$E$29,2,0)=0,0,IF(O21="","saisir capacité",IF(OR(G21=Paramétrage!$I$7,G21=Paramétrage!$I$8,G21=Paramétrage!$I$9,G21=Paramétrage!$I$10),0,M21*T21*VLOOKUP(L21,Paramétrage!$C$6:$E$29,2,0)))))</f>
        <v>0</v>
      </c>
      <c r="V21" s="71"/>
      <c r="W21" s="107">
        <f t="shared" ref="W21:W28" si="8">IF(ISERROR(U21+V21)=TRUE,U21,U21+V21)</f>
        <v>0</v>
      </c>
      <c r="X21" s="108">
        <f>IF(L21="",0,IF(ISERROR(V21+U21*VLOOKUP(L21,Paramétrage!$C$6:$E$29,3,0))=TRUE,W21,V21+U21*VLOOKUP(L21,Paramétrage!$C$6:$E$29,3,0)))</f>
        <v>0</v>
      </c>
      <c r="Y21" s="366"/>
      <c r="Z21" s="361"/>
      <c r="AA21" s="367"/>
      <c r="AB21" s="73" t="s">
        <v>81</v>
      </c>
      <c r="AC21" s="44" t="s">
        <v>82</v>
      </c>
      <c r="AD21" s="74">
        <f>IF(F21="",0,IF(J21="",0,IF(SUMIF($F$21:$F$28,F21,$N$21:$N$28)=0,0,IF(OR(K21="",J21="obligatoire"),AE21/SUMIF($F$21:$F$28,F21,$N$21:$N$28),AE21/(SUMIF($F$21:$F$28,F21,$N$21:$N$28)/K21)))))</f>
        <v>48</v>
      </c>
      <c r="AE21" s="16">
        <f t="shared" ref="AE21:AE28" si="9">M21*N21</f>
        <v>360</v>
      </c>
    </row>
    <row r="22" spans="1:31" x14ac:dyDescent="0.35">
      <c r="A22" s="349"/>
      <c r="B22" s="351"/>
      <c r="C22" s="354"/>
      <c r="D22" s="355"/>
      <c r="E22" s="358"/>
      <c r="F22" s="276"/>
      <c r="G22" s="47"/>
      <c r="H22" s="227"/>
      <c r="I22" s="59"/>
      <c r="J22" s="72"/>
      <c r="K22" s="40"/>
      <c r="L22" s="41"/>
      <c r="M22" s="52"/>
      <c r="N22" s="50"/>
      <c r="O22" s="57"/>
      <c r="P22" s="46"/>
      <c r="Q22" s="360"/>
      <c r="R22" s="361"/>
      <c r="S22" s="362"/>
      <c r="T22" s="105" t="str">
        <f>IF(OR(O22="",L22=Paramétrage!$C$10,L22=Paramétrage!$C$13,L22=Paramétrage!$C$17,L22=Paramétrage!$C$20,L22=Paramétrage!$C$24,L22=Paramétrage!$C$27,AND(L22&lt;&gt;Paramétrage!$C$9,P22="Mut+ext")),"",ROUNDUP(N22/O22,0))</f>
        <v/>
      </c>
      <c r="U22" s="109">
        <f>IF(OR(L22="",P22="Mut+ext"),0,IF(VLOOKUP(L22,Paramétrage!$C$6:$E$29,2,0)=0,0,IF(O22="","saisir capacité",IF(OR(G22=Paramétrage!$I$7,G22=Paramétrage!$I$8,G22=Paramétrage!$I$9,G22=Paramétrage!$I$10),0,M22*T22*VLOOKUP(L22,Paramétrage!$C$6:$E$29,2,0)))))</f>
        <v>0</v>
      </c>
      <c r="V22" s="43"/>
      <c r="W22" s="104">
        <f t="shared" si="8"/>
        <v>0</v>
      </c>
      <c r="X22" s="106">
        <f>IF(L22="",0,IF(ISERROR(V22+U22*VLOOKUP(L22,Paramétrage!$C$6:$E$29,3,0))=TRUE,W22,V22+U22*VLOOKUP(L22,Paramétrage!$C$6:$E$29,3,0)))</f>
        <v>0</v>
      </c>
      <c r="Y22" s="366"/>
      <c r="Z22" s="361"/>
      <c r="AA22" s="367"/>
      <c r="AB22" s="73" t="s">
        <v>81</v>
      </c>
      <c r="AC22" s="44" t="s">
        <v>82</v>
      </c>
      <c r="AD22" s="74">
        <f t="shared" ref="AD22:AD28" si="10">IF(F22="",0,IF(J22="",0,IF(SUMIF($F$21:$F$28,F22,$N$21:$N$28)=0,0,IF(OR(K22="",J22="obligatoire"),AE22/SUMIF($F$21:$F$28,F22,$N$21:$N$28),AE22/(SUMIF($F$21:$F$28,F22,$N$21:$N$28)/K22)))))</f>
        <v>0</v>
      </c>
      <c r="AE22" s="17">
        <f t="shared" si="9"/>
        <v>0</v>
      </c>
    </row>
    <row r="23" spans="1:31" x14ac:dyDescent="0.35">
      <c r="A23" s="349"/>
      <c r="B23" s="351"/>
      <c r="C23" s="354"/>
      <c r="D23" s="355"/>
      <c r="E23" s="358"/>
      <c r="F23" s="164"/>
      <c r="G23" s="47"/>
      <c r="H23" s="227"/>
      <c r="I23" s="59"/>
      <c r="J23" s="72"/>
      <c r="K23" s="40"/>
      <c r="L23" s="41"/>
      <c r="M23" s="53"/>
      <c r="N23" s="50"/>
      <c r="O23" s="57"/>
      <c r="P23" s="46"/>
      <c r="Q23" s="360"/>
      <c r="R23" s="361"/>
      <c r="S23" s="362"/>
      <c r="T23" s="105" t="str">
        <f>IF(OR(O23="",L23=Paramétrage!$C$10,L23=Paramétrage!$C$13,L23=Paramétrage!$C$17,L23=Paramétrage!$C$20,L23=Paramétrage!$C$24,L23=Paramétrage!$C$27,AND(L23&lt;&gt;Paramétrage!$C$9,P23="Mut+ext")),"",ROUNDUP(N23/O23,0))</f>
        <v/>
      </c>
      <c r="U23" s="109">
        <f>IF(OR(L23="",P23="Mut+ext"),0,IF(VLOOKUP(L23,Paramétrage!$C$6:$E$29,2,0)=0,0,IF(O23="","saisir capacité",IF(OR(G23=Paramétrage!$I$7,G23=Paramétrage!$I$8,G23=Paramétrage!$I$9,G23=Paramétrage!$I$10),0,M23*T23*VLOOKUP(L23,Paramétrage!$C$6:$E$29,2,0)))))</f>
        <v>0</v>
      </c>
      <c r="V23" s="43"/>
      <c r="W23" s="104">
        <f t="shared" si="8"/>
        <v>0</v>
      </c>
      <c r="X23" s="106">
        <f>IF(L23="",0,IF(ISERROR(V23+U23*VLOOKUP(L23,Paramétrage!$C$6:$E$29,3,0))=TRUE,W23,V23+U23*VLOOKUP(L23,Paramétrage!$C$6:$E$29,3,0)))</f>
        <v>0</v>
      </c>
      <c r="Y23" s="366"/>
      <c r="Z23" s="361"/>
      <c r="AA23" s="367"/>
      <c r="AB23" s="73" t="s">
        <v>81</v>
      </c>
      <c r="AC23" s="44" t="s">
        <v>82</v>
      </c>
      <c r="AD23" s="74">
        <f t="shared" si="10"/>
        <v>0</v>
      </c>
      <c r="AE23" s="17">
        <f t="shared" si="9"/>
        <v>0</v>
      </c>
    </row>
    <row r="24" spans="1:31" x14ac:dyDescent="0.35">
      <c r="A24" s="349"/>
      <c r="B24" s="351"/>
      <c r="C24" s="354"/>
      <c r="D24" s="355"/>
      <c r="E24" s="358"/>
      <c r="F24" s="164"/>
      <c r="G24" s="47"/>
      <c r="H24" s="227"/>
      <c r="I24" s="59"/>
      <c r="J24" s="72"/>
      <c r="K24" s="40"/>
      <c r="L24" s="41"/>
      <c r="M24" s="52"/>
      <c r="N24" s="50"/>
      <c r="O24" s="57"/>
      <c r="P24" s="46"/>
      <c r="Q24" s="360"/>
      <c r="R24" s="361"/>
      <c r="S24" s="362"/>
      <c r="T24" s="105" t="str">
        <f>IF(OR(O24="",L24=Paramétrage!$C$10,L24=Paramétrage!$C$13,L24=Paramétrage!$C$17,L24=Paramétrage!$C$20,L24=Paramétrage!$C$24,L24=Paramétrage!$C$27,AND(L24&lt;&gt;Paramétrage!$C$9,P24="Mut+ext")),"",ROUNDUP(N24/O24,0))</f>
        <v/>
      </c>
      <c r="U24" s="109">
        <f>IF(OR(L24="",P24="Mut+ext"),0,IF(VLOOKUP(L24,Paramétrage!$C$6:$E$29,2,0)=0,0,IF(O24="","saisir capacité",IF(OR(G24=Paramétrage!$I$7,G24=Paramétrage!$I$8,G24=Paramétrage!$I$9,G24=Paramétrage!$I$10),0,M24*T24*VLOOKUP(L24,Paramétrage!$C$6:$E$29,2,0)))))</f>
        <v>0</v>
      </c>
      <c r="V24" s="43"/>
      <c r="W24" s="104">
        <f t="shared" si="8"/>
        <v>0</v>
      </c>
      <c r="X24" s="106">
        <f>IF(L24="",0,IF(ISERROR(V24+U24*VLOOKUP(L24,Paramétrage!$C$6:$E$29,3,0))=TRUE,W24,V24+U24*VLOOKUP(L24,Paramétrage!$C$6:$E$29,3,0)))</f>
        <v>0</v>
      </c>
      <c r="Y24" s="366"/>
      <c r="Z24" s="361"/>
      <c r="AA24" s="367"/>
      <c r="AB24" s="73" t="s">
        <v>81</v>
      </c>
      <c r="AC24" s="44" t="s">
        <v>82</v>
      </c>
      <c r="AD24" s="74">
        <f t="shared" si="10"/>
        <v>0</v>
      </c>
      <c r="AE24" s="17">
        <f t="shared" si="9"/>
        <v>0</v>
      </c>
    </row>
    <row r="25" spans="1:31" x14ac:dyDescent="0.25">
      <c r="A25" s="349"/>
      <c r="B25" s="351"/>
      <c r="C25" s="354"/>
      <c r="D25" s="355"/>
      <c r="E25" s="358"/>
      <c r="F25" s="164"/>
      <c r="G25" s="47"/>
      <c r="H25" s="65"/>
      <c r="I25" s="59"/>
      <c r="J25" s="72"/>
      <c r="K25" s="40"/>
      <c r="L25" s="41"/>
      <c r="M25" s="52"/>
      <c r="N25" s="50"/>
      <c r="O25" s="57"/>
      <c r="P25" s="42"/>
      <c r="Q25" s="360"/>
      <c r="R25" s="361"/>
      <c r="S25" s="362"/>
      <c r="T25" s="105" t="str">
        <f>IF(OR(O25="",L25=Paramétrage!$C$10,L25=Paramétrage!$C$13,L25=Paramétrage!$C$17,L25=Paramétrage!$C$20,L25=Paramétrage!$C$24,L25=Paramétrage!$C$27,AND(L25&lt;&gt;Paramétrage!$C$9,P25="Mut+ext")),"",ROUNDUP(N25/O25,0))</f>
        <v/>
      </c>
      <c r="U25" s="109">
        <f>IF(OR(L25="",P25="Mut+ext"),0,IF(VLOOKUP(L25,Paramétrage!$C$6:$E$29,2,0)=0,0,IF(O25="","saisir capacité",IF(OR(G25=Paramétrage!$I$7,G25=Paramétrage!$I$8,G25=Paramétrage!$I$9,G25=Paramétrage!$I$10),0,M25*T25*VLOOKUP(L25,Paramétrage!$C$6:$E$29,2,0)))))</f>
        <v>0</v>
      </c>
      <c r="V25" s="43"/>
      <c r="W25" s="104">
        <f t="shared" si="8"/>
        <v>0</v>
      </c>
      <c r="X25" s="106">
        <f>IF(L25="",0,IF(ISERROR(V25+U25*VLOOKUP(L25,Paramétrage!$C$6:$E$29,3,0))=TRUE,W25,V25+U25*VLOOKUP(L25,Paramétrage!$C$6:$E$29,3,0)))</f>
        <v>0</v>
      </c>
      <c r="Y25" s="366"/>
      <c r="Z25" s="361"/>
      <c r="AA25" s="367"/>
      <c r="AB25" s="214"/>
      <c r="AC25" s="44"/>
      <c r="AD25" s="74">
        <f t="shared" si="10"/>
        <v>0</v>
      </c>
      <c r="AE25" s="17">
        <f t="shared" si="9"/>
        <v>0</v>
      </c>
    </row>
    <row r="26" spans="1:31" hidden="1" x14ac:dyDescent="0.25">
      <c r="A26" s="349"/>
      <c r="B26" s="351"/>
      <c r="C26" s="354"/>
      <c r="D26" s="355"/>
      <c r="E26" s="358"/>
      <c r="F26" s="164"/>
      <c r="G26" s="47"/>
      <c r="H26" s="65"/>
      <c r="I26" s="59"/>
      <c r="J26" s="72"/>
      <c r="K26" s="40"/>
      <c r="L26" s="41"/>
      <c r="M26" s="52"/>
      <c r="N26" s="51"/>
      <c r="O26" s="57"/>
      <c r="P26" s="42"/>
      <c r="Q26" s="360"/>
      <c r="R26" s="361"/>
      <c r="S26" s="362"/>
      <c r="T26" s="105" t="str">
        <f>IF(OR(O26="",L26=Paramétrage!$C$10,L26=Paramétrage!$C$13,L26=Paramétrage!$C$17,L26=Paramétrage!$C$20,L26=Paramétrage!$C$24,L26=Paramétrage!$C$27,AND(L26&lt;&gt;Paramétrage!$C$9,P26="Mut+ext")),"",ROUNDUP(N26/O26,0))</f>
        <v/>
      </c>
      <c r="U26" s="109">
        <f>IF(OR(L26="",P26="Mut+ext"),0,IF(VLOOKUP(L26,Paramétrage!$C$6:$E$29,2,0)=0,0,IF(O26="","saisir capacité",IF(OR(G26=Paramétrage!$I$7,G26=Paramétrage!$I$8,G26=Paramétrage!$I$9,G26=Paramétrage!$I$10),0,M26*T26*VLOOKUP(L26,Paramétrage!$C$6:$E$29,2,0)))))</f>
        <v>0</v>
      </c>
      <c r="V26" s="43"/>
      <c r="W26" s="104">
        <f t="shared" si="8"/>
        <v>0</v>
      </c>
      <c r="X26" s="106">
        <f>IF(L26="",0,IF(ISERROR(V26+U26*VLOOKUP(L26,Paramétrage!$C$6:$E$29,3,0))=TRUE,W26,V26+U26*VLOOKUP(L26,Paramétrage!$C$6:$E$29,3,0)))</f>
        <v>0</v>
      </c>
      <c r="Y26" s="366"/>
      <c r="Z26" s="361"/>
      <c r="AA26" s="367"/>
      <c r="AB26" s="214"/>
      <c r="AC26" s="44"/>
      <c r="AD26" s="74">
        <f t="shared" si="10"/>
        <v>0</v>
      </c>
      <c r="AE26" s="17">
        <f t="shared" si="9"/>
        <v>0</v>
      </c>
    </row>
    <row r="27" spans="1:31" hidden="1" x14ac:dyDescent="0.25">
      <c r="A27" s="349"/>
      <c r="B27" s="351"/>
      <c r="C27" s="354"/>
      <c r="D27" s="355"/>
      <c r="E27" s="358"/>
      <c r="F27" s="164"/>
      <c r="G27" s="64"/>
      <c r="H27" s="165"/>
      <c r="I27" s="59"/>
      <c r="J27" s="58"/>
      <c r="K27" s="40"/>
      <c r="L27" s="41"/>
      <c r="M27" s="52"/>
      <c r="N27" s="50"/>
      <c r="O27" s="57"/>
      <c r="P27" s="42"/>
      <c r="Q27" s="360"/>
      <c r="R27" s="361"/>
      <c r="S27" s="362"/>
      <c r="T27" s="105" t="str">
        <f>IF(OR(O27="",L27=Paramétrage!$C$10,L27=Paramétrage!$C$13,L27=Paramétrage!$C$17,L27=Paramétrage!$C$20,L27=Paramétrage!$C$24,L27=Paramétrage!$C$27,AND(L27&lt;&gt;Paramétrage!$C$9,P27="Mut+ext")),"",ROUNDUP(N27/O27,0))</f>
        <v/>
      </c>
      <c r="U27" s="109">
        <f>IF(OR(L27="",P27="Mut+ext"),0,IF(VLOOKUP(L27,Paramétrage!$C$6:$E$29,2,0)=0,0,IF(O27="","saisir capacité",IF(OR(G27=Paramétrage!$I$7,G27=Paramétrage!$I$8,G27=Paramétrage!$I$9,G27=Paramétrage!$I$10),0,M27*T27*VLOOKUP(L27,Paramétrage!$C$6:$E$29,2,0)))))</f>
        <v>0</v>
      </c>
      <c r="V27" s="43"/>
      <c r="W27" s="104">
        <f t="shared" si="8"/>
        <v>0</v>
      </c>
      <c r="X27" s="106">
        <f>IF(L27="",0,IF(ISERROR(V27+U27*VLOOKUP(L27,Paramétrage!$C$6:$E$29,3,0))=TRUE,W27,V27+U27*VLOOKUP(L27,Paramétrage!$C$6:$E$29,3,0)))</f>
        <v>0</v>
      </c>
      <c r="Y27" s="366"/>
      <c r="Z27" s="361"/>
      <c r="AA27" s="367"/>
      <c r="AB27" s="214"/>
      <c r="AC27" s="44"/>
      <c r="AD27" s="74">
        <f t="shared" si="10"/>
        <v>0</v>
      </c>
      <c r="AE27" s="17">
        <f t="shared" si="9"/>
        <v>0</v>
      </c>
    </row>
    <row r="28" spans="1:31" hidden="1" x14ac:dyDescent="0.25">
      <c r="A28" s="349"/>
      <c r="B28" s="351"/>
      <c r="C28" s="356"/>
      <c r="D28" s="357"/>
      <c r="E28" s="359"/>
      <c r="F28" s="164"/>
      <c r="G28" s="64"/>
      <c r="H28" s="165"/>
      <c r="I28" s="59"/>
      <c r="J28" s="58"/>
      <c r="K28" s="40"/>
      <c r="L28" s="41"/>
      <c r="M28" s="52"/>
      <c r="N28" s="49"/>
      <c r="O28" s="57"/>
      <c r="P28" s="42"/>
      <c r="Q28" s="360"/>
      <c r="R28" s="361"/>
      <c r="S28" s="362"/>
      <c r="T28" s="105" t="str">
        <f>IF(OR(O28="",L28=Paramétrage!$C$10,L28=Paramétrage!$C$13,L28=Paramétrage!$C$17,L28=Paramétrage!$C$20,L28=Paramétrage!$C$24,L28=Paramétrage!$C$27,AND(L28&lt;&gt;Paramétrage!$C$9,P28="Mut+ext")),"",ROUNDUP(N28/O28,0))</f>
        <v/>
      </c>
      <c r="U28" s="109">
        <f>IF(OR(L28="",P28="Mut+ext"),0,IF(VLOOKUP(L28,Paramétrage!$C$6:$E$29,2,0)=0,0,IF(O28="","saisir capacité",IF(OR(G28=Paramétrage!$I$7,G28=Paramétrage!$I$8,G28=Paramétrage!$I$9,G28=Paramétrage!$I$10),0,M28*T28*VLOOKUP(L28,Paramétrage!$C$6:$E$29,2,0)))))</f>
        <v>0</v>
      </c>
      <c r="V28" s="43"/>
      <c r="W28" s="104">
        <f t="shared" si="8"/>
        <v>0</v>
      </c>
      <c r="X28" s="106">
        <f>IF(L28="",0,IF(ISERROR(V28+U28*VLOOKUP(L28,Paramétrage!$C$6:$E$29,3,0))=TRUE,W28,V28+U28*VLOOKUP(L28,Paramétrage!$C$6:$E$29,3,0)))</f>
        <v>0</v>
      </c>
      <c r="Y28" s="366"/>
      <c r="Z28" s="361"/>
      <c r="AA28" s="367"/>
      <c r="AB28" s="214"/>
      <c r="AC28" s="44"/>
      <c r="AD28" s="74">
        <f t="shared" si="10"/>
        <v>0</v>
      </c>
      <c r="AE28" s="17">
        <f t="shared" si="9"/>
        <v>0</v>
      </c>
    </row>
    <row r="29" spans="1:31" x14ac:dyDescent="0.25">
      <c r="A29" s="349"/>
      <c r="B29" s="351"/>
      <c r="C29" s="175"/>
      <c r="D29" s="176"/>
      <c r="E29" s="76"/>
      <c r="F29" s="76"/>
      <c r="G29" s="168"/>
      <c r="H29" s="166"/>
      <c r="I29" s="132"/>
      <c r="J29" s="77"/>
      <c r="K29" s="78"/>
      <c r="L29" s="85"/>
      <c r="M29" s="79">
        <f>AD29</f>
        <v>48</v>
      </c>
      <c r="N29" s="80"/>
      <c r="O29" s="80"/>
      <c r="P29" s="83"/>
      <c r="Q29" s="81"/>
      <c r="R29" s="81"/>
      <c r="S29" s="82"/>
      <c r="T29" s="133"/>
      <c r="U29" s="84">
        <f>SUM(U21:U28)</f>
        <v>0</v>
      </c>
      <c r="V29" s="85">
        <f>SUM(V21:V28)</f>
        <v>0</v>
      </c>
      <c r="W29" s="86">
        <f t="shared" ref="W29" si="11">U29+V29</f>
        <v>0</v>
      </c>
      <c r="X29" s="87">
        <f>SUM(X21:X28)</f>
        <v>0</v>
      </c>
      <c r="Y29" s="134"/>
      <c r="Z29" s="135"/>
      <c r="AA29" s="136"/>
      <c r="AB29" s="137"/>
      <c r="AC29" s="138"/>
      <c r="AD29" s="139">
        <f>SUM(AD21:AD28)</f>
        <v>48</v>
      </c>
      <c r="AE29" s="140">
        <f>SUM(AE21:AE28)</f>
        <v>360</v>
      </c>
    </row>
    <row r="30" spans="1:31" ht="15.65" customHeight="1" x14ac:dyDescent="0.35">
      <c r="A30" s="349"/>
      <c r="B30" s="351" t="s">
        <v>76</v>
      </c>
      <c r="C30" s="352" t="s">
        <v>230</v>
      </c>
      <c r="D30" s="353"/>
      <c r="E30" s="358">
        <v>5</v>
      </c>
      <c r="F30" s="164" t="s">
        <v>78</v>
      </c>
      <c r="G30" s="47" t="s">
        <v>70</v>
      </c>
      <c r="H30" s="228" t="s">
        <v>231</v>
      </c>
      <c r="I30" s="59">
        <v>21</v>
      </c>
      <c r="J30" s="72" t="s">
        <v>80</v>
      </c>
      <c r="K30" s="40">
        <v>1</v>
      </c>
      <c r="L30" s="41" t="s">
        <v>72</v>
      </c>
      <c r="M30" s="53">
        <v>10</v>
      </c>
      <c r="N30" s="50">
        <v>10</v>
      </c>
      <c r="O30" s="57">
        <v>30</v>
      </c>
      <c r="P30" s="46" t="s">
        <v>105</v>
      </c>
      <c r="Q30" s="360" t="s">
        <v>274</v>
      </c>
      <c r="R30" s="361"/>
      <c r="S30" s="362"/>
      <c r="T30" s="105" t="str">
        <f>IF(OR(O30="",L30=Paramétrage!$C$10,L30=Paramétrage!$C$13,L30=Paramétrage!$C$17,L30=Paramétrage!$C$20,L30=Paramétrage!$C$24,L30=Paramétrage!$C$27,AND(L30&lt;&gt;Paramétrage!$C$9,P30="Mut+ext")),"",ROUNDUP(N30/O30,0))</f>
        <v/>
      </c>
      <c r="U30" s="109">
        <f>IF(OR(L30="",P30="Mut+ext"),0,IF(VLOOKUP(L30,Paramétrage!$C$6:$E$29,2,0)=0,0,IF(O30="","saisir capacité",IF(OR(G30=Paramétrage!$I$7,G30=Paramétrage!$I$8,G30=Paramétrage!$I$9,G30=Paramétrage!$I$10),0,M30*T30*VLOOKUP(L30,Paramétrage!$C$6:$E$29,2,0)))))</f>
        <v>0</v>
      </c>
      <c r="V30" s="71"/>
      <c r="W30" s="107">
        <f t="shared" ref="W30:W37" si="12">IF(ISERROR(U30+V30)=TRUE,U30,U30+V30)</f>
        <v>0</v>
      </c>
      <c r="X30" s="108">
        <f>IF(L30="",0,IF(ISERROR(V30+U30*VLOOKUP(L30,Paramétrage!$C$6:$E$29,3,0))=TRUE,W30,V30+U30*VLOOKUP(L30,Paramétrage!$C$6:$E$29,3,0)))</f>
        <v>0</v>
      </c>
      <c r="Y30" s="366"/>
      <c r="Z30" s="361"/>
      <c r="AA30" s="367"/>
      <c r="AB30" s="73" t="s">
        <v>65</v>
      </c>
      <c r="AC30" s="44" t="s">
        <v>66</v>
      </c>
      <c r="AD30" s="74">
        <f>IF(F30="",0,IF(J30="",0,IF(SUMIF(F30:F37,F30,N30:N37)=0,0,IF(OR(K30="",J30="obligatoire"),AE30/SUMIF(F30:F37,F30,N30:N37),AE30/(SUMIF(F30:F37,F30,N30:N37)/K30)))))</f>
        <v>3.3333333333333335</v>
      </c>
      <c r="AE30" s="16">
        <f>M30*N30</f>
        <v>100</v>
      </c>
    </row>
    <row r="31" spans="1:31" x14ac:dyDescent="0.35">
      <c r="A31" s="349"/>
      <c r="B31" s="351"/>
      <c r="C31" s="354"/>
      <c r="D31" s="355"/>
      <c r="E31" s="358"/>
      <c r="F31" s="164" t="s">
        <v>78</v>
      </c>
      <c r="G31" s="39" t="s">
        <v>70</v>
      </c>
      <c r="H31" s="228" t="s">
        <v>232</v>
      </c>
      <c r="I31" s="59">
        <v>21</v>
      </c>
      <c r="J31" s="72" t="s">
        <v>80</v>
      </c>
      <c r="K31" s="40">
        <v>1</v>
      </c>
      <c r="L31" s="41" t="s">
        <v>72</v>
      </c>
      <c r="M31" s="52">
        <v>10</v>
      </c>
      <c r="N31" s="49">
        <v>10</v>
      </c>
      <c r="O31" s="57">
        <v>30</v>
      </c>
      <c r="P31" s="46" t="s">
        <v>105</v>
      </c>
      <c r="Q31" s="360" t="s">
        <v>274</v>
      </c>
      <c r="R31" s="361"/>
      <c r="S31" s="362"/>
      <c r="T31" s="105" t="str">
        <f>IF(OR(O31="",L31=Paramétrage!$C$10,L31=Paramétrage!$C$13,L31=Paramétrage!$C$17,L31=Paramétrage!$C$20,L31=Paramétrage!$C$24,L31=Paramétrage!$C$27,AND(L31&lt;&gt;Paramétrage!$C$9,P31="Mut+ext")),"",ROUNDUP(N31/O31,0))</f>
        <v/>
      </c>
      <c r="U31" s="109">
        <f>IF(OR(L31="",P31="Mut+ext"),0,IF(VLOOKUP(L31,Paramétrage!$C$6:$E$29,2,0)=0,0,IF(O31="","saisir capacité",IF(OR(G31=Paramétrage!$I$7,G31=Paramétrage!$I$8,G31=Paramétrage!$I$9,G31=Paramétrage!$I$10),0,M31*T31*VLOOKUP(L31,Paramétrage!$C$6:$E$29,2,0)))))</f>
        <v>0</v>
      </c>
      <c r="V31" s="43"/>
      <c r="W31" s="104">
        <f t="shared" si="12"/>
        <v>0</v>
      </c>
      <c r="X31" s="106">
        <f>IF(L31="",0,IF(ISERROR(V31+U31*VLOOKUP(L31,Paramétrage!$C$6:$E$29,3,0))=TRUE,W31,V31+U31*VLOOKUP(L31,Paramétrage!$C$6:$E$29,3,0)))</f>
        <v>0</v>
      </c>
      <c r="Y31" s="366"/>
      <c r="Z31" s="361"/>
      <c r="AA31" s="367"/>
      <c r="AB31" s="214" t="s">
        <v>233</v>
      </c>
      <c r="AC31" s="44" t="s">
        <v>180</v>
      </c>
      <c r="AD31" s="74">
        <f>IF(F31="",0,IF(J31="",0,IF(SUMIF(F30:F37,F31,N30:N37)=0,0,IF(OR(K31="",J31="obligatoire"),AE31/SUMIF(F30:F37,F31,N30:N37),AE31/(SUMIF(F30:F37,F31,N30:N37)/K31)))))</f>
        <v>3.3333333333333335</v>
      </c>
      <c r="AE31" s="16">
        <f t="shared" ref="AE31:AE37" si="13">M31*N31</f>
        <v>100</v>
      </c>
    </row>
    <row r="32" spans="1:31" x14ac:dyDescent="0.35">
      <c r="A32" s="349"/>
      <c r="B32" s="351"/>
      <c r="C32" s="354"/>
      <c r="D32" s="355"/>
      <c r="E32" s="358"/>
      <c r="F32" s="164" t="s">
        <v>78</v>
      </c>
      <c r="G32" s="39" t="s">
        <v>70</v>
      </c>
      <c r="H32" s="228" t="s">
        <v>234</v>
      </c>
      <c r="I32" s="59">
        <v>21</v>
      </c>
      <c r="J32" s="72" t="s">
        <v>80</v>
      </c>
      <c r="K32" s="40">
        <v>1</v>
      </c>
      <c r="L32" s="41" t="s">
        <v>72</v>
      </c>
      <c r="M32" s="52">
        <v>22</v>
      </c>
      <c r="N32" s="50">
        <v>10</v>
      </c>
      <c r="O32" s="57">
        <v>30</v>
      </c>
      <c r="P32" s="46" t="s">
        <v>105</v>
      </c>
      <c r="Q32" s="360" t="s">
        <v>274</v>
      </c>
      <c r="R32" s="361"/>
      <c r="S32" s="362"/>
      <c r="T32" s="105" t="str">
        <f>IF(OR(O32="",L32=Paramétrage!$C$10,L32=Paramétrage!$C$13,L32=Paramétrage!$C$17,L32=Paramétrage!$C$20,L32=Paramétrage!$C$24,L32=Paramétrage!$C$27,AND(L32&lt;&gt;Paramétrage!$C$9,P32="Mut+ext")),"",ROUNDUP(N32/O32,0))</f>
        <v/>
      </c>
      <c r="U32" s="109">
        <f>IF(OR(L32="",P32="Mut+ext"),0,IF(VLOOKUP(L32,Paramétrage!$C$6:$E$29,2,0)=0,0,IF(O32="","saisir capacité",IF(OR(G32=Paramétrage!$I$7,G32=Paramétrage!$I$8,G32=Paramétrage!$I$9,G32=Paramétrage!$I$10),0,M32*T32*VLOOKUP(L32,Paramétrage!$C$6:$E$29,2,0)))))</f>
        <v>0</v>
      </c>
      <c r="V32" s="43"/>
      <c r="W32" s="104">
        <f t="shared" si="12"/>
        <v>0</v>
      </c>
      <c r="X32" s="106">
        <f>IF(L32="",0,IF(ISERROR(V32+U32*VLOOKUP(L32,Paramétrage!$C$6:$E$29,3,0))=TRUE,W32,V32+U32*VLOOKUP(L32,Paramétrage!$C$6:$E$29,3,0)))</f>
        <v>0</v>
      </c>
      <c r="Y32" s="366"/>
      <c r="Z32" s="361"/>
      <c r="AA32" s="367"/>
      <c r="AB32" s="214" t="s">
        <v>233</v>
      </c>
      <c r="AC32" s="44" t="s">
        <v>180</v>
      </c>
      <c r="AD32" s="74">
        <f>IF(F32="",0,IF(J32="",0,IF(SUMIF(F30:F37,F32,N30:N37)=0,0,IF(OR(K32="",J32="obligatoire"),AE32/SUMIF(F30:F37,F32,N30:N37),AE32/(SUMIF(F30:F37,F32,N30:N37)/K32)))))</f>
        <v>7.333333333333333</v>
      </c>
      <c r="AE32" s="16">
        <f t="shared" si="13"/>
        <v>220</v>
      </c>
    </row>
    <row r="33" spans="1:31" x14ac:dyDescent="0.25">
      <c r="A33" s="349"/>
      <c r="B33" s="351"/>
      <c r="C33" s="354"/>
      <c r="D33" s="355"/>
      <c r="E33" s="358"/>
      <c r="F33" s="164"/>
      <c r="G33" s="39"/>
      <c r="H33" s="165"/>
      <c r="I33" s="59"/>
      <c r="J33" s="72"/>
      <c r="K33" s="40"/>
      <c r="L33" s="41"/>
      <c r="M33" s="52"/>
      <c r="N33" s="51"/>
      <c r="O33" s="57"/>
      <c r="P33" s="42"/>
      <c r="Q33" s="360"/>
      <c r="R33" s="361"/>
      <c r="S33" s="362"/>
      <c r="T33" s="105" t="str">
        <f>IF(OR(O33="",L33=Paramétrage!$C$10,L33=Paramétrage!$C$13,L33=Paramétrage!$C$17,L33=Paramétrage!$C$20,L33=Paramétrage!$C$24,L33=Paramétrage!$C$27,AND(L33&lt;&gt;Paramétrage!$C$9,P33="Mut+ext")),"",ROUNDUP(N33/O33,0))</f>
        <v/>
      </c>
      <c r="U33" s="109">
        <f>IF(OR(L33="",P33="Mut+ext"),0,IF(VLOOKUP(L33,Paramétrage!$C$6:$E$29,2,0)=0,0,IF(O33="","saisir capacité",IF(OR(G33=Paramétrage!$I$7,G33=Paramétrage!$I$8,G33=Paramétrage!$I$9,G33=Paramétrage!$I$10),0,M33*T33*VLOOKUP(L33,Paramétrage!$C$6:$E$29,2,0)))))</f>
        <v>0</v>
      </c>
      <c r="V33" s="43"/>
      <c r="W33" s="104">
        <f t="shared" si="12"/>
        <v>0</v>
      </c>
      <c r="X33" s="106">
        <f>IF(L33="",0,IF(ISERROR(V33+U33*VLOOKUP(L33,Paramétrage!$C$6:$E$29,3,0))=TRUE,W33,V33+U33*VLOOKUP(L33,Paramétrage!$C$6:$E$29,3,0)))</f>
        <v>0</v>
      </c>
      <c r="Y33" s="366"/>
      <c r="Z33" s="361"/>
      <c r="AA33" s="367"/>
      <c r="AB33" s="60"/>
      <c r="AC33" s="44"/>
      <c r="AD33" s="74">
        <f>IF(F33="",0,IF(J33="",0,IF(SUMIF(F30:F37,F33,N30:N37)=0,0,IF(OR(K33="",J33="obligatoire"),AE33/SUMIF(F30:F37,F33,N30:N37),AE33/(SUMIF(F30:F37,F33,N30:N37)/K33)))))</f>
        <v>0</v>
      </c>
      <c r="AE33" s="16">
        <f t="shared" si="13"/>
        <v>0</v>
      </c>
    </row>
    <row r="34" spans="1:31" hidden="1" x14ac:dyDescent="0.25">
      <c r="A34" s="349"/>
      <c r="B34" s="351"/>
      <c r="C34" s="354"/>
      <c r="D34" s="355"/>
      <c r="E34" s="358"/>
      <c r="F34" s="164"/>
      <c r="G34" s="64"/>
      <c r="H34" s="165"/>
      <c r="I34" s="59"/>
      <c r="J34" s="58"/>
      <c r="K34" s="40"/>
      <c r="L34" s="41"/>
      <c r="M34" s="52"/>
      <c r="N34" s="50"/>
      <c r="O34" s="57"/>
      <c r="P34" s="42"/>
      <c r="Q34" s="360"/>
      <c r="R34" s="361"/>
      <c r="S34" s="362"/>
      <c r="T34" s="105" t="str">
        <f>IF(OR(O34="",L34=Paramétrage!$C$10,L34=Paramétrage!$C$13,L34=Paramétrage!$C$17,L34=Paramétrage!$C$20,L34=Paramétrage!$C$24,L34=Paramétrage!$C$27,AND(L34&lt;&gt;Paramétrage!$C$9,P34="Mut+ext")),"",ROUNDUP(N34/O34,0))</f>
        <v/>
      </c>
      <c r="U34" s="109">
        <f>IF(OR(L34="",P34="Mut+ext"),0,IF(VLOOKUP(L34,Paramétrage!$C$6:$E$29,2,0)=0,0,IF(O34="","saisir capacité",IF(OR(G34=Paramétrage!$I$7,G34=Paramétrage!$I$8,G34=Paramétrage!$I$9,G34=Paramétrage!$I$10),0,M34*T34*VLOOKUP(L34,Paramétrage!$C$6:$E$29,2,0)))))</f>
        <v>0</v>
      </c>
      <c r="V34" s="43"/>
      <c r="W34" s="104">
        <f t="shared" si="12"/>
        <v>0</v>
      </c>
      <c r="X34" s="106">
        <f>IF(L34="",0,IF(ISERROR(V34+U34*VLOOKUP(L34,Paramétrage!$C$6:$E$29,3,0))=TRUE,W34,V34+U34*VLOOKUP(L34,Paramétrage!$C$6:$E$29,3,0)))</f>
        <v>0</v>
      </c>
      <c r="Y34" s="366"/>
      <c r="Z34" s="361"/>
      <c r="AA34" s="367"/>
      <c r="AB34" s="214"/>
      <c r="AC34" s="44"/>
      <c r="AD34" s="74">
        <f>IF(F34="",0,IF(J34="",0,IF(SUMIF(F30:F37,F34,N30:N37)=0,0,IF(OR(K34="",J34="obligatoire"),AE34/SUMIF(F30:F37,F34,N30:N37),AE34/(SUMIF(F30:F37,F34,N30:N37)/K34)))))</f>
        <v>0</v>
      </c>
      <c r="AE34" s="16">
        <f t="shared" si="13"/>
        <v>0</v>
      </c>
    </row>
    <row r="35" spans="1:31" hidden="1" x14ac:dyDescent="0.25">
      <c r="A35" s="349"/>
      <c r="B35" s="351"/>
      <c r="C35" s="354"/>
      <c r="D35" s="355"/>
      <c r="E35" s="358"/>
      <c r="F35" s="164"/>
      <c r="G35" s="64"/>
      <c r="H35" s="165"/>
      <c r="I35" s="59"/>
      <c r="J35" s="58"/>
      <c r="K35" s="40"/>
      <c r="L35" s="41"/>
      <c r="M35" s="52"/>
      <c r="N35" s="51"/>
      <c r="O35" s="57"/>
      <c r="P35" s="42"/>
      <c r="Q35" s="360"/>
      <c r="R35" s="361"/>
      <c r="S35" s="362"/>
      <c r="T35" s="105" t="str">
        <f>IF(OR(O35="",L35=Paramétrage!$C$10,L35=Paramétrage!$C$13,L35=Paramétrage!$C$17,L35=Paramétrage!$C$20,L35=Paramétrage!$C$24,L35=Paramétrage!$C$27,AND(L35&lt;&gt;Paramétrage!$C$9,P35="Mut+ext")),"",ROUNDUP(N35/O35,0))</f>
        <v/>
      </c>
      <c r="U35" s="109">
        <f>IF(OR(L35="",P35="Mut+ext"),0,IF(VLOOKUP(L35,Paramétrage!$C$6:$E$29,2,0)=0,0,IF(O35="","saisir capacité",IF(OR(G35=Paramétrage!$I$7,G35=Paramétrage!$I$8,G35=Paramétrage!$I$9,G35=Paramétrage!$I$10),0,M35*T35*VLOOKUP(L35,Paramétrage!$C$6:$E$29,2,0)))))</f>
        <v>0</v>
      </c>
      <c r="V35" s="43"/>
      <c r="W35" s="104">
        <f t="shared" si="12"/>
        <v>0</v>
      </c>
      <c r="X35" s="106">
        <f>IF(L35="",0,IF(ISERROR(V35+U35*VLOOKUP(L35,Paramétrage!$C$6:$E$29,3,0))=TRUE,W35,V35+U35*VLOOKUP(L35,Paramétrage!$C$6:$E$29,3,0)))</f>
        <v>0</v>
      </c>
      <c r="Y35" s="366"/>
      <c r="Z35" s="361"/>
      <c r="AA35" s="367"/>
      <c r="AB35" s="214"/>
      <c r="AC35" s="44"/>
      <c r="AD35" s="74">
        <f>IF(F35="",0,IF(J35="",0,IF(SUMIF(F30:F37,F35,N30:N37)=0,0,IF(OR(K35="",J35="obligatoire"),AE35/SUMIF(F30:F37,F35,N30:N37),AE35/(SUMIF(F30:F37,F35,N30:N37)/K35)))))</f>
        <v>0</v>
      </c>
      <c r="AE35" s="16">
        <f t="shared" si="13"/>
        <v>0</v>
      </c>
    </row>
    <row r="36" spans="1:31" hidden="1" x14ac:dyDescent="0.25">
      <c r="A36" s="349"/>
      <c r="B36" s="351"/>
      <c r="C36" s="354"/>
      <c r="D36" s="355"/>
      <c r="E36" s="358"/>
      <c r="F36" s="164"/>
      <c r="G36" s="64"/>
      <c r="H36" s="165"/>
      <c r="I36" s="59"/>
      <c r="J36" s="58"/>
      <c r="K36" s="40"/>
      <c r="L36" s="41"/>
      <c r="M36" s="52"/>
      <c r="N36" s="50"/>
      <c r="O36" s="57"/>
      <c r="P36" s="42"/>
      <c r="Q36" s="360"/>
      <c r="R36" s="361"/>
      <c r="S36" s="362"/>
      <c r="T36" s="105" t="str">
        <f>IF(OR(O36="",L36=Paramétrage!$C$10,L36=Paramétrage!$C$13,L36=Paramétrage!$C$17,L36=Paramétrage!$C$20,L36=Paramétrage!$C$24,L36=Paramétrage!$C$27,AND(L36&lt;&gt;Paramétrage!$C$9,P36="Mut+ext")),"",ROUNDUP(N36/O36,0))</f>
        <v/>
      </c>
      <c r="U36" s="109">
        <f>IF(OR(L36="",P36="Mut+ext"),0,IF(VLOOKUP(L36,Paramétrage!$C$6:$E$29,2,0)=0,0,IF(O36="","saisir capacité",IF(OR(G36=Paramétrage!$I$7,G36=Paramétrage!$I$8,G36=Paramétrage!$I$9,G36=Paramétrage!$I$10),0,M36*T36*VLOOKUP(L36,Paramétrage!$C$6:$E$29,2,0)))))</f>
        <v>0</v>
      </c>
      <c r="V36" s="43"/>
      <c r="W36" s="104">
        <f t="shared" si="12"/>
        <v>0</v>
      </c>
      <c r="X36" s="106">
        <f>IF(L36="",0,IF(ISERROR(V36+U36*VLOOKUP(L36,Paramétrage!$C$6:$E$29,3,0))=TRUE,W36,V36+U36*VLOOKUP(L36,Paramétrage!$C$6:$E$29,3,0)))</f>
        <v>0</v>
      </c>
      <c r="Y36" s="366"/>
      <c r="Z36" s="361"/>
      <c r="AA36" s="367"/>
      <c r="AB36" s="214"/>
      <c r="AC36" s="44"/>
      <c r="AD36" s="74">
        <f>IF(F36="",0,IF(J36="",0,IF(SUMIF(F30:F37,F36,N30:N37)=0,0,IF(OR(K36="",J36="obligatoire"),AE36/SUMIF(F30:F37,F36,N30:N37),AE36/(SUMIF(F30:F37,F36,N30:N37)/K36)))))</f>
        <v>0</v>
      </c>
      <c r="AE36" s="16">
        <f t="shared" si="13"/>
        <v>0</v>
      </c>
    </row>
    <row r="37" spans="1:31" hidden="1" x14ac:dyDescent="0.25">
      <c r="A37" s="349"/>
      <c r="B37" s="351"/>
      <c r="C37" s="356"/>
      <c r="D37" s="357"/>
      <c r="E37" s="359"/>
      <c r="F37" s="164"/>
      <c r="G37" s="64"/>
      <c r="H37" s="165"/>
      <c r="I37" s="59"/>
      <c r="J37" s="58"/>
      <c r="K37" s="40"/>
      <c r="L37" s="41"/>
      <c r="M37" s="52"/>
      <c r="N37" s="49"/>
      <c r="O37" s="57"/>
      <c r="P37" s="42"/>
      <c r="Q37" s="360"/>
      <c r="R37" s="361"/>
      <c r="S37" s="362"/>
      <c r="T37" s="105" t="str">
        <f>IF(OR(O37="",L37=Paramétrage!$C$10,L37=Paramétrage!$C$13,L37=Paramétrage!$C$17,L37=Paramétrage!$C$20,L37=Paramétrage!$C$24,L37=Paramétrage!$C$27,AND(L37&lt;&gt;Paramétrage!$C$9,P37="Mut+ext")),"",ROUNDUP(N37/O37,0))</f>
        <v/>
      </c>
      <c r="U37" s="109">
        <f>IF(OR(L37="",P37="Mut+ext"),0,IF(VLOOKUP(L37,Paramétrage!$C$6:$E$29,2,0)=0,0,IF(O37="","saisir capacité",IF(OR(G37=Paramétrage!$I$7,G37=Paramétrage!$I$8,G37=Paramétrage!$I$9,G37=Paramétrage!$I$10),0,M37*T37*VLOOKUP(L37,Paramétrage!$C$6:$E$29,2,0)))))</f>
        <v>0</v>
      </c>
      <c r="V37" s="43"/>
      <c r="W37" s="104">
        <f t="shared" si="12"/>
        <v>0</v>
      </c>
      <c r="X37" s="106">
        <f>IF(L37="",0,IF(ISERROR(V37+U37*VLOOKUP(L37,Paramétrage!$C$6:$E$29,3,0))=TRUE,W37,V37+U37*VLOOKUP(L37,Paramétrage!$C$6:$E$29,3,0)))</f>
        <v>0</v>
      </c>
      <c r="Y37" s="366"/>
      <c r="Z37" s="361"/>
      <c r="AA37" s="367"/>
      <c r="AB37" s="214"/>
      <c r="AC37" s="44"/>
      <c r="AD37" s="74">
        <f>IF(F37="",0,IF(J37="",0,IF(SUMIF(F30:F37,F37,N30:N37)=0,0,IF(OR(K37="",J37="obligatoire"),AE37/SUMIF(F30:F37,F37,N30:N37),AE37/(SUMIF(F30:F37,F37,N30:N37)/K37)))))</f>
        <v>0</v>
      </c>
      <c r="AE37" s="16">
        <f t="shared" si="13"/>
        <v>0</v>
      </c>
    </row>
    <row r="38" spans="1:31" x14ac:dyDescent="0.25">
      <c r="A38" s="349"/>
      <c r="B38" s="351"/>
      <c r="C38" s="175"/>
      <c r="D38" s="176"/>
      <c r="E38" s="76"/>
      <c r="F38" s="76"/>
      <c r="G38" s="168"/>
      <c r="H38" s="166"/>
      <c r="I38" s="132"/>
      <c r="J38" s="77"/>
      <c r="K38" s="78"/>
      <c r="L38" s="85"/>
      <c r="M38" s="79">
        <f>AD38</f>
        <v>14</v>
      </c>
      <c r="N38" s="80"/>
      <c r="O38" s="80"/>
      <c r="P38" s="83"/>
      <c r="Q38" s="81"/>
      <c r="R38" s="81"/>
      <c r="S38" s="82"/>
      <c r="T38" s="133"/>
      <c r="U38" s="84">
        <f>SUM(U30:U37)</f>
        <v>0</v>
      </c>
      <c r="V38" s="85">
        <f>SUM(V30:V37)</f>
        <v>0</v>
      </c>
      <c r="W38" s="86">
        <f t="shared" ref="W38" si="14">U38+V38</f>
        <v>0</v>
      </c>
      <c r="X38" s="87">
        <f>SUM(X30:X37)</f>
        <v>0</v>
      </c>
      <c r="Y38" s="134"/>
      <c r="Z38" s="135"/>
      <c r="AA38" s="136"/>
      <c r="AB38" s="137"/>
      <c r="AC38" s="138"/>
      <c r="AD38" s="139">
        <f>SUM(AD30:AD37)</f>
        <v>14</v>
      </c>
      <c r="AE38" s="140">
        <f>SUM(AE30:AE37)</f>
        <v>420</v>
      </c>
    </row>
    <row r="39" spans="1:31" ht="15.65" customHeight="1" x14ac:dyDescent="0.25">
      <c r="A39" s="349"/>
      <c r="B39" s="351" t="s">
        <v>92</v>
      </c>
      <c r="C39" s="352" t="s">
        <v>93</v>
      </c>
      <c r="D39" s="353"/>
      <c r="E39" s="358">
        <v>7</v>
      </c>
      <c r="F39" s="164" t="s">
        <v>94</v>
      </c>
      <c r="G39" s="47" t="s">
        <v>70</v>
      </c>
      <c r="H39" s="65" t="s">
        <v>95</v>
      </c>
      <c r="I39" s="59">
        <v>20</v>
      </c>
      <c r="J39" s="72" t="s">
        <v>80</v>
      </c>
      <c r="K39" s="40">
        <v>4</v>
      </c>
      <c r="L39" s="41" t="s">
        <v>96</v>
      </c>
      <c r="M39" s="53">
        <v>16</v>
      </c>
      <c r="N39" s="50">
        <v>25</v>
      </c>
      <c r="O39" s="57">
        <v>35</v>
      </c>
      <c r="P39" s="46" t="s">
        <v>105</v>
      </c>
      <c r="Q39" s="360" t="s">
        <v>274</v>
      </c>
      <c r="R39" s="361"/>
      <c r="S39" s="362"/>
      <c r="T39" s="105" t="str">
        <f>IF(OR(O39="",L39=Paramétrage!$C$10,L39=Paramétrage!$C$13,L39=Paramétrage!$C$17,L39=Paramétrage!$C$20,L39=Paramétrage!$C$24,L39=Paramétrage!$C$27,AND(L39&lt;&gt;Paramétrage!$C$9,P39="Mut+ext")),"",ROUNDUP(N39/O39,0))</f>
        <v/>
      </c>
      <c r="U39" s="109">
        <f>IF(OR(L39="",P39="Mut+ext"),0,IF(VLOOKUP(L39,Paramétrage!$C$6:$E$29,2,0)=0,0,IF(O39="","saisir capacité",IF(OR(G39=Paramétrage!$I$7,G39=Paramétrage!$I$8,G39=Paramétrage!$I$9,G39=Paramétrage!$I$10),0,M39*T39*VLOOKUP(L39,Paramétrage!$C$6:$E$29,2,0)))))</f>
        <v>0</v>
      </c>
      <c r="V39" s="71"/>
      <c r="W39" s="107">
        <f t="shared" ref="W39:W46" si="15">IF(ISERROR(U39+V39)=TRUE,U39,U39+V39)</f>
        <v>0</v>
      </c>
      <c r="X39" s="108">
        <f>IF(L39="",0,IF(ISERROR(V39+U39*VLOOKUP(L39,Paramétrage!$C$6:$E$29,3,0))=TRUE,W39,V39+U39*VLOOKUP(L39,Paramétrage!$C$6:$E$29,3,0)))</f>
        <v>0</v>
      </c>
      <c r="Y39" s="366"/>
      <c r="Z39" s="361"/>
      <c r="AA39" s="367"/>
      <c r="AB39" s="73" t="s">
        <v>81</v>
      </c>
      <c r="AC39" s="44" t="s">
        <v>82</v>
      </c>
      <c r="AD39" s="74">
        <f>IF(F39="",0,IF(J39="",0,IF(SUMIF(F39:F46,F39,N39:N46)=0,0,IF(OR(K39="",J39="obligatoire"),AE39/SUMIF(F39:F46,F39,N39:N46),AE39/(SUMIF(F39:F46,F39,N39:N46)/K39)))))</f>
        <v>16</v>
      </c>
      <c r="AE39" s="16">
        <f>M39*N39</f>
        <v>400</v>
      </c>
    </row>
    <row r="40" spans="1:31" x14ac:dyDescent="0.25">
      <c r="A40" s="349"/>
      <c r="B40" s="351"/>
      <c r="C40" s="354"/>
      <c r="D40" s="355"/>
      <c r="E40" s="358"/>
      <c r="F40" s="164" t="s">
        <v>94</v>
      </c>
      <c r="G40" s="47" t="s">
        <v>70</v>
      </c>
      <c r="H40" s="65" t="s">
        <v>211</v>
      </c>
      <c r="I40" s="59">
        <v>21</v>
      </c>
      <c r="J40" s="72" t="s">
        <v>80</v>
      </c>
      <c r="K40" s="40">
        <v>4</v>
      </c>
      <c r="L40" s="41" t="s">
        <v>96</v>
      </c>
      <c r="M40" s="53">
        <v>16</v>
      </c>
      <c r="N40" s="49">
        <v>15</v>
      </c>
      <c r="O40" s="57">
        <v>35</v>
      </c>
      <c r="P40" s="42" t="s">
        <v>73</v>
      </c>
      <c r="Q40" s="360" t="s">
        <v>101</v>
      </c>
      <c r="R40" s="361"/>
      <c r="S40" s="362"/>
      <c r="T40" s="105">
        <f>IF(OR(O40="",L40=Paramétrage!$C$10,L40=Paramétrage!$C$13,L40=Paramétrage!$C$17,L40=Paramétrage!$C$20,L40=Paramétrage!$C$24,L40=Paramétrage!$C$27,AND(L40&lt;&gt;Paramétrage!$C$9,P40="Mut+ext")),"",ROUNDUP(N40/O40,0))</f>
        <v>1</v>
      </c>
      <c r="U40" s="109">
        <f>IF(OR(L40="",P40="Mut+ext"),0,IF(VLOOKUP(L40,Paramétrage!$C$6:$E$29,2,0)=0,0,IF(O40="","saisir capacité",IF(OR(G40=Paramétrage!$I$7,G40=Paramétrage!$I$8,G40=Paramétrage!$I$9,G40=Paramétrage!$I$10),0,M40*T40*VLOOKUP(L40,Paramétrage!$C$6:$E$29,2,0)))))</f>
        <v>16</v>
      </c>
      <c r="V40" s="43"/>
      <c r="W40" s="104">
        <f t="shared" si="15"/>
        <v>16</v>
      </c>
      <c r="X40" s="106">
        <f>IF(L40="",0,IF(ISERROR(V40+U40*VLOOKUP(L40,Paramétrage!$C$6:$E$29,3,0))=TRUE,W40,V40+U40*VLOOKUP(L40,Paramétrage!$C$6:$E$29,3,0)))</f>
        <v>24</v>
      </c>
      <c r="Y40" s="366"/>
      <c r="Z40" s="361"/>
      <c r="AA40" s="367"/>
      <c r="AB40" s="73" t="s">
        <v>81</v>
      </c>
      <c r="AC40" s="44" t="s">
        <v>82</v>
      </c>
      <c r="AD40" s="74">
        <f>IF(F40="",0,IF(J40="",0,IF(SUMIF(F39:F46,F40,N39:N46)=0,0,IF(OR(K40="",J40="obligatoire"),AE40/SUMIF(F39:F46,F40,N39:N46),AE40/(SUMIF(F39:F46,F40,N39:N46)/K40)))))</f>
        <v>9.6</v>
      </c>
      <c r="AE40" s="16">
        <f t="shared" ref="AE40:AE46" si="16">M40*N40</f>
        <v>240</v>
      </c>
    </row>
    <row r="41" spans="1:31" x14ac:dyDescent="0.25">
      <c r="A41" s="349"/>
      <c r="B41" s="351"/>
      <c r="C41" s="354"/>
      <c r="D41" s="355"/>
      <c r="E41" s="358"/>
      <c r="F41" s="164" t="s">
        <v>94</v>
      </c>
      <c r="G41" s="47" t="s">
        <v>70</v>
      </c>
      <c r="H41" s="165" t="s">
        <v>212</v>
      </c>
      <c r="I41" s="59">
        <v>21</v>
      </c>
      <c r="J41" s="72" t="s">
        <v>80</v>
      </c>
      <c r="K41" s="40">
        <v>4</v>
      </c>
      <c r="L41" s="41" t="s">
        <v>96</v>
      </c>
      <c r="M41" s="53">
        <v>16</v>
      </c>
      <c r="N41" s="50">
        <v>15</v>
      </c>
      <c r="O41" s="57">
        <v>35</v>
      </c>
      <c r="P41" s="42" t="s">
        <v>105</v>
      </c>
      <c r="Q41" s="360" t="s">
        <v>275</v>
      </c>
      <c r="R41" s="361"/>
      <c r="S41" s="362"/>
      <c r="T41" s="105" t="str">
        <f>IF(OR(O41="",L41=Paramétrage!$C$10,L41=Paramétrage!$C$13,L41=Paramétrage!$C$17,L41=Paramétrage!$C$20,L41=Paramétrage!$C$24,L41=Paramétrage!$C$27,AND(L41&lt;&gt;Paramétrage!$C$9,P41="Mut+ext")),"",ROUNDUP(N41/O41,0))</f>
        <v/>
      </c>
      <c r="U41" s="109">
        <f>IF(OR(L41="",P41="Mut+ext"),0,IF(VLOOKUP(L41,Paramétrage!$C$6:$E$29,2,0)=0,0,IF(O41="","saisir capacité",IF(OR(G41=Paramétrage!$I$7,G41=Paramétrage!$I$8,G41=Paramétrage!$I$9,G41=Paramétrage!$I$10),0,M41*T41*VLOOKUP(L41,Paramétrage!$C$6:$E$29,2,0)))))</f>
        <v>0</v>
      </c>
      <c r="V41" s="43"/>
      <c r="W41" s="104">
        <f t="shared" si="15"/>
        <v>0</v>
      </c>
      <c r="X41" s="106">
        <f>IF(L41="",0,IF(ISERROR(V41+U41*VLOOKUP(L41,Paramétrage!$C$6:$E$29,3,0))=TRUE,W41,V41+U41*VLOOKUP(L41,Paramétrage!$C$6:$E$29,3,0)))</f>
        <v>0</v>
      </c>
      <c r="Y41" s="366"/>
      <c r="Z41" s="361"/>
      <c r="AA41" s="367"/>
      <c r="AB41" s="73" t="s">
        <v>81</v>
      </c>
      <c r="AC41" s="44" t="s">
        <v>82</v>
      </c>
      <c r="AD41" s="74">
        <f>IF(F41="",0,IF(J41="",0,IF(SUMIF(F39:F46,F41,N39:N46)=0,0,IF(OR(K41="",J41="obligatoire"),AE41/SUMIF(F39:F46,F41,N39:N46),AE41/(SUMIF(F39:F46,F41,N39:N46)/K41)))))</f>
        <v>9.6</v>
      </c>
      <c r="AE41" s="16">
        <f t="shared" si="16"/>
        <v>240</v>
      </c>
    </row>
    <row r="42" spans="1:31" x14ac:dyDescent="0.25">
      <c r="A42" s="349"/>
      <c r="B42" s="351"/>
      <c r="C42" s="354"/>
      <c r="D42" s="355"/>
      <c r="E42" s="358"/>
      <c r="F42" s="164" t="s">
        <v>94</v>
      </c>
      <c r="G42" s="47" t="s">
        <v>70</v>
      </c>
      <c r="H42" s="165" t="s">
        <v>276</v>
      </c>
      <c r="I42" s="59">
        <v>21</v>
      </c>
      <c r="J42" s="72" t="s">
        <v>80</v>
      </c>
      <c r="K42" s="40">
        <v>4</v>
      </c>
      <c r="L42" s="41" t="s">
        <v>96</v>
      </c>
      <c r="M42" s="53">
        <v>16</v>
      </c>
      <c r="N42" s="51">
        <v>15</v>
      </c>
      <c r="O42" s="57">
        <v>35</v>
      </c>
      <c r="P42" s="42" t="s">
        <v>105</v>
      </c>
      <c r="Q42" s="360" t="s">
        <v>277</v>
      </c>
      <c r="R42" s="361"/>
      <c r="S42" s="362"/>
      <c r="T42" s="105" t="str">
        <f>IF(OR(O42="",L42=Paramétrage!$C$10,L42=Paramétrage!$C$13,L42=Paramétrage!$C$17,L42=Paramétrage!$C$20,L42=Paramétrage!$C$24,L42=Paramétrage!$C$27,AND(L42&lt;&gt;Paramétrage!$C$9,P42="Mut+ext")),"",ROUNDUP(N42/O42,0))</f>
        <v/>
      </c>
      <c r="U42" s="109">
        <f>IF(OR(L42="",P42="Mut+ext"),0,IF(VLOOKUP(L42,Paramétrage!$C$6:$E$29,2,0)=0,0,IF(O42="","saisir capacité",IF(OR(G42=Paramétrage!$I$7,G42=Paramétrage!$I$8,G42=Paramétrage!$I$9,G42=Paramétrage!$I$10),0,M42*T42*VLOOKUP(L42,Paramétrage!$C$6:$E$29,2,0)))))</f>
        <v>0</v>
      </c>
      <c r="V42" s="43"/>
      <c r="W42" s="104">
        <f t="shared" si="15"/>
        <v>0</v>
      </c>
      <c r="X42" s="106">
        <f>IF(L42="",0,IF(ISERROR(V42+U42*VLOOKUP(L42,Paramétrage!$C$6:$E$29,3,0))=TRUE,W42,V42+U42*VLOOKUP(L42,Paramétrage!$C$6:$E$29,3,0)))</f>
        <v>0</v>
      </c>
      <c r="Y42" s="366"/>
      <c r="Z42" s="361"/>
      <c r="AA42" s="367"/>
      <c r="AB42" s="73" t="s">
        <v>81</v>
      </c>
      <c r="AC42" s="44" t="s">
        <v>82</v>
      </c>
      <c r="AD42" s="74">
        <f>IF(F42="",0,IF(J42="",0,IF(SUMIF(F39:F46,F42,N39:N46)=0,0,IF(OR(K42="",J42="obligatoire"),AE42/SUMIF(F39:F46,F42,N39:N46),AE42/(SUMIF(F39:F46,F42,N39:N46)/K42)))))</f>
        <v>9.6</v>
      </c>
      <c r="AE42" s="16">
        <f t="shared" si="16"/>
        <v>240</v>
      </c>
    </row>
    <row r="43" spans="1:31" x14ac:dyDescent="0.25">
      <c r="A43" s="349"/>
      <c r="B43" s="351"/>
      <c r="C43" s="354"/>
      <c r="D43" s="355"/>
      <c r="E43" s="358"/>
      <c r="F43" s="164" t="s">
        <v>94</v>
      </c>
      <c r="G43" s="47" t="s">
        <v>70</v>
      </c>
      <c r="H43" s="165" t="s">
        <v>102</v>
      </c>
      <c r="I43" s="59">
        <v>21</v>
      </c>
      <c r="J43" s="72" t="s">
        <v>80</v>
      </c>
      <c r="K43" s="40">
        <v>4</v>
      </c>
      <c r="L43" s="41" t="s">
        <v>96</v>
      </c>
      <c r="M43" s="53">
        <v>16</v>
      </c>
      <c r="N43" s="50">
        <v>15</v>
      </c>
      <c r="O43" s="57">
        <v>35</v>
      </c>
      <c r="P43" s="42" t="s">
        <v>105</v>
      </c>
      <c r="Q43" s="360" t="s">
        <v>278</v>
      </c>
      <c r="R43" s="361"/>
      <c r="S43" s="362"/>
      <c r="T43" s="105" t="str">
        <f>IF(OR(O43="",L43=Paramétrage!$C$10,L43=Paramétrage!$C$13,L43=Paramétrage!$C$17,L43=Paramétrage!$C$20,L43=Paramétrage!$C$24,L43=Paramétrage!$C$27,AND(L43&lt;&gt;Paramétrage!$C$9,P43="Mut+ext")),"",ROUNDUP(N43/O43,0))</f>
        <v/>
      </c>
      <c r="U43" s="109">
        <f>IF(OR(L43="",P43="Mut+ext"),0,IF(VLOOKUP(L43,Paramétrage!$C$6:$E$29,2,0)=0,0,IF(O43="","saisir capacité",IF(OR(G43=Paramétrage!$I$7,G43=Paramétrage!$I$8,G43=Paramétrage!$I$9,G43=Paramétrage!$I$10),0,M43*T43*VLOOKUP(L43,Paramétrage!$C$6:$E$29,2,0)))))</f>
        <v>0</v>
      </c>
      <c r="V43" s="43"/>
      <c r="W43" s="104">
        <f t="shared" si="15"/>
        <v>0</v>
      </c>
      <c r="X43" s="106">
        <f>IF(L43="",0,IF(ISERROR(V43+U43*VLOOKUP(L43,Paramétrage!$C$6:$E$29,3,0))=TRUE,W43,V43+U43*VLOOKUP(L43,Paramétrage!$C$6:$E$29,3,0)))</f>
        <v>0</v>
      </c>
      <c r="Y43" s="366"/>
      <c r="Z43" s="361"/>
      <c r="AA43" s="367"/>
      <c r="AB43" s="73" t="s">
        <v>81</v>
      </c>
      <c r="AC43" s="44" t="s">
        <v>82</v>
      </c>
      <c r="AD43" s="74">
        <f>IF(F43="",0,IF(J43="",0,IF(SUMIF(F39:F46,F43,N39:N46)=0,0,IF(OR(K43="",J43="obligatoire"),AE43/SUMIF(F39:F46,F43,N39:N46),AE43/(SUMIF(F39:F46,F43,N39:N46)/K43)))))</f>
        <v>9.6</v>
      </c>
      <c r="AE43" s="16">
        <f t="shared" si="16"/>
        <v>240</v>
      </c>
    </row>
    <row r="44" spans="1:31" x14ac:dyDescent="0.25">
      <c r="A44" s="349"/>
      <c r="B44" s="351"/>
      <c r="C44" s="354"/>
      <c r="D44" s="355"/>
      <c r="E44" s="358"/>
      <c r="F44" s="164" t="s">
        <v>94</v>
      </c>
      <c r="G44" s="47" t="s">
        <v>70</v>
      </c>
      <c r="H44" s="165" t="s">
        <v>279</v>
      </c>
      <c r="I44" s="59">
        <v>21</v>
      </c>
      <c r="J44" s="72" t="s">
        <v>80</v>
      </c>
      <c r="K44" s="40">
        <v>4</v>
      </c>
      <c r="L44" s="41" t="s">
        <v>96</v>
      </c>
      <c r="M44" s="53">
        <v>16</v>
      </c>
      <c r="N44" s="51">
        <v>15</v>
      </c>
      <c r="O44" s="57">
        <v>35</v>
      </c>
      <c r="P44" s="42" t="s">
        <v>105</v>
      </c>
      <c r="Q44" s="360" t="s">
        <v>280</v>
      </c>
      <c r="R44" s="361"/>
      <c r="S44" s="362"/>
      <c r="T44" s="105" t="str">
        <f>IF(OR(O44="",L44=Paramétrage!$C$10,L44=Paramétrage!$C$13,L44=Paramétrage!$C$17,L44=Paramétrage!$C$20,L44=Paramétrage!$C$24,L44=Paramétrage!$C$27,AND(L44&lt;&gt;Paramétrage!$C$9,P44="Mut+ext")),"",ROUNDUP(N44/O44,0))</f>
        <v/>
      </c>
      <c r="U44" s="109">
        <f>IF(OR(L44="",P44="Mut+ext"),0,IF(VLOOKUP(L44,Paramétrage!$C$6:$E$29,2,0)=0,0,IF(O44="","saisir capacité",IF(OR(G44=Paramétrage!$I$7,G44=Paramétrage!$I$8,G44=Paramétrage!$I$9,G44=Paramétrage!$I$10),0,M44*T44*VLOOKUP(L44,Paramétrage!$C$6:$E$29,2,0)))))</f>
        <v>0</v>
      </c>
      <c r="V44" s="43"/>
      <c r="W44" s="104">
        <f t="shared" si="15"/>
        <v>0</v>
      </c>
      <c r="X44" s="106">
        <f>IF(L44="",0,IF(ISERROR(V44+U44*VLOOKUP(L44,Paramétrage!$C$6:$E$29,3,0))=TRUE,W44,V44+U44*VLOOKUP(L44,Paramétrage!$C$6:$E$29,3,0)))</f>
        <v>0</v>
      </c>
      <c r="Y44" s="366"/>
      <c r="Z44" s="361"/>
      <c r="AA44" s="367"/>
      <c r="AB44" s="73" t="s">
        <v>81</v>
      </c>
      <c r="AC44" s="44" t="s">
        <v>82</v>
      </c>
      <c r="AD44" s="74">
        <f>IF(F44="",0,IF(J44="",0,IF(SUMIF(F39:F46,F44,N39:N46)=0,0,IF(OR(K44="",J44="obligatoire"),AE44/SUMIF(F39:F46,F44,N39:N46),AE44/(SUMIF(F39:F46,F44,N39:N46)/K44)))))</f>
        <v>9.6</v>
      </c>
      <c r="AE44" s="16">
        <f t="shared" si="16"/>
        <v>240</v>
      </c>
    </row>
    <row r="45" spans="1:31" x14ac:dyDescent="0.25">
      <c r="A45" s="349"/>
      <c r="B45" s="351"/>
      <c r="C45" s="354"/>
      <c r="D45" s="355"/>
      <c r="E45" s="358"/>
      <c r="F45" s="164"/>
      <c r="G45" s="64"/>
      <c r="H45" s="165"/>
      <c r="I45" s="59"/>
      <c r="J45" s="58"/>
      <c r="K45" s="40"/>
      <c r="L45" s="41"/>
      <c r="M45" s="52"/>
      <c r="N45" s="50"/>
      <c r="O45" s="57"/>
      <c r="P45" s="42"/>
      <c r="Q45" s="360"/>
      <c r="R45" s="361"/>
      <c r="S45" s="362"/>
      <c r="T45" s="105" t="str">
        <f>IF(OR(O45="",L45=Paramétrage!$C$10,L45=Paramétrage!$C$13,L45=Paramétrage!$C$17,L45=Paramétrage!$C$20,L45=Paramétrage!$C$24,L45=Paramétrage!$C$27,AND(L45&lt;&gt;Paramétrage!$C$9,P45="Mut+ext")),"",ROUNDUP(N45/O45,0))</f>
        <v/>
      </c>
      <c r="U45" s="109">
        <f>IF(OR(L45="",P45="Mut+ext"),0,IF(VLOOKUP(L45,Paramétrage!$C$6:$E$29,2,0)=0,0,IF(O45="","saisir capacité",IF(OR(G45=Paramétrage!$I$7,G45=Paramétrage!$I$8,G45=Paramétrage!$I$9,G45=Paramétrage!$I$10),0,M45*T45*VLOOKUP(L45,Paramétrage!$C$6:$E$29,2,0)))))</f>
        <v>0</v>
      </c>
      <c r="V45" s="43"/>
      <c r="W45" s="104">
        <f t="shared" si="15"/>
        <v>0</v>
      </c>
      <c r="X45" s="106">
        <f>IF(L45="",0,IF(ISERROR(V45+U45*VLOOKUP(L45,Paramétrage!$C$6:$E$29,3,0))=TRUE,W45,V45+U45*VLOOKUP(L45,Paramétrage!$C$6:$E$29,3,0)))</f>
        <v>0</v>
      </c>
      <c r="Y45" s="366"/>
      <c r="Z45" s="361"/>
      <c r="AA45" s="367"/>
      <c r="AB45" s="214"/>
      <c r="AC45" s="44"/>
      <c r="AD45" s="74">
        <f>IF(F45="",0,IF(J45="",0,IF(SUMIF(F39:F46,F45,N39:N46)=0,0,IF(OR(K45="",J45="obligatoire"),AE45/SUMIF(F39:F46,F45,N39:N46),AE45/(SUMIF(F39:F46,F45,N39:N46)/K45)))))</f>
        <v>0</v>
      </c>
      <c r="AE45" s="16">
        <f t="shared" si="16"/>
        <v>0</v>
      </c>
    </row>
    <row r="46" spans="1:31" hidden="1" x14ac:dyDescent="0.25">
      <c r="A46" s="349"/>
      <c r="B46" s="351"/>
      <c r="C46" s="356"/>
      <c r="D46" s="357"/>
      <c r="E46" s="359"/>
      <c r="F46" s="164"/>
      <c r="G46" s="64"/>
      <c r="H46" s="165"/>
      <c r="I46" s="59"/>
      <c r="J46" s="58"/>
      <c r="K46" s="40"/>
      <c r="L46" s="41"/>
      <c r="M46" s="52"/>
      <c r="N46" s="49"/>
      <c r="O46" s="57"/>
      <c r="P46" s="42"/>
      <c r="Q46" s="360"/>
      <c r="R46" s="361"/>
      <c r="S46" s="362"/>
      <c r="T46" s="105" t="str">
        <f>IF(OR(O46="",L46=Paramétrage!$C$10,L46=Paramétrage!$C$13,L46=Paramétrage!$C$17,L46=Paramétrage!$C$20,L46=Paramétrage!$C$24,L46=Paramétrage!$C$27,AND(L46&lt;&gt;Paramétrage!$C$9,P46="Mut+ext")),"",ROUNDUP(N46/O46,0))</f>
        <v/>
      </c>
      <c r="U46" s="109">
        <f>IF(OR(L46="",P46="Mut+ext"),0,IF(VLOOKUP(L46,Paramétrage!$C$6:$E$29,2,0)=0,0,IF(O46="","saisir capacité",IF(OR(G46=Paramétrage!$I$7,G46=Paramétrage!$I$8,G46=Paramétrage!$I$9,G46=Paramétrage!$I$10),0,M46*T46*VLOOKUP(L46,Paramétrage!$C$6:$E$29,2,0)))))</f>
        <v>0</v>
      </c>
      <c r="V46" s="43"/>
      <c r="W46" s="104">
        <f t="shared" si="15"/>
        <v>0</v>
      </c>
      <c r="X46" s="106">
        <f>IF(L46="",0,IF(ISERROR(V46+U46*VLOOKUP(L46,Paramétrage!$C$6:$E$29,3,0))=TRUE,W46,V46+U46*VLOOKUP(L46,Paramétrage!$C$6:$E$29,3,0)))</f>
        <v>0</v>
      </c>
      <c r="Y46" s="366"/>
      <c r="Z46" s="361"/>
      <c r="AA46" s="367"/>
      <c r="AB46" s="214"/>
      <c r="AC46" s="44"/>
      <c r="AD46" s="74">
        <f>IF(F46="",0,IF(J46="",0,IF(SUMIF(F39:F46,F46,N39:N46)=0,0,IF(OR(K46="",J46="obligatoire"),AE46/SUMIF(F39:F46,F46,N39:N46),AE46/(SUMIF(F39:F46,F46,N39:N46)/K46)))))</f>
        <v>0</v>
      </c>
      <c r="AE46" s="16">
        <f t="shared" si="16"/>
        <v>0</v>
      </c>
    </row>
    <row r="47" spans="1:31" x14ac:dyDescent="0.25">
      <c r="A47" s="349"/>
      <c r="B47" s="351"/>
      <c r="C47" s="175"/>
      <c r="D47" s="176"/>
      <c r="E47" s="76"/>
      <c r="F47" s="76"/>
      <c r="G47" s="168"/>
      <c r="H47" s="166"/>
      <c r="I47" s="132"/>
      <c r="J47" s="77"/>
      <c r="K47" s="78"/>
      <c r="L47" s="85"/>
      <c r="M47" s="79">
        <f>AD47</f>
        <v>64</v>
      </c>
      <c r="N47" s="80"/>
      <c r="O47" s="80"/>
      <c r="P47" s="83"/>
      <c r="Q47" s="81"/>
      <c r="R47" s="81"/>
      <c r="S47" s="82"/>
      <c r="T47" s="133"/>
      <c r="U47" s="84">
        <f>SUM(U39:U46)</f>
        <v>16</v>
      </c>
      <c r="V47" s="85">
        <f>SUM(V39:V46)</f>
        <v>0</v>
      </c>
      <c r="W47" s="86">
        <f t="shared" ref="W47" si="17">U47+V47</f>
        <v>16</v>
      </c>
      <c r="X47" s="87">
        <f>SUM(X39:X46)</f>
        <v>24</v>
      </c>
      <c r="Y47" s="134"/>
      <c r="Z47" s="135"/>
      <c r="AA47" s="136"/>
      <c r="AB47" s="137"/>
      <c r="AC47" s="138"/>
      <c r="AD47" s="139">
        <f>SUM(AD39:AD46)</f>
        <v>64</v>
      </c>
      <c r="AE47" s="140">
        <f>SUM(AE39:AE46)</f>
        <v>1600</v>
      </c>
    </row>
    <row r="48" spans="1:31" ht="15.65" customHeight="1" x14ac:dyDescent="0.25">
      <c r="A48" s="349"/>
      <c r="B48" s="351" t="s">
        <v>108</v>
      </c>
      <c r="C48" s="352" t="s">
        <v>109</v>
      </c>
      <c r="D48" s="353"/>
      <c r="E48" s="358">
        <v>5</v>
      </c>
      <c r="F48" s="164" t="s">
        <v>110</v>
      </c>
      <c r="G48" s="47" t="s">
        <v>70</v>
      </c>
      <c r="H48" s="267" t="s">
        <v>111</v>
      </c>
      <c r="I48" s="59">
        <v>21</v>
      </c>
      <c r="J48" s="72" t="s">
        <v>80</v>
      </c>
      <c r="K48" s="40">
        <v>1</v>
      </c>
      <c r="L48" s="41" t="s">
        <v>72</v>
      </c>
      <c r="M48" s="53">
        <v>21</v>
      </c>
      <c r="N48" s="50">
        <v>35</v>
      </c>
      <c r="O48" s="57">
        <v>40</v>
      </c>
      <c r="P48" s="270" t="s">
        <v>105</v>
      </c>
      <c r="Q48" s="363" t="s">
        <v>210</v>
      </c>
      <c r="R48" s="364"/>
      <c r="S48" s="365"/>
      <c r="T48" s="262" t="str">
        <f>IF(OR(O48="",L48=Paramétrage!$C$10,L48=Paramétrage!$C$13,L48=Paramétrage!$C$17,L48=Paramétrage!$C$20,L48=Paramétrage!$C$24,L48=Paramétrage!$C$27,AND(L48&lt;&gt;Paramétrage!$C$9,P48="Mut+ext")),"",ROUNDUP(N48/O48,0))</f>
        <v/>
      </c>
      <c r="U48" s="263">
        <f>IF(OR(L48="",P48="Mut+ext"),0,IF(VLOOKUP(L48,Paramétrage!$C$6:$E$29,2,0)=0,0,IF(O48="","saisir capacité",IF(OR(G48=Paramétrage!$I$7,G48=Paramétrage!$I$8,G48=Paramétrage!$I$9,G48=Paramétrage!$I$10),0,M48*T48*VLOOKUP(L48,Paramétrage!$C$6:$E$29,2,0)))))</f>
        <v>0</v>
      </c>
      <c r="V48" s="71"/>
      <c r="W48" s="107">
        <f t="shared" ref="W48:W55" si="18">IF(ISERROR(U48+V48)=TRUE,U48,U48+V48)</f>
        <v>0</v>
      </c>
      <c r="X48" s="108">
        <f>IF(L48="",0,IF(ISERROR(V48+U48*VLOOKUP(L48,Paramétrage!$C$6:$E$29,3,0))=TRUE,W48,V48+U48*VLOOKUP(L48,Paramétrage!$C$6:$E$29,3,0)))</f>
        <v>0</v>
      </c>
      <c r="Y48" s="366"/>
      <c r="Z48" s="361"/>
      <c r="AA48" s="367"/>
      <c r="AB48" s="73" t="s">
        <v>65</v>
      </c>
      <c r="AC48" s="44" t="s">
        <v>66</v>
      </c>
      <c r="AD48" s="74">
        <f>IF(F48="",0,IF(J48="",0,IF(SUMIF(F48:F55,F48,N48:N55)=0,0,IF(OR(K48="",J48="obligatoire"),AE48/SUMIF(F48:F55,F48,N48:N55),AE48/(SUMIF(F48:F55,F48,N48:N55)/K48)))))</f>
        <v>14.7</v>
      </c>
      <c r="AE48" s="16">
        <f t="shared" ref="AE48:AE55" si="19">M48*N48</f>
        <v>735</v>
      </c>
    </row>
    <row r="49" spans="1:31" x14ac:dyDescent="0.25">
      <c r="A49" s="349"/>
      <c r="B49" s="351"/>
      <c r="C49" s="354"/>
      <c r="D49" s="355"/>
      <c r="E49" s="358"/>
      <c r="F49" s="164" t="s">
        <v>110</v>
      </c>
      <c r="G49" s="39" t="s">
        <v>70</v>
      </c>
      <c r="H49" s="267" t="s">
        <v>112</v>
      </c>
      <c r="I49" s="59">
        <v>21</v>
      </c>
      <c r="J49" s="58" t="s">
        <v>80</v>
      </c>
      <c r="K49" s="40">
        <v>1</v>
      </c>
      <c r="L49" s="41" t="s">
        <v>72</v>
      </c>
      <c r="M49" s="52">
        <v>21</v>
      </c>
      <c r="N49" s="49">
        <v>15</v>
      </c>
      <c r="O49" s="57">
        <v>40</v>
      </c>
      <c r="P49" s="42" t="s">
        <v>105</v>
      </c>
      <c r="Q49" s="360" t="s">
        <v>113</v>
      </c>
      <c r="R49" s="361"/>
      <c r="S49" s="362"/>
      <c r="T49" s="105" t="str">
        <f>IF(OR(O49="",L49=Paramétrage!$C$10,L49=Paramétrage!$C$13,L49=Paramétrage!$C$17,L49=Paramétrage!$C$20,L49=Paramétrage!$C$24,L49=Paramétrage!$C$27,AND(L49&lt;&gt;Paramétrage!$C$9,P49="Mut+ext")),"",ROUNDUP(N49/O49,0))</f>
        <v/>
      </c>
      <c r="U49" s="109">
        <f>IF(OR(L49="",P49="Mut+ext"),0,IF(VLOOKUP(L49,Paramétrage!$C$6:$E$29,2,0)=0,0,IF(O49="","saisir capacité",IF(OR(G49=Paramétrage!$I$7,G49=Paramétrage!$I$8,G49=Paramétrage!$I$9,G49=Paramétrage!$I$10),0,M49*T49*VLOOKUP(L49,Paramétrage!$C$6:$E$29,2,0)))))</f>
        <v>0</v>
      </c>
      <c r="V49" s="43"/>
      <c r="W49" s="104">
        <f t="shared" si="18"/>
        <v>0</v>
      </c>
      <c r="X49" s="106">
        <f>IF(L49="",0,IF(ISERROR(V49+U49*VLOOKUP(L49,Paramétrage!$C$6:$E$29,3,0))=TRUE,W49,V49+U49*VLOOKUP(L49,Paramétrage!$C$6:$E$29,3,0)))</f>
        <v>0</v>
      </c>
      <c r="Y49" s="366"/>
      <c r="Z49" s="361"/>
      <c r="AA49" s="367"/>
      <c r="AB49" s="73" t="s">
        <v>65</v>
      </c>
      <c r="AC49" s="44" t="s">
        <v>66</v>
      </c>
      <c r="AD49" s="74">
        <f>IF(F49="",0,IF(J49="",0,IF(SUMIF(F48:F55,F49,N48:N55)=0,0,IF(OR(K49="",J49="obligatoire"),AE49/SUMIF(F48:F55,F49,N48:N55),AE49/(SUMIF(F48:F55,F49,N48:N55)/K49)))))</f>
        <v>6.3</v>
      </c>
      <c r="AE49" s="17">
        <f t="shared" si="19"/>
        <v>315</v>
      </c>
    </row>
    <row r="50" spans="1:31" x14ac:dyDescent="0.25">
      <c r="A50" s="349"/>
      <c r="B50" s="351"/>
      <c r="C50" s="354"/>
      <c r="D50" s="355"/>
      <c r="E50" s="358"/>
      <c r="F50" s="164"/>
      <c r="G50" s="39"/>
      <c r="H50" s="165"/>
      <c r="I50" s="59"/>
      <c r="J50" s="58"/>
      <c r="K50" s="40"/>
      <c r="L50" s="41"/>
      <c r="M50" s="52"/>
      <c r="N50" s="50"/>
      <c r="O50" s="57"/>
      <c r="P50" s="42"/>
      <c r="Q50" s="360"/>
      <c r="R50" s="361"/>
      <c r="S50" s="362"/>
      <c r="T50" s="105" t="str">
        <f>IF(OR(O50="",L50=Paramétrage!$C$10,L50=Paramétrage!$C$13,L50=Paramétrage!$C$17,L50=Paramétrage!$C$20,L50=Paramétrage!$C$24,L50=Paramétrage!$C$27,AND(L50&lt;&gt;Paramétrage!$C$9,P50="Mut+ext")),"",ROUNDUP(N50/O50,0))</f>
        <v/>
      </c>
      <c r="U50" s="109">
        <f>IF(OR(L50="",P50="Mut+ext"),0,IF(VLOOKUP(L50,Paramétrage!$C$6:$E$29,2,0)=0,0,IF(O50="","saisir capacité",IF(OR(G50=Paramétrage!$I$7,G50=Paramétrage!$I$8,G50=Paramétrage!$I$9,G50=Paramétrage!$I$10),0,M50*T50*VLOOKUP(L50,Paramétrage!$C$6:$E$29,2,0)))))</f>
        <v>0</v>
      </c>
      <c r="V50" s="43"/>
      <c r="W50" s="104">
        <f t="shared" si="18"/>
        <v>0</v>
      </c>
      <c r="X50" s="106">
        <f>IF(L50="",0,IF(ISERROR(V50+U50*VLOOKUP(L50,Paramétrage!$C$6:$E$29,3,0))=TRUE,W50,V50+U50*VLOOKUP(L50,Paramétrage!$C$6:$E$29,3,0)))</f>
        <v>0</v>
      </c>
      <c r="Y50" s="366"/>
      <c r="Z50" s="361"/>
      <c r="AA50" s="367"/>
      <c r="AB50" s="214"/>
      <c r="AC50" s="44"/>
      <c r="AD50" s="74">
        <f>IF(F50="",0,IF(J50="",0,IF(SUMIF(F48:F55,F50,N48:N55)=0,0,IF(OR(K50="",J50="obligatoire"),AE50/SUMIF(F48:F55,F50,N48:N55),AE50/(SUMIF(F48:F55,F50,N48:N55)/K50)))))</f>
        <v>0</v>
      </c>
      <c r="AE50" s="17">
        <f t="shared" si="19"/>
        <v>0</v>
      </c>
    </row>
    <row r="51" spans="1:31" hidden="1" x14ac:dyDescent="0.25">
      <c r="A51" s="349"/>
      <c r="B51" s="351"/>
      <c r="C51" s="354"/>
      <c r="D51" s="355"/>
      <c r="E51" s="358"/>
      <c r="F51" s="213"/>
      <c r="G51" s="39"/>
      <c r="H51" s="165"/>
      <c r="I51" s="59"/>
      <c r="J51" s="58"/>
      <c r="K51" s="40"/>
      <c r="L51" s="41"/>
      <c r="M51" s="52"/>
      <c r="N51" s="51"/>
      <c r="O51" s="57"/>
      <c r="P51" s="42"/>
      <c r="Q51" s="360"/>
      <c r="R51" s="361"/>
      <c r="S51" s="362"/>
      <c r="T51" s="105" t="str">
        <f>IF(OR(O51="",L51=Paramétrage!$C$10,L51=Paramétrage!$C$13,L51=Paramétrage!$C$17,L51=Paramétrage!$C$20,L51=Paramétrage!$C$24,L51=Paramétrage!$C$27,AND(L51&lt;&gt;Paramétrage!$C$9,P51="Mut+ext")),"",ROUNDUP(N51/O51,0))</f>
        <v/>
      </c>
      <c r="U51" s="109">
        <f>IF(OR(L51="",P51="Mut+ext"),0,IF(VLOOKUP(L51,Paramétrage!$C$6:$E$29,2,0)=0,0,IF(O51="","saisir capacité",IF(OR(G51=Paramétrage!$I$7,G51=Paramétrage!$I$8,G51=Paramétrage!$I$9,G51=Paramétrage!$I$10),0,M51*T51*VLOOKUP(L51,Paramétrage!$C$6:$E$29,2,0)))))</f>
        <v>0</v>
      </c>
      <c r="V51" s="43"/>
      <c r="W51" s="104">
        <f t="shared" si="18"/>
        <v>0</v>
      </c>
      <c r="X51" s="106">
        <f>IF(L51="",0,IF(ISERROR(V51+U51*VLOOKUP(L51,Paramétrage!$C$6:$E$29,3,0))=TRUE,W51,V51+U51*VLOOKUP(L51,Paramétrage!$C$6:$E$29,3,0)))</f>
        <v>0</v>
      </c>
      <c r="Y51" s="366"/>
      <c r="Z51" s="361"/>
      <c r="AA51" s="367"/>
      <c r="AB51" s="60"/>
      <c r="AC51" s="44"/>
      <c r="AD51" s="74">
        <f>IF(F51="",0,IF(J51="",0,IF(SUMIF(F48:F55,F51,N48:N55)=0,0,IF(OR(K51="",J51="obligatoire"),AE51/SUMIF(F48:F55,F51,N48:N55),AE51/(SUMIF(F48:F55,F51,N48:N55)/K51)))))</f>
        <v>0</v>
      </c>
      <c r="AE51" s="17">
        <f t="shared" si="19"/>
        <v>0</v>
      </c>
    </row>
    <row r="52" spans="1:31" hidden="1" x14ac:dyDescent="0.25">
      <c r="A52" s="349"/>
      <c r="B52" s="351"/>
      <c r="C52" s="354"/>
      <c r="D52" s="355"/>
      <c r="E52" s="358"/>
      <c r="F52" s="164"/>
      <c r="G52" s="64"/>
      <c r="H52" s="165"/>
      <c r="I52" s="59"/>
      <c r="J52" s="58"/>
      <c r="K52" s="40"/>
      <c r="L52" s="41"/>
      <c r="M52" s="52"/>
      <c r="N52" s="50"/>
      <c r="O52" s="57"/>
      <c r="P52" s="42"/>
      <c r="Q52" s="360"/>
      <c r="R52" s="361"/>
      <c r="S52" s="362"/>
      <c r="T52" s="105" t="str">
        <f>IF(OR(O52="",L52=Paramétrage!$C$10,L52=Paramétrage!$C$13,L52=Paramétrage!$C$17,L52=Paramétrage!$C$20,L52=Paramétrage!$C$24,L52=Paramétrage!$C$27,AND(L52&lt;&gt;Paramétrage!$C$9,P52="Mut+ext")),"",ROUNDUP(N52/O52,0))</f>
        <v/>
      </c>
      <c r="U52" s="109">
        <f>IF(OR(L52="",P52="Mut+ext"),0,IF(VLOOKUP(L52,Paramétrage!$C$6:$E$29,2,0)=0,0,IF(O52="","saisir capacité",IF(OR(G52=Paramétrage!$I$7,G52=Paramétrage!$I$8,G52=Paramétrage!$I$9,G52=Paramétrage!$I$10),0,M52*T52*VLOOKUP(L52,Paramétrage!$C$6:$E$29,2,0)))))</f>
        <v>0</v>
      </c>
      <c r="V52" s="43"/>
      <c r="W52" s="104">
        <f t="shared" si="18"/>
        <v>0</v>
      </c>
      <c r="X52" s="106">
        <f>IF(L52="",0,IF(ISERROR(V52+U52*VLOOKUP(L52,Paramétrage!$C$6:$E$29,3,0))=TRUE,W52,V52+U52*VLOOKUP(L52,Paramétrage!$C$6:$E$29,3,0)))</f>
        <v>0</v>
      </c>
      <c r="Y52" s="366"/>
      <c r="Z52" s="361"/>
      <c r="AA52" s="367"/>
      <c r="AB52" s="214"/>
      <c r="AC52" s="44"/>
      <c r="AD52" s="74">
        <f>IF(F52="",0,IF(J52="",0,IF(SUMIF(F48:F55,F52,N48:N55)=0,0,IF(OR(K52="",J52="obligatoire"),AE52/SUMIF(F48:F55,F52,N48:N55),AE52/(SUMIF(F48:F55,F52,N48:N55)/K52)))))</f>
        <v>0</v>
      </c>
      <c r="AE52" s="17">
        <f t="shared" si="19"/>
        <v>0</v>
      </c>
    </row>
    <row r="53" spans="1:31" hidden="1" x14ac:dyDescent="0.25">
      <c r="A53" s="349"/>
      <c r="B53" s="351"/>
      <c r="C53" s="354"/>
      <c r="D53" s="355"/>
      <c r="E53" s="358"/>
      <c r="F53" s="164"/>
      <c r="G53" s="64"/>
      <c r="H53" s="165"/>
      <c r="I53" s="59"/>
      <c r="J53" s="58"/>
      <c r="K53" s="40"/>
      <c r="L53" s="41"/>
      <c r="M53" s="52"/>
      <c r="N53" s="51"/>
      <c r="O53" s="57"/>
      <c r="P53" s="42"/>
      <c r="Q53" s="360"/>
      <c r="R53" s="361"/>
      <c r="S53" s="362"/>
      <c r="T53" s="105" t="str">
        <f>IF(OR(O53="",L53=Paramétrage!$C$10,L53=Paramétrage!$C$13,L53=Paramétrage!$C$17,L53=Paramétrage!$C$20,L53=Paramétrage!$C$24,L53=Paramétrage!$C$27,AND(L53&lt;&gt;Paramétrage!$C$9,P53="Mut+ext")),"",ROUNDUP(N53/O53,0))</f>
        <v/>
      </c>
      <c r="U53" s="109">
        <f>IF(OR(L53="",P53="Mut+ext"),0,IF(VLOOKUP(L53,Paramétrage!$C$6:$E$29,2,0)=0,0,IF(O53="","saisir capacité",IF(OR(G53=Paramétrage!$I$7,G53=Paramétrage!$I$8,G53=Paramétrage!$I$9,G53=Paramétrage!$I$10),0,M53*T53*VLOOKUP(L53,Paramétrage!$C$6:$E$29,2,0)))))</f>
        <v>0</v>
      </c>
      <c r="V53" s="43"/>
      <c r="W53" s="104">
        <f t="shared" si="18"/>
        <v>0</v>
      </c>
      <c r="X53" s="106">
        <f>IF(L53="",0,IF(ISERROR(V53+U53*VLOOKUP(L53,Paramétrage!$C$6:$E$29,3,0))=TRUE,W53,V53+U53*VLOOKUP(L53,Paramétrage!$C$6:$E$29,3,0)))</f>
        <v>0</v>
      </c>
      <c r="Y53" s="366"/>
      <c r="Z53" s="361"/>
      <c r="AA53" s="367"/>
      <c r="AB53" s="214"/>
      <c r="AC53" s="44"/>
      <c r="AD53" s="74">
        <f>IF(F53="",0,IF(J53="",0,IF(SUMIF(F48:F55,F53,N48:N55)=0,0,IF(OR(K53="",J53="obligatoire"),AE53/SUMIF(F48:F55,F53,N48:N55),AE53/(SUMIF(F48:F55,F53,N48:N55)/K53)))))</f>
        <v>0</v>
      </c>
      <c r="AE53" s="17">
        <f t="shared" si="19"/>
        <v>0</v>
      </c>
    </row>
    <row r="54" spans="1:31" hidden="1" x14ac:dyDescent="0.25">
      <c r="A54" s="349"/>
      <c r="B54" s="351"/>
      <c r="C54" s="354"/>
      <c r="D54" s="355"/>
      <c r="E54" s="358"/>
      <c r="F54" s="164"/>
      <c r="G54" s="64"/>
      <c r="H54" s="165"/>
      <c r="I54" s="59"/>
      <c r="J54" s="58"/>
      <c r="K54" s="40"/>
      <c r="L54" s="41"/>
      <c r="M54" s="52"/>
      <c r="N54" s="50"/>
      <c r="O54" s="57"/>
      <c r="P54" s="42"/>
      <c r="Q54" s="360"/>
      <c r="R54" s="361"/>
      <c r="S54" s="362"/>
      <c r="T54" s="105" t="str">
        <f>IF(OR(O54="",L54=Paramétrage!$C$10,L54=Paramétrage!$C$13,L54=Paramétrage!$C$17,L54=Paramétrage!$C$20,L54=Paramétrage!$C$24,L54=Paramétrage!$C$27,AND(L54&lt;&gt;Paramétrage!$C$9,P54="Mut+ext")),"",ROUNDUP(N54/O54,0))</f>
        <v/>
      </c>
      <c r="U54" s="109">
        <f>IF(OR(L54="",P54="Mut+ext"),0,IF(VLOOKUP(L54,Paramétrage!$C$6:$E$29,2,0)=0,0,IF(O54="","saisir capacité",IF(OR(G54=Paramétrage!$I$7,G54=Paramétrage!$I$8,G54=Paramétrage!$I$9,G54=Paramétrage!$I$10),0,M54*T54*VLOOKUP(L54,Paramétrage!$C$6:$E$29,2,0)))))</f>
        <v>0</v>
      </c>
      <c r="V54" s="43"/>
      <c r="W54" s="104">
        <f t="shared" si="18"/>
        <v>0</v>
      </c>
      <c r="X54" s="106">
        <f>IF(L54="",0,IF(ISERROR(V54+U54*VLOOKUP(L54,Paramétrage!$C$6:$E$29,3,0))=TRUE,W54,V54+U54*VLOOKUP(L54,Paramétrage!$C$6:$E$29,3,0)))</f>
        <v>0</v>
      </c>
      <c r="Y54" s="366"/>
      <c r="Z54" s="361"/>
      <c r="AA54" s="367"/>
      <c r="AB54" s="214"/>
      <c r="AC54" s="44"/>
      <c r="AD54" s="74">
        <f>IF(F54="",0,IF(J54="",0,IF(SUMIF(F48:F55,F54,N48:N55)=0,0,IF(OR(K54="",J54="obligatoire"),AE54/SUMIF(F48:F55,F54,N48:N55),AE54/(SUMIF(F48:F55,F54,N48:N55)/K54)))))</f>
        <v>0</v>
      </c>
      <c r="AE54" s="17">
        <f t="shared" si="19"/>
        <v>0</v>
      </c>
    </row>
    <row r="55" spans="1:31" hidden="1" x14ac:dyDescent="0.25">
      <c r="A55" s="349"/>
      <c r="B55" s="351"/>
      <c r="C55" s="356"/>
      <c r="D55" s="357"/>
      <c r="E55" s="359"/>
      <c r="F55" s="164"/>
      <c r="G55" s="64"/>
      <c r="H55" s="165"/>
      <c r="I55" s="59"/>
      <c r="J55" s="58"/>
      <c r="K55" s="40"/>
      <c r="L55" s="41"/>
      <c r="M55" s="52"/>
      <c r="N55" s="49"/>
      <c r="O55" s="57"/>
      <c r="P55" s="42"/>
      <c r="Q55" s="360"/>
      <c r="R55" s="361"/>
      <c r="S55" s="362"/>
      <c r="T55" s="105" t="str">
        <f>IF(OR(O55="",L55=Paramétrage!$C$10,L55=Paramétrage!$C$13,L55=Paramétrage!$C$17,L55=Paramétrage!$C$20,L55=Paramétrage!$C$24,L55=Paramétrage!$C$27,AND(L55&lt;&gt;Paramétrage!$C$9,P55="Mut+ext")),"",ROUNDUP(N55/O55,0))</f>
        <v/>
      </c>
      <c r="U55" s="109">
        <f>IF(OR(L55="",P55="Mut+ext"),0,IF(VLOOKUP(L55,Paramétrage!$C$6:$E$29,2,0)=0,0,IF(O55="","saisir capacité",IF(OR(G55=Paramétrage!$I$7,G55=Paramétrage!$I$8,G55=Paramétrage!$I$9,G55=Paramétrage!$I$10),0,M55*T55*VLOOKUP(L55,Paramétrage!$C$6:$E$29,2,0)))))</f>
        <v>0</v>
      </c>
      <c r="V55" s="43"/>
      <c r="W55" s="104">
        <f t="shared" si="18"/>
        <v>0</v>
      </c>
      <c r="X55" s="106">
        <f>IF(L55="",0,IF(ISERROR(V55+U55*VLOOKUP(L55,Paramétrage!$C$6:$E$29,3,0))=TRUE,W55,V55+U55*VLOOKUP(L55,Paramétrage!$C$6:$E$29,3,0)))</f>
        <v>0</v>
      </c>
      <c r="Y55" s="366"/>
      <c r="Z55" s="361"/>
      <c r="AA55" s="367"/>
      <c r="AB55" s="214"/>
      <c r="AC55" s="44"/>
      <c r="AD55" s="74">
        <f>IF(F55="",0,IF(J55="",0,IF(SUMIF(F48:F55,F55,N48:N55)=0,0,IF(OR(K55="",J55="obligatoire"),AE55/SUMIF(F48:F55,F55,N48:N55),AE55/(SUMIF(F48:F55,F55,N48:N55)/K55)))))</f>
        <v>0</v>
      </c>
      <c r="AE55" s="17">
        <f t="shared" si="19"/>
        <v>0</v>
      </c>
    </row>
    <row r="56" spans="1:31" x14ac:dyDescent="0.25">
      <c r="A56" s="349"/>
      <c r="B56" s="351"/>
      <c r="C56" s="175"/>
      <c r="D56" s="176"/>
      <c r="E56" s="76"/>
      <c r="F56" s="76"/>
      <c r="G56" s="168"/>
      <c r="H56" s="166"/>
      <c r="I56" s="132"/>
      <c r="J56" s="77"/>
      <c r="K56" s="78"/>
      <c r="L56" s="85"/>
      <c r="M56" s="79">
        <f>AD56</f>
        <v>21</v>
      </c>
      <c r="N56" s="80"/>
      <c r="O56" s="80"/>
      <c r="P56" s="83"/>
      <c r="Q56" s="81"/>
      <c r="R56" s="81"/>
      <c r="S56" s="82"/>
      <c r="T56" s="133"/>
      <c r="U56" s="84">
        <f>SUM(U48:U55)</f>
        <v>0</v>
      </c>
      <c r="V56" s="85">
        <f>SUM(V48:V55)</f>
        <v>0</v>
      </c>
      <c r="W56" s="86">
        <f>U56+V56</f>
        <v>0</v>
      </c>
      <c r="X56" s="87">
        <f>SUM(X48:X55)</f>
        <v>0</v>
      </c>
      <c r="Y56" s="134"/>
      <c r="Z56" s="135"/>
      <c r="AA56" s="136"/>
      <c r="AB56" s="137"/>
      <c r="AC56" s="138"/>
      <c r="AD56" s="139">
        <f>SUM(AD48:AD55)</f>
        <v>21</v>
      </c>
      <c r="AE56" s="140">
        <f>SUM(AE48:AE55)</f>
        <v>1050</v>
      </c>
    </row>
    <row r="57" spans="1:31" ht="15.65" customHeight="1" x14ac:dyDescent="0.25">
      <c r="A57" s="349"/>
      <c r="B57" s="351" t="s">
        <v>114</v>
      </c>
      <c r="C57" s="352" t="s">
        <v>115</v>
      </c>
      <c r="D57" s="353"/>
      <c r="E57" s="358">
        <v>4</v>
      </c>
      <c r="F57" s="164" t="s">
        <v>116</v>
      </c>
      <c r="G57" s="47" t="s">
        <v>70</v>
      </c>
      <c r="H57" s="65" t="s">
        <v>237</v>
      </c>
      <c r="I57" s="59">
        <v>21</v>
      </c>
      <c r="J57" s="72" t="s">
        <v>80</v>
      </c>
      <c r="K57" s="40">
        <v>1</v>
      </c>
      <c r="L57" s="41" t="s">
        <v>197</v>
      </c>
      <c r="M57" s="53">
        <v>35</v>
      </c>
      <c r="N57" s="50">
        <v>30</v>
      </c>
      <c r="O57" s="57">
        <v>30</v>
      </c>
      <c r="P57" s="46" t="s">
        <v>99</v>
      </c>
      <c r="Q57" s="360"/>
      <c r="R57" s="361"/>
      <c r="S57" s="362"/>
      <c r="T57" s="105" t="str">
        <f>IF(OR(O57="",L57=Paramétrage!$C$10,L57=Paramétrage!$C$13,L57=Paramétrage!$C$17,L57=Paramétrage!$C$20,L57=Paramétrage!$C$24,L57=Paramétrage!$C$27,AND(L57&lt;&gt;Paramétrage!$C$9,P57="Mut+ext")),"",ROUNDUP(N57/O57,0))</f>
        <v/>
      </c>
      <c r="U57" s="109">
        <f>IF(OR(L57="",P57="Mut+ext"),0,IF(VLOOKUP(L57,Paramétrage!$C$6:$E$29,2,0)=0,0,IF(O57="","saisir capacité",IF(OR(G57=Paramétrage!$I$7,G57=Paramétrage!$I$8,G57=Paramétrage!$I$9,G57=Paramétrage!$I$10),0,M57*T57*VLOOKUP(L57,Paramétrage!$C$6:$E$29,2,0)))))</f>
        <v>0</v>
      </c>
      <c r="V57" s="71"/>
      <c r="W57" s="107">
        <f t="shared" ref="W57:W68" si="20">IF(ISERROR(U57+V57)=TRUE,U57,U57+V57)</f>
        <v>0</v>
      </c>
      <c r="X57" s="108">
        <f>IF(L57="",0,IF(ISERROR(V57+U57*VLOOKUP(L57,Paramétrage!$C$6:$E$29,3,0))=TRUE,W57,V57+U57*VLOOKUP(L57,Paramétrage!$C$6:$E$29,3,0)))</f>
        <v>0</v>
      </c>
      <c r="Y57" s="366"/>
      <c r="Z57" s="361"/>
      <c r="AA57" s="367"/>
      <c r="AB57" s="73" t="s">
        <v>81</v>
      </c>
      <c r="AC57" s="44" t="s">
        <v>82</v>
      </c>
      <c r="AD57" s="74">
        <f>IF(F57="",0,IF(J57="",0,IF(SUMIF($F$57:$F$68,F57,$N$57:$N$68)=0,0,IF(OR(K57="",J57="obligatoire"),AE57/SUMIF($F$57:$F$68,F57,$N$57:$N$68),AE57/(SUMIF($F$57:$F$68,F57,$N$57:$N$68)/K57)))))</f>
        <v>7.5</v>
      </c>
      <c r="AE57" s="16">
        <f t="shared" ref="AE57:AE68" si="21">M57*N57</f>
        <v>1050</v>
      </c>
    </row>
    <row r="58" spans="1:31" x14ac:dyDescent="0.25">
      <c r="A58" s="349"/>
      <c r="B58" s="351"/>
      <c r="C58" s="354"/>
      <c r="D58" s="355"/>
      <c r="E58" s="358"/>
      <c r="F58" s="164" t="s">
        <v>116</v>
      </c>
      <c r="G58" s="39" t="s">
        <v>70</v>
      </c>
      <c r="H58" s="65" t="s">
        <v>119</v>
      </c>
      <c r="I58" s="59">
        <v>21</v>
      </c>
      <c r="J58" s="58" t="s">
        <v>80</v>
      </c>
      <c r="K58" s="40">
        <v>1</v>
      </c>
      <c r="L58" s="41" t="s">
        <v>72</v>
      </c>
      <c r="M58" s="52">
        <v>21</v>
      </c>
      <c r="N58" s="49">
        <v>10</v>
      </c>
      <c r="O58" s="57">
        <v>20</v>
      </c>
      <c r="P58" s="42" t="s">
        <v>105</v>
      </c>
      <c r="Q58" s="360" t="s">
        <v>281</v>
      </c>
      <c r="R58" s="361"/>
      <c r="S58" s="362"/>
      <c r="T58" s="105" t="str">
        <f>IF(OR(O58="",L58=Paramétrage!$C$10,L58=Paramétrage!$C$13,L58=Paramétrage!$C$17,L58=Paramétrage!$C$20,L58=Paramétrage!$C$24,L58=Paramétrage!$C$27,AND(L58&lt;&gt;Paramétrage!$C$9,P58="Mut+ext")),"",ROUNDUP(N58/O58,0))</f>
        <v/>
      </c>
      <c r="U58" s="109">
        <f>IF(OR(L58="",P58="Mut+ext"),0,IF(VLOOKUP(L58,Paramétrage!$C$6:$E$29,2,0)=0,0,IF(O58="","saisir capacité",IF(OR(G58=Paramétrage!$I$7,G58=Paramétrage!$I$8,G58=Paramétrage!$I$9,G58=Paramétrage!$I$10),0,M58*T58*VLOOKUP(L58,Paramétrage!$C$6:$E$29,2,0)))))</f>
        <v>0</v>
      </c>
      <c r="V58" s="43"/>
      <c r="W58" s="104">
        <f t="shared" si="20"/>
        <v>0</v>
      </c>
      <c r="X58" s="106">
        <f>IF(L58="",0,IF(ISERROR(V58+U58*VLOOKUP(L58,Paramétrage!$C$6:$E$29,3,0))=TRUE,W58,V58+U58*VLOOKUP(L58,Paramétrage!$C$6:$E$29,3,0)))</f>
        <v>0</v>
      </c>
      <c r="Y58" s="366"/>
      <c r="Z58" s="361"/>
      <c r="AA58" s="367"/>
      <c r="AB58" s="73" t="s">
        <v>75</v>
      </c>
      <c r="AC58" s="44" t="s">
        <v>66</v>
      </c>
      <c r="AD58" s="74">
        <f t="shared" ref="AD58:AD68" si="22">IF(F58="",0,IF(J58="",0,IF(SUMIF($F$57:$F$68,F58,$N$57:$N$68)=0,0,IF(OR(K58="",J58="obligatoire"),AE58/SUMIF($F$57:$F$68,F58,$N$57:$N$68),AE58/(SUMIF($F$57:$F$68,F58,$N$57:$N$68)/K58)))))</f>
        <v>1.5</v>
      </c>
      <c r="AE58" s="17">
        <f t="shared" si="21"/>
        <v>210</v>
      </c>
    </row>
    <row r="59" spans="1:31" x14ac:dyDescent="0.25">
      <c r="A59" s="349"/>
      <c r="B59" s="351"/>
      <c r="C59" s="354"/>
      <c r="D59" s="355"/>
      <c r="E59" s="358"/>
      <c r="F59" s="164" t="s">
        <v>116</v>
      </c>
      <c r="G59" s="39" t="s">
        <v>70</v>
      </c>
      <c r="H59" s="65" t="s">
        <v>121</v>
      </c>
      <c r="I59" s="59">
        <v>21</v>
      </c>
      <c r="J59" s="58" t="s">
        <v>80</v>
      </c>
      <c r="K59" s="40">
        <v>1</v>
      </c>
      <c r="L59" s="41" t="s">
        <v>72</v>
      </c>
      <c r="M59" s="52">
        <v>24</v>
      </c>
      <c r="N59" s="50">
        <v>10</v>
      </c>
      <c r="O59" s="57">
        <v>20</v>
      </c>
      <c r="P59" s="42" t="s">
        <v>105</v>
      </c>
      <c r="Q59" s="360" t="s">
        <v>281</v>
      </c>
      <c r="R59" s="361"/>
      <c r="S59" s="362"/>
      <c r="T59" s="105" t="str">
        <f>IF(OR(O59="",L59=Paramétrage!$C$10,L59=Paramétrage!$C$13,L59=Paramétrage!$C$17,L59=Paramétrage!$C$20,L59=Paramétrage!$C$24,L59=Paramétrage!$C$27,AND(L59&lt;&gt;Paramétrage!$C$9,P59="Mut+ext")),"",ROUNDUP(N59/O59,0))</f>
        <v/>
      </c>
      <c r="U59" s="109">
        <f>IF(OR(L59="",P59="Mut+ext"),0,IF(VLOOKUP(L59,Paramétrage!$C$6:$E$29,2,0)=0,0,IF(O59="","saisir capacité",IF(OR(G59=Paramétrage!$I$7,G59=Paramétrage!$I$8,G59=Paramétrage!$I$9,G59=Paramétrage!$I$10),0,M59*T59*VLOOKUP(L59,Paramétrage!$C$6:$E$29,2,0)))))</f>
        <v>0</v>
      </c>
      <c r="V59" s="43"/>
      <c r="W59" s="104">
        <f t="shared" si="20"/>
        <v>0</v>
      </c>
      <c r="X59" s="106">
        <f>IF(L59="",0,IF(ISERROR(V59+U59*VLOOKUP(L59,Paramétrage!$C$6:$E$29,3,0))=TRUE,W59,V59+U59*VLOOKUP(L59,Paramétrage!$C$6:$E$29,3,0)))</f>
        <v>0</v>
      </c>
      <c r="Y59" s="366"/>
      <c r="Z59" s="361"/>
      <c r="AA59" s="367"/>
      <c r="AB59" s="73" t="s">
        <v>75</v>
      </c>
      <c r="AC59" s="44" t="s">
        <v>66</v>
      </c>
      <c r="AD59" s="74">
        <f t="shared" si="22"/>
        <v>1.7142857142857142</v>
      </c>
      <c r="AE59" s="17">
        <f t="shared" si="21"/>
        <v>240</v>
      </c>
    </row>
    <row r="60" spans="1:31" x14ac:dyDescent="0.25">
      <c r="A60" s="349"/>
      <c r="B60" s="351"/>
      <c r="C60" s="354"/>
      <c r="D60" s="355"/>
      <c r="E60" s="358"/>
      <c r="F60" s="164" t="s">
        <v>116</v>
      </c>
      <c r="G60" s="39" t="s">
        <v>70</v>
      </c>
      <c r="H60" s="165" t="s">
        <v>123</v>
      </c>
      <c r="I60" s="59">
        <v>21</v>
      </c>
      <c r="J60" s="58" t="s">
        <v>80</v>
      </c>
      <c r="K60" s="40">
        <v>1</v>
      </c>
      <c r="L60" s="41" t="s">
        <v>72</v>
      </c>
      <c r="M60" s="52">
        <v>20</v>
      </c>
      <c r="N60" s="51">
        <v>10</v>
      </c>
      <c r="O60" s="57">
        <v>20</v>
      </c>
      <c r="P60" s="42" t="s">
        <v>105</v>
      </c>
      <c r="Q60" s="360" t="s">
        <v>281</v>
      </c>
      <c r="R60" s="361"/>
      <c r="S60" s="362"/>
      <c r="T60" s="105" t="str">
        <f>IF(OR(O60="",L60=Paramétrage!$C$10,L60=Paramétrage!$C$13,L60=Paramétrage!$C$17,L60=Paramétrage!$C$20,L60=Paramétrage!$C$24,L60=Paramétrage!$C$27,AND(L60&lt;&gt;Paramétrage!$C$9,P60="Mut+ext")),"",ROUNDUP(N60/O60,0))</f>
        <v/>
      </c>
      <c r="U60" s="109">
        <f>IF(OR(L60="",P60="Mut+ext"),0,IF(VLOOKUP(L60,Paramétrage!$C$6:$E$29,2,0)=0,0,IF(O60="","saisir capacité",IF(OR(G60=Paramétrage!$I$7,G60=Paramétrage!$I$8,G60=Paramétrage!$I$9,G60=Paramétrage!$I$10),0,M60*T60*VLOOKUP(L60,Paramétrage!$C$6:$E$29,2,0)))))</f>
        <v>0</v>
      </c>
      <c r="V60" s="43"/>
      <c r="W60" s="104">
        <f t="shared" si="20"/>
        <v>0</v>
      </c>
      <c r="X60" s="106">
        <f>IF(L60="",0,IF(ISERROR(V60+U60*VLOOKUP(L60,Paramétrage!$C$6:$E$29,3,0))=TRUE,W60,V60+U60*VLOOKUP(L60,Paramétrage!$C$6:$E$29,3,0)))</f>
        <v>0</v>
      </c>
      <c r="Y60" s="366"/>
      <c r="Z60" s="361"/>
      <c r="AA60" s="367"/>
      <c r="AB60" s="73" t="s">
        <v>75</v>
      </c>
      <c r="AC60" s="44" t="s">
        <v>66</v>
      </c>
      <c r="AD60" s="74">
        <f t="shared" si="22"/>
        <v>1.4285714285714286</v>
      </c>
      <c r="AE60" s="17">
        <f t="shared" si="21"/>
        <v>200</v>
      </c>
    </row>
    <row r="61" spans="1:31" x14ac:dyDescent="0.25">
      <c r="A61" s="349"/>
      <c r="B61" s="351"/>
      <c r="C61" s="354"/>
      <c r="D61" s="355"/>
      <c r="E61" s="358"/>
      <c r="F61" s="164" t="s">
        <v>116</v>
      </c>
      <c r="G61" s="64" t="s">
        <v>70</v>
      </c>
      <c r="H61" s="165" t="s">
        <v>124</v>
      </c>
      <c r="I61" s="59">
        <v>21</v>
      </c>
      <c r="J61" s="58" t="s">
        <v>80</v>
      </c>
      <c r="K61" s="40">
        <v>1</v>
      </c>
      <c r="L61" s="41" t="s">
        <v>72</v>
      </c>
      <c r="M61" s="52">
        <v>20</v>
      </c>
      <c r="N61" s="50">
        <v>10</v>
      </c>
      <c r="O61" s="57">
        <v>20</v>
      </c>
      <c r="P61" s="42" t="s">
        <v>105</v>
      </c>
      <c r="Q61" s="360" t="s">
        <v>281</v>
      </c>
      <c r="R61" s="361"/>
      <c r="S61" s="362"/>
      <c r="T61" s="105" t="str">
        <f>IF(OR(O61="",L61=Paramétrage!$C$10,L61=Paramétrage!$C$13,L61=Paramétrage!$C$17,L61=Paramétrage!$C$20,L61=Paramétrage!$C$24,L61=Paramétrage!$C$27,AND(L61&lt;&gt;Paramétrage!$C$9,P61="Mut+ext")),"",ROUNDUP(N61/O61,0))</f>
        <v/>
      </c>
      <c r="U61" s="109">
        <f>IF(OR(L61="",P61="Mut+ext"),0,IF(VLOOKUP(L61,Paramétrage!$C$6:$E$29,2,0)=0,0,IF(O61="","saisir capacité",IF(OR(G61=Paramétrage!$I$7,G61=Paramétrage!$I$8,G61=Paramétrage!$I$9,G61=Paramétrage!$I$10),0,M61*T61*VLOOKUP(L61,Paramétrage!$C$6:$E$29,2,0)))))</f>
        <v>0</v>
      </c>
      <c r="V61" s="43"/>
      <c r="W61" s="104">
        <f t="shared" si="20"/>
        <v>0</v>
      </c>
      <c r="X61" s="106">
        <f>IF(L61="",0,IF(ISERROR(V61+U61*VLOOKUP(L61,Paramétrage!$C$6:$E$29,3,0))=TRUE,W61,V61+U61*VLOOKUP(L61,Paramétrage!$C$6:$E$29,3,0)))</f>
        <v>0</v>
      </c>
      <c r="Y61" s="366"/>
      <c r="Z61" s="361"/>
      <c r="AA61" s="367"/>
      <c r="AB61" s="73" t="s">
        <v>75</v>
      </c>
      <c r="AC61" s="44" t="s">
        <v>66</v>
      </c>
      <c r="AD61" s="74">
        <f t="shared" si="22"/>
        <v>1.4285714285714286</v>
      </c>
      <c r="AE61" s="17">
        <f t="shared" si="21"/>
        <v>200</v>
      </c>
    </row>
    <row r="62" spans="1:31" x14ac:dyDescent="0.25">
      <c r="A62" s="349"/>
      <c r="B62" s="351"/>
      <c r="C62" s="354"/>
      <c r="D62" s="355"/>
      <c r="E62" s="358"/>
      <c r="F62" s="164" t="s">
        <v>116</v>
      </c>
      <c r="G62" s="64" t="s">
        <v>70</v>
      </c>
      <c r="H62" s="165" t="s">
        <v>125</v>
      </c>
      <c r="I62" s="59">
        <v>21</v>
      </c>
      <c r="J62" s="58" t="s">
        <v>80</v>
      </c>
      <c r="K62" s="40">
        <v>1</v>
      </c>
      <c r="L62" s="41" t="s">
        <v>72</v>
      </c>
      <c r="M62" s="52">
        <v>21</v>
      </c>
      <c r="N62" s="51">
        <v>10</v>
      </c>
      <c r="O62" s="57">
        <v>20</v>
      </c>
      <c r="P62" s="42" t="s">
        <v>105</v>
      </c>
      <c r="Q62" s="360" t="s">
        <v>281</v>
      </c>
      <c r="R62" s="361"/>
      <c r="S62" s="362"/>
      <c r="T62" s="105" t="str">
        <f>IF(OR(O62="",L62=Paramétrage!$C$10,L62=Paramétrage!$C$13,L62=Paramétrage!$C$17,L62=Paramétrage!$C$20,L62=Paramétrage!$C$24,L62=Paramétrage!$C$27,AND(L62&lt;&gt;Paramétrage!$C$9,P62="Mut+ext")),"",ROUNDUP(N62/O62,0))</f>
        <v/>
      </c>
      <c r="U62" s="109">
        <f>IF(OR(L62="",P62="Mut+ext"),0,IF(VLOOKUP(L62,Paramétrage!$C$6:$E$29,2,0)=0,0,IF(O62="","saisir capacité",IF(OR(G62=Paramétrage!$I$7,G62=Paramétrage!$I$8,G62=Paramétrage!$I$9,G62=Paramétrage!$I$10),0,M62*T62*VLOOKUP(L62,Paramétrage!$C$6:$E$29,2,0)))))</f>
        <v>0</v>
      </c>
      <c r="V62" s="43"/>
      <c r="W62" s="104">
        <f t="shared" si="20"/>
        <v>0</v>
      </c>
      <c r="X62" s="106">
        <f>IF(L62="",0,IF(ISERROR(V62+U62*VLOOKUP(L62,Paramétrage!$C$6:$E$29,3,0))=TRUE,W62,V62+U62*VLOOKUP(L62,Paramétrage!$C$6:$E$29,3,0)))</f>
        <v>0</v>
      </c>
      <c r="Y62" s="366"/>
      <c r="Z62" s="361"/>
      <c r="AA62" s="367"/>
      <c r="AB62" s="73" t="s">
        <v>75</v>
      </c>
      <c r="AC62" s="44" t="s">
        <v>66</v>
      </c>
      <c r="AD62" s="74">
        <f t="shared" si="22"/>
        <v>1.5</v>
      </c>
      <c r="AE62" s="17">
        <f t="shared" si="21"/>
        <v>210</v>
      </c>
    </row>
    <row r="63" spans="1:31" x14ac:dyDescent="0.25">
      <c r="A63" s="349"/>
      <c r="B63" s="351"/>
      <c r="C63" s="354"/>
      <c r="D63" s="355"/>
      <c r="E63" s="358"/>
      <c r="F63" s="164" t="s">
        <v>116</v>
      </c>
      <c r="G63" s="64" t="s">
        <v>70</v>
      </c>
      <c r="H63" s="165" t="s">
        <v>239</v>
      </c>
      <c r="I63" s="59">
        <v>21</v>
      </c>
      <c r="J63" s="58" t="s">
        <v>80</v>
      </c>
      <c r="K63" s="40">
        <v>1</v>
      </c>
      <c r="L63" s="41" t="s">
        <v>72</v>
      </c>
      <c r="M63" s="52">
        <v>21</v>
      </c>
      <c r="N63" s="50">
        <v>10</v>
      </c>
      <c r="O63" s="57">
        <v>20</v>
      </c>
      <c r="P63" s="42" t="s">
        <v>105</v>
      </c>
      <c r="Q63" s="360" t="s">
        <v>281</v>
      </c>
      <c r="R63" s="361"/>
      <c r="S63" s="362"/>
      <c r="T63" s="105" t="str">
        <f>IF(OR(O63="",L63=Paramétrage!$C$10,L63=Paramétrage!$C$13,L63=Paramétrage!$C$17,L63=Paramétrage!$C$20,L63=Paramétrage!$C$24,L63=Paramétrage!$C$27,AND(L63&lt;&gt;Paramétrage!$C$9,P63="Mut+ext")),"",ROUNDUP(N63/O63,0))</f>
        <v/>
      </c>
      <c r="U63" s="109">
        <f>IF(OR(L63="",P63="Mut+ext"),0,IF(VLOOKUP(L63,Paramétrage!$C$6:$E$29,2,0)=0,0,IF(O63="","saisir capacité",IF(OR(G63=Paramétrage!$I$7,G63=Paramétrage!$I$8,G63=Paramétrage!$I$9,G63=Paramétrage!$I$10),0,M63*T63*VLOOKUP(L63,Paramétrage!$C$6:$E$29,2,0)))))</f>
        <v>0</v>
      </c>
      <c r="V63" s="43"/>
      <c r="W63" s="104">
        <f t="shared" si="20"/>
        <v>0</v>
      </c>
      <c r="X63" s="106">
        <f>IF(L63="",0,IF(ISERROR(V63+U63*VLOOKUP(L63,Paramétrage!$C$6:$E$29,3,0))=TRUE,W63,V63+U63*VLOOKUP(L63,Paramétrage!$C$6:$E$29,3,0)))</f>
        <v>0</v>
      </c>
      <c r="Y63" s="366"/>
      <c r="Z63" s="361"/>
      <c r="AA63" s="367"/>
      <c r="AB63" s="73" t="s">
        <v>75</v>
      </c>
      <c r="AC63" s="44" t="s">
        <v>66</v>
      </c>
      <c r="AD63" s="74">
        <f t="shared" si="22"/>
        <v>1.5</v>
      </c>
      <c r="AE63" s="17">
        <f t="shared" si="21"/>
        <v>210</v>
      </c>
    </row>
    <row r="64" spans="1:31" x14ac:dyDescent="0.25">
      <c r="A64" s="349"/>
      <c r="B64" s="351"/>
      <c r="C64" s="354"/>
      <c r="D64" s="355"/>
      <c r="E64" s="358"/>
      <c r="F64" s="164" t="s">
        <v>116</v>
      </c>
      <c r="G64" s="64" t="s">
        <v>70</v>
      </c>
      <c r="H64" s="165" t="s">
        <v>127</v>
      </c>
      <c r="I64" s="59">
        <v>21</v>
      </c>
      <c r="J64" s="58" t="s">
        <v>80</v>
      </c>
      <c r="K64" s="40">
        <v>1</v>
      </c>
      <c r="L64" s="41" t="s">
        <v>72</v>
      </c>
      <c r="M64" s="52">
        <v>20</v>
      </c>
      <c r="N64" s="51">
        <v>10</v>
      </c>
      <c r="O64" s="57">
        <v>20</v>
      </c>
      <c r="P64" s="42" t="s">
        <v>105</v>
      </c>
      <c r="Q64" s="360" t="s">
        <v>282</v>
      </c>
      <c r="R64" s="361"/>
      <c r="S64" s="362"/>
      <c r="T64" s="105" t="str">
        <f>IF(OR(O64="",L64=Paramétrage!$C$10,L64=Paramétrage!$C$13,L64=Paramétrage!$C$17,L64=Paramétrage!$C$20,L64=Paramétrage!$C$24,L64=Paramétrage!$C$27,AND(L64&lt;&gt;Paramétrage!$C$9,P64="Mut+ext")),"",ROUNDUP(N64/O64,0))</f>
        <v/>
      </c>
      <c r="U64" s="109">
        <f>IF(OR(L64="",P64="Mut+ext"),0,IF(VLOOKUP(L64,Paramétrage!$C$6:$E$29,2,0)=0,0,IF(O64="","saisir capacité",IF(OR(G64=Paramétrage!$I$7,G64=Paramétrage!$I$8,G64=Paramétrage!$I$9,G64=Paramétrage!$I$10),0,M64*T64*VLOOKUP(L64,Paramétrage!$C$6:$E$29,2,0)))))</f>
        <v>0</v>
      </c>
      <c r="V64" s="43"/>
      <c r="W64" s="104">
        <f t="shared" ref="W64:W67" si="23">IF(ISERROR(U64+V64)=TRUE,U64,U64+V64)</f>
        <v>0</v>
      </c>
      <c r="X64" s="106">
        <f>IF(L64="",0,IF(ISERROR(V64+U64*VLOOKUP(L64,Paramétrage!$C$6:$E$29,3,0))=TRUE,W64,V64+U64*VLOOKUP(L64,Paramétrage!$C$6:$E$29,3,0)))</f>
        <v>0</v>
      </c>
      <c r="Y64" s="366"/>
      <c r="Z64" s="361"/>
      <c r="AA64" s="367"/>
      <c r="AB64" s="73" t="s">
        <v>75</v>
      </c>
      <c r="AC64" s="44" t="s">
        <v>66</v>
      </c>
      <c r="AD64" s="74">
        <f t="shared" si="22"/>
        <v>1.4285714285714286</v>
      </c>
      <c r="AE64" s="17">
        <f t="shared" ref="AE64:AE67" si="24">M64*N64</f>
        <v>200</v>
      </c>
    </row>
    <row r="65" spans="1:31" x14ac:dyDescent="0.25">
      <c r="A65" s="349"/>
      <c r="B65" s="351"/>
      <c r="C65" s="354"/>
      <c r="D65" s="355"/>
      <c r="E65" s="358"/>
      <c r="F65" s="164" t="s">
        <v>116</v>
      </c>
      <c r="G65" s="47" t="s">
        <v>70</v>
      </c>
      <c r="H65" s="65" t="s">
        <v>129</v>
      </c>
      <c r="I65" s="59">
        <v>21</v>
      </c>
      <c r="J65" s="72" t="s">
        <v>80</v>
      </c>
      <c r="K65" s="40">
        <v>1</v>
      </c>
      <c r="L65" s="41" t="s">
        <v>72</v>
      </c>
      <c r="M65" s="53">
        <v>20</v>
      </c>
      <c r="N65" s="50">
        <v>10</v>
      </c>
      <c r="O65" s="57">
        <v>20</v>
      </c>
      <c r="P65" s="46" t="s">
        <v>105</v>
      </c>
      <c r="Q65" s="360" t="s">
        <v>282</v>
      </c>
      <c r="R65" s="361"/>
      <c r="S65" s="362"/>
      <c r="T65" s="105" t="str">
        <f>IF(OR(O65="",L65=Paramétrage!$C$10,L65=Paramétrage!$C$13,L65=Paramétrage!$C$17,L65=Paramétrage!$C$20,L65=Paramétrage!$C$24,L65=Paramétrage!$C$27,AND(L65&lt;&gt;Paramétrage!$C$9,P65="Mut+ext")),"",ROUNDUP(N65/O65,0))</f>
        <v/>
      </c>
      <c r="U65" s="109">
        <f>IF(OR(L65="",P65="Mut+ext"),0,IF(VLOOKUP(L65,Paramétrage!$C$6:$E$29,2,0)=0,0,IF(O65="","saisir capacité",IF(OR(G65=Paramétrage!$I$7,G65=Paramétrage!$I$8,G65=Paramétrage!$I$9,G65=Paramétrage!$I$10),0,M65*T65*VLOOKUP(L65,Paramétrage!$C$6:$E$29,2,0)))))</f>
        <v>0</v>
      </c>
      <c r="V65" s="43"/>
      <c r="W65" s="104">
        <f t="shared" si="23"/>
        <v>0</v>
      </c>
      <c r="X65" s="106">
        <f>IF(L65="",0,IF(ISERROR(V65+U65*VLOOKUP(L65,Paramétrage!$C$6:$E$29,3,0))=TRUE,W65,V65+U65*VLOOKUP(L65,Paramétrage!$C$6:$E$29,3,0)))</f>
        <v>0</v>
      </c>
      <c r="Y65" s="366"/>
      <c r="Z65" s="361"/>
      <c r="AA65" s="367"/>
      <c r="AB65" s="73" t="s">
        <v>75</v>
      </c>
      <c r="AC65" s="44" t="s">
        <v>66</v>
      </c>
      <c r="AD65" s="74">
        <f t="shared" si="22"/>
        <v>1.4285714285714286</v>
      </c>
      <c r="AE65" s="17">
        <f t="shared" si="24"/>
        <v>200</v>
      </c>
    </row>
    <row r="66" spans="1:31" x14ac:dyDescent="0.25">
      <c r="A66" s="349"/>
      <c r="B66" s="351"/>
      <c r="C66" s="354"/>
      <c r="D66" s="355"/>
      <c r="E66" s="358"/>
      <c r="F66" s="164" t="s">
        <v>116</v>
      </c>
      <c r="G66" s="39" t="s">
        <v>70</v>
      </c>
      <c r="H66" s="65" t="s">
        <v>241</v>
      </c>
      <c r="I66" s="59">
        <v>21</v>
      </c>
      <c r="J66" s="58" t="s">
        <v>80</v>
      </c>
      <c r="K66" s="40">
        <v>1</v>
      </c>
      <c r="L66" s="41" t="s">
        <v>72</v>
      </c>
      <c r="M66" s="52">
        <v>20</v>
      </c>
      <c r="N66" s="49">
        <v>10</v>
      </c>
      <c r="O66" s="57">
        <v>20</v>
      </c>
      <c r="P66" s="46" t="s">
        <v>105</v>
      </c>
      <c r="Q66" s="360" t="s">
        <v>282</v>
      </c>
      <c r="R66" s="361"/>
      <c r="S66" s="362"/>
      <c r="T66" s="105" t="str">
        <f>IF(OR(O66="",L66=Paramétrage!$C$10,L66=Paramétrage!$C$13,L66=Paramétrage!$C$17,L66=Paramétrage!$C$20,L66=Paramétrage!$C$24,L66=Paramétrage!$C$27,AND(L66&lt;&gt;Paramétrage!$C$9,P66="Mut+ext")),"",ROUNDUP(N66/O66,0))</f>
        <v/>
      </c>
      <c r="U66" s="109">
        <f>IF(OR(L66="",P66="Mut+ext"),0,IF(VLOOKUP(L66,Paramétrage!$C$6:$E$29,2,0)=0,0,IF(O66="","saisir capacité",IF(OR(G66=Paramétrage!$I$7,G66=Paramétrage!$I$8,G66=Paramétrage!$I$9,G66=Paramétrage!$I$10),0,M66*T66*VLOOKUP(L66,Paramétrage!$C$6:$E$29,2,0)))))</f>
        <v>0</v>
      </c>
      <c r="V66" s="43"/>
      <c r="W66" s="104">
        <f t="shared" si="23"/>
        <v>0</v>
      </c>
      <c r="X66" s="106">
        <f>IF(L66="",0,IF(ISERROR(V66+U66*VLOOKUP(L66,Paramétrage!$C$6:$E$29,3,0))=TRUE,W66,V66+U66*VLOOKUP(L66,Paramétrage!$C$6:$E$29,3,0)))</f>
        <v>0</v>
      </c>
      <c r="Y66" s="366"/>
      <c r="Z66" s="361"/>
      <c r="AA66" s="367"/>
      <c r="AB66" s="73" t="s">
        <v>75</v>
      </c>
      <c r="AC66" s="44" t="s">
        <v>66</v>
      </c>
      <c r="AD66" s="74">
        <f t="shared" si="22"/>
        <v>1.4285714285714286</v>
      </c>
      <c r="AE66" s="17">
        <f t="shared" si="24"/>
        <v>200</v>
      </c>
    </row>
    <row r="67" spans="1:31" x14ac:dyDescent="0.25">
      <c r="A67" s="349"/>
      <c r="B67" s="351"/>
      <c r="C67" s="354"/>
      <c r="D67" s="355"/>
      <c r="E67" s="358"/>
      <c r="F67" s="164" t="s">
        <v>116</v>
      </c>
      <c r="G67" s="64" t="s">
        <v>70</v>
      </c>
      <c r="H67" s="165" t="s">
        <v>131</v>
      </c>
      <c r="I67" s="59">
        <v>21</v>
      </c>
      <c r="J67" s="58" t="s">
        <v>80</v>
      </c>
      <c r="K67" s="40">
        <v>1</v>
      </c>
      <c r="L67" s="41" t="s">
        <v>72</v>
      </c>
      <c r="M67" s="52">
        <v>20</v>
      </c>
      <c r="N67" s="49">
        <v>10</v>
      </c>
      <c r="O67" s="57">
        <v>20</v>
      </c>
      <c r="P67" s="232" t="s">
        <v>105</v>
      </c>
      <c r="Q67" s="360"/>
      <c r="R67" s="361"/>
      <c r="S67" s="362"/>
      <c r="T67" s="105" t="str">
        <f>IF(OR(O67="",L67=Paramétrage!$C$10,L67=Paramétrage!$C$13,L67=Paramétrage!$C$17,L67=Paramétrage!$C$20,L67=Paramétrage!$C$24,L67=Paramétrage!$C$27,AND(L67&lt;&gt;Paramétrage!$C$9,P67="Mut+ext")),"",ROUNDUP(N67/O67,0))</f>
        <v/>
      </c>
      <c r="U67" s="109">
        <f>IF(OR(L67="",P67="Mut+ext"),0,IF(VLOOKUP(L67,Paramétrage!$C$6:$E$29,2,0)=0,0,IF(O67="","saisir capacité",IF(OR(G67=Paramétrage!$I$7,G67=Paramétrage!$I$8,G67=Paramétrage!$I$9,G67=Paramétrage!$I$10),0,M67*T67*VLOOKUP(L67,Paramétrage!$C$6:$E$29,2,0)))))</f>
        <v>0</v>
      </c>
      <c r="V67" s="43"/>
      <c r="W67" s="104">
        <f t="shared" si="23"/>
        <v>0</v>
      </c>
      <c r="X67" s="106">
        <f>IF(L67="",0,IF(ISERROR(V67+U67*VLOOKUP(L67,Paramétrage!$C$6:$E$29,3,0))=TRUE,W67,V67+U67*VLOOKUP(L67,Paramétrage!$C$6:$E$29,3,0)))</f>
        <v>0</v>
      </c>
      <c r="Y67" s="366" t="s">
        <v>132</v>
      </c>
      <c r="Z67" s="361"/>
      <c r="AA67" s="367"/>
      <c r="AB67" s="73" t="s">
        <v>81</v>
      </c>
      <c r="AC67" s="44" t="s">
        <v>82</v>
      </c>
      <c r="AD67" s="74">
        <f t="shared" si="22"/>
        <v>1.4285714285714286</v>
      </c>
      <c r="AE67" s="17">
        <f t="shared" si="24"/>
        <v>200</v>
      </c>
    </row>
    <row r="68" spans="1:31" x14ac:dyDescent="0.25">
      <c r="A68" s="349"/>
      <c r="B68" s="351"/>
      <c r="C68" s="356"/>
      <c r="D68" s="357"/>
      <c r="E68" s="359"/>
      <c r="F68" s="164" t="s">
        <v>116</v>
      </c>
      <c r="G68" s="64" t="s">
        <v>70</v>
      </c>
      <c r="H68" s="165" t="s">
        <v>133</v>
      </c>
      <c r="I68" s="59">
        <v>21</v>
      </c>
      <c r="J68" s="58" t="s">
        <v>80</v>
      </c>
      <c r="K68" s="40">
        <v>1</v>
      </c>
      <c r="L68" s="41" t="s">
        <v>72</v>
      </c>
      <c r="M68" s="52">
        <v>20</v>
      </c>
      <c r="N68" s="51">
        <v>10</v>
      </c>
      <c r="O68" s="57">
        <v>20</v>
      </c>
      <c r="P68" s="42" t="s">
        <v>105</v>
      </c>
      <c r="Q68" s="360" t="s">
        <v>134</v>
      </c>
      <c r="R68" s="361"/>
      <c r="S68" s="362"/>
      <c r="T68" s="105" t="str">
        <f>IF(OR(O68="",L68=Paramétrage!$C$10,L68=Paramétrage!$C$13,L68=Paramétrage!$C$17,L68=Paramétrage!$C$20,L68=Paramétrage!$C$24,L68=Paramétrage!$C$27,AND(L68&lt;&gt;Paramétrage!$C$9,P68="Mut+ext")),"",ROUNDUP(N68/O68,0))</f>
        <v/>
      </c>
      <c r="U68" s="109">
        <f>IF(OR(L68="",P68="Mut+ext"),0,IF(VLOOKUP(L68,Paramétrage!$C$6:$E$29,2,0)=0,0,IF(O68="","saisir capacité",IF(OR(G68=Paramétrage!$I$7,G68=Paramétrage!$I$8,G68=Paramétrage!$I$9,G68=Paramétrage!$I$10),0,M68*T68*VLOOKUP(L68,Paramétrage!$C$6:$E$29,2,0)))))</f>
        <v>0</v>
      </c>
      <c r="V68" s="43"/>
      <c r="W68" s="104">
        <f t="shared" si="20"/>
        <v>0</v>
      </c>
      <c r="X68" s="106">
        <f>IF(L68="",0,IF(ISERROR(V68+U68*VLOOKUP(L68,Paramétrage!$C$6:$E$29,3,0))=TRUE,W68,V68+U68*VLOOKUP(L68,Paramétrage!$C$6:$E$29,3,0)))</f>
        <v>0</v>
      </c>
      <c r="Y68" s="366" t="s">
        <v>135</v>
      </c>
      <c r="Z68" s="361"/>
      <c r="AA68" s="367"/>
      <c r="AB68" s="73" t="s">
        <v>81</v>
      </c>
      <c r="AC68" s="44" t="s">
        <v>82</v>
      </c>
      <c r="AD68" s="74">
        <f t="shared" si="22"/>
        <v>1.4285714285714286</v>
      </c>
      <c r="AE68" s="17">
        <f t="shared" si="21"/>
        <v>200</v>
      </c>
    </row>
    <row r="69" spans="1:31" ht="15.65" customHeight="1" x14ac:dyDescent="0.25">
      <c r="A69" s="349"/>
      <c r="B69" s="351"/>
      <c r="C69" s="175"/>
      <c r="D69" s="176"/>
      <c r="E69" s="76"/>
      <c r="F69" s="76"/>
      <c r="G69" s="168"/>
      <c r="H69" s="166"/>
      <c r="I69" s="132"/>
      <c r="J69" s="77"/>
      <c r="K69" s="78"/>
      <c r="L69" s="85"/>
      <c r="M69" s="79">
        <f>AD69</f>
        <v>23.714285714285705</v>
      </c>
      <c r="N69" s="80"/>
      <c r="O69" s="80"/>
      <c r="P69" s="83"/>
      <c r="Q69" s="81"/>
      <c r="R69" s="81"/>
      <c r="S69" s="82"/>
      <c r="T69" s="133"/>
      <c r="U69" s="84">
        <f>SUM(U57:U68)</f>
        <v>0</v>
      </c>
      <c r="V69" s="85">
        <f>SUM(V57:V68)</f>
        <v>0</v>
      </c>
      <c r="W69" s="86">
        <f t="shared" ref="W69" si="25">U69+V69</f>
        <v>0</v>
      </c>
      <c r="X69" s="87">
        <f>SUM(X57:X68)</f>
        <v>0</v>
      </c>
      <c r="Y69" s="134"/>
      <c r="Z69" s="135"/>
      <c r="AA69" s="136"/>
      <c r="AB69" s="137"/>
      <c r="AC69" s="138"/>
      <c r="AD69" s="139">
        <f>SUM(AD57:AD68)</f>
        <v>23.714285714285705</v>
      </c>
      <c r="AE69" s="140">
        <f>SUM(AE57:AE68)</f>
        <v>3320</v>
      </c>
    </row>
    <row r="70" spans="1:31" ht="15.65" hidden="1" customHeight="1" x14ac:dyDescent="0.25">
      <c r="A70" s="349"/>
      <c r="B70" s="351" t="s">
        <v>136</v>
      </c>
      <c r="C70" s="352" t="s">
        <v>243</v>
      </c>
      <c r="D70" s="353"/>
      <c r="E70" s="358"/>
      <c r="F70" s="164"/>
      <c r="G70" s="47"/>
      <c r="H70" s="65"/>
      <c r="I70" s="59"/>
      <c r="J70" s="72"/>
      <c r="K70" s="40"/>
      <c r="L70" s="41"/>
      <c r="M70" s="53"/>
      <c r="N70" s="50"/>
      <c r="O70" s="57"/>
      <c r="P70" s="46"/>
      <c r="Q70" s="360"/>
      <c r="R70" s="361"/>
      <c r="S70" s="362"/>
      <c r="T70" s="105" t="str">
        <f>IF(OR(O70="",L70=Paramétrage!$C$10,L70=Paramétrage!$C$13,L70=Paramétrage!$C$17,L70=Paramétrage!$C$20,L70=Paramétrage!$C$24,L70=Paramétrage!$C$27,AND(L70&lt;&gt;Paramétrage!$C$9,P70="Mut+ext")),"",ROUNDUP(N70/O70,0))</f>
        <v/>
      </c>
      <c r="U70" s="109">
        <f>IF(OR(L70="",P70="Mut+ext"),0,IF(VLOOKUP(L70,Paramétrage!$C$6:$E$29,2,0)=0,0,IF(O70="","saisir capacité",IF(OR(G70=Paramétrage!$I$7,G70=Paramétrage!$I$8,G70=Paramétrage!$I$9,G70=Paramétrage!$I$10),0,M70*T70*VLOOKUP(L70,Paramétrage!$C$6:$E$29,2,0)))))</f>
        <v>0</v>
      </c>
      <c r="V70" s="71"/>
      <c r="W70" s="107">
        <f t="shared" ref="W70:W77" si="26">IF(ISERROR(U70+V70)=TRUE,U70,U70+V70)</f>
        <v>0</v>
      </c>
      <c r="X70" s="108">
        <f>IF(L70="",0,IF(ISERROR(V70+U70*VLOOKUP(L70,Paramétrage!$C$6:$E$29,3,0))=TRUE,W70,V70+U70*VLOOKUP(L70,Paramétrage!$C$6:$E$29,3,0)))</f>
        <v>0</v>
      </c>
      <c r="Y70" s="366"/>
      <c r="Z70" s="361"/>
      <c r="AA70" s="367"/>
      <c r="AB70" s="73"/>
      <c r="AC70" s="44"/>
      <c r="AD70" s="74">
        <f>IF(F70="",0,IF(J70="",0,IF(SUMIF(F70:F77,F70,N70:N77)=0,0,IF(OR(K70="",J70="obligatoire"),AE70/SUMIF(F70:F77,F70,N70:N77),AE70/(SUMIF(F70:F77,F70,N70:N77)/K70)))))</f>
        <v>0</v>
      </c>
      <c r="AE70" s="16">
        <f t="shared" ref="AE70:AE77" si="27">M70*N70</f>
        <v>0</v>
      </c>
    </row>
    <row r="71" spans="1:31" hidden="1" x14ac:dyDescent="0.25">
      <c r="A71" s="349"/>
      <c r="B71" s="351"/>
      <c r="C71" s="354"/>
      <c r="D71" s="355"/>
      <c r="E71" s="358"/>
      <c r="F71" s="164"/>
      <c r="G71" s="39"/>
      <c r="H71" s="65"/>
      <c r="I71" s="59"/>
      <c r="J71" s="58"/>
      <c r="K71" s="40"/>
      <c r="L71" s="41"/>
      <c r="M71" s="52"/>
      <c r="N71" s="49"/>
      <c r="O71" s="57"/>
      <c r="P71" s="46"/>
      <c r="Q71" s="360"/>
      <c r="R71" s="361"/>
      <c r="S71" s="362"/>
      <c r="T71" s="105" t="str">
        <f>IF(OR(O71="",L71=Paramétrage!$C$10,L71=Paramétrage!$C$13,L71=Paramétrage!$C$17,L71=Paramétrage!$C$20,L71=Paramétrage!$C$24,L71=Paramétrage!$C$27,AND(L71&lt;&gt;Paramétrage!$C$9,P71="Mut+ext")),"",ROUNDUP(N71/O71,0))</f>
        <v/>
      </c>
      <c r="U71" s="109">
        <f>IF(OR(L71="",P71="Mut+ext"),0,IF(VLOOKUP(L71,Paramétrage!$C$6:$E$29,2,0)=0,0,IF(O71="","saisir capacité",IF(OR(G71=Paramétrage!$I$7,G71=Paramétrage!$I$8,G71=Paramétrage!$I$9,G71=Paramétrage!$I$10),0,M71*T71*VLOOKUP(L71,Paramétrage!$C$6:$E$29,2,0)))))</f>
        <v>0</v>
      </c>
      <c r="V71" s="43"/>
      <c r="W71" s="104">
        <f t="shared" si="26"/>
        <v>0</v>
      </c>
      <c r="X71" s="106">
        <f>IF(L71="",0,IF(ISERROR(V71+U71*VLOOKUP(L71,Paramétrage!$C$6:$E$29,3,0))=TRUE,W71,V71+U71*VLOOKUP(L71,Paramétrage!$C$6:$E$29,3,0)))</f>
        <v>0</v>
      </c>
      <c r="Y71" s="366"/>
      <c r="Z71" s="361"/>
      <c r="AA71" s="367"/>
      <c r="AB71" s="73"/>
      <c r="AC71" s="44"/>
      <c r="AD71" s="74">
        <f>IF(F71="",0,IF(J71="",0,IF(SUMIF(F70:F77,F71,N70:N77)=0,0,IF(OR(K71="",J71="obligatoire"),AE71/SUMIF(F70:F77,F71,N70:N77),AE71/(SUMIF(F70:F77,F71,N70:N77)/K71)))))</f>
        <v>0</v>
      </c>
      <c r="AE71" s="17">
        <f t="shared" si="27"/>
        <v>0</v>
      </c>
    </row>
    <row r="72" spans="1:31" hidden="1" x14ac:dyDescent="0.25">
      <c r="A72" s="349"/>
      <c r="B72" s="351"/>
      <c r="C72" s="354"/>
      <c r="D72" s="355"/>
      <c r="E72" s="358"/>
      <c r="F72" s="164"/>
      <c r="G72" s="64"/>
      <c r="H72" s="165"/>
      <c r="I72" s="59"/>
      <c r="J72" s="58"/>
      <c r="K72" s="40"/>
      <c r="L72" s="41"/>
      <c r="M72" s="52"/>
      <c r="N72" s="49"/>
      <c r="O72" s="57"/>
      <c r="P72" s="232"/>
      <c r="Q72" s="360"/>
      <c r="R72" s="361"/>
      <c r="S72" s="362"/>
      <c r="T72" s="105" t="str">
        <f>IF(OR(O72="",L72=Paramétrage!$C$10,L72=Paramétrage!$C$13,L72=Paramétrage!$C$17,L72=Paramétrage!$C$20,L72=Paramétrage!$C$24,L72=Paramétrage!$C$27,AND(L72&lt;&gt;Paramétrage!$C$9,P72="Mut+ext")),"",ROUNDUP(N72/O72,0))</f>
        <v/>
      </c>
      <c r="U72" s="109">
        <f>IF(OR(L72="",P72="Mut+ext"),0,IF(VLOOKUP(L72,Paramétrage!$C$6:$E$29,2,0)=0,0,IF(O72="","saisir capacité",IF(OR(G72=Paramétrage!$I$7,G72=Paramétrage!$I$8,G72=Paramétrage!$I$9,G72=Paramétrage!$I$10),0,M72*T72*VLOOKUP(L72,Paramétrage!$C$6:$E$29,2,0)))))</f>
        <v>0</v>
      </c>
      <c r="V72" s="43"/>
      <c r="W72" s="104">
        <f t="shared" si="26"/>
        <v>0</v>
      </c>
      <c r="X72" s="106">
        <f>IF(L72="",0,IF(ISERROR(V72+U72*VLOOKUP(L72,Paramétrage!$C$6:$E$29,3,0))=TRUE,W72,V72+U72*VLOOKUP(L72,Paramétrage!$C$6:$E$29,3,0)))</f>
        <v>0</v>
      </c>
      <c r="Y72" s="366"/>
      <c r="Z72" s="361"/>
      <c r="AA72" s="367"/>
      <c r="AB72" s="73"/>
      <c r="AC72" s="44"/>
      <c r="AD72" s="74">
        <f>IF(F72="",0,IF(J72="",0,IF(SUMIF(F70:F77,F72,N70:N77)=0,0,IF(OR(K72="",J72="obligatoire"),AE72/SUMIF(F70:F77,F72,N70:N77),AE72/(SUMIF(F70:F77,F72,N70:N77)/K72)))))</f>
        <v>0</v>
      </c>
      <c r="AE72" s="17">
        <f t="shared" si="27"/>
        <v>0</v>
      </c>
    </row>
    <row r="73" spans="1:31" hidden="1" x14ac:dyDescent="0.25">
      <c r="A73" s="349"/>
      <c r="B73" s="351"/>
      <c r="C73" s="354"/>
      <c r="D73" s="355"/>
      <c r="E73" s="358"/>
      <c r="F73" s="164"/>
      <c r="G73" s="64"/>
      <c r="H73" s="165"/>
      <c r="I73" s="59"/>
      <c r="J73" s="58"/>
      <c r="K73" s="40"/>
      <c r="L73" s="41"/>
      <c r="M73" s="52"/>
      <c r="N73" s="51"/>
      <c r="O73" s="57"/>
      <c r="P73" s="42"/>
      <c r="Q73" s="360"/>
      <c r="R73" s="361"/>
      <c r="S73" s="362"/>
      <c r="T73" s="105" t="str">
        <f>IF(OR(O73="",L73=Paramétrage!$C$10,L73=Paramétrage!$C$13,L73=Paramétrage!$C$17,L73=Paramétrage!$C$20,L73=Paramétrage!$C$24,L73=Paramétrage!$C$27,AND(L73&lt;&gt;Paramétrage!$C$9,P73="Mut+ext")),"",ROUNDUP(N73/O73,0))</f>
        <v/>
      </c>
      <c r="U73" s="109">
        <f>IF(OR(L73="",P73="Mut+ext"),0,IF(VLOOKUP(L73,Paramétrage!$C$6:$E$29,2,0)=0,0,IF(O73="","saisir capacité",IF(OR(G73=Paramétrage!$I$7,G73=Paramétrage!$I$8,G73=Paramétrage!$I$9,G73=Paramétrage!$I$10),0,M73*T73*VLOOKUP(L73,Paramétrage!$C$6:$E$29,2,0)))))</f>
        <v>0</v>
      </c>
      <c r="V73" s="43"/>
      <c r="W73" s="104">
        <f t="shared" si="26"/>
        <v>0</v>
      </c>
      <c r="X73" s="106">
        <f>IF(L73="",0,IF(ISERROR(V73+U73*VLOOKUP(L73,Paramétrage!$C$6:$E$29,3,0))=TRUE,W73,V73+U73*VLOOKUP(L73,Paramétrage!$C$6:$E$29,3,0)))</f>
        <v>0</v>
      </c>
      <c r="Y73" s="216"/>
      <c r="Z73" s="214"/>
      <c r="AA73" s="217"/>
      <c r="AB73" s="73"/>
      <c r="AC73" s="44"/>
      <c r="AD73" s="74">
        <f>IF(F73="",0,IF(J73="",0,IF(SUMIF(F70:F77,F73,N70:N77)=0,0,IF(OR(K73="",J73="obligatoire"),AE73/SUMIF(F70:F77,F73,N70:N77),AE73/(SUMIF(F70:F77,F73,N70:N77)/K73)))))</f>
        <v>0</v>
      </c>
      <c r="AE73" s="17">
        <f t="shared" si="27"/>
        <v>0</v>
      </c>
    </row>
    <row r="74" spans="1:31" hidden="1" x14ac:dyDescent="0.25">
      <c r="A74" s="349"/>
      <c r="B74" s="351"/>
      <c r="C74" s="354"/>
      <c r="D74" s="355"/>
      <c r="E74" s="358"/>
      <c r="F74" s="164"/>
      <c r="G74" s="64"/>
      <c r="H74" s="165"/>
      <c r="I74" s="59"/>
      <c r="J74" s="58"/>
      <c r="K74" s="40"/>
      <c r="L74" s="41"/>
      <c r="M74" s="52"/>
      <c r="N74" s="50"/>
      <c r="O74" s="57"/>
      <c r="P74" s="42"/>
      <c r="Q74" s="360"/>
      <c r="R74" s="361"/>
      <c r="S74" s="362"/>
      <c r="T74" s="105" t="str">
        <f>IF(OR(O74="",L74=Paramétrage!$C$10,L74=Paramétrage!$C$13,L74=Paramétrage!$C$17,L74=Paramétrage!$C$20,L74=Paramétrage!$C$24,L74=Paramétrage!$C$27,AND(L74&lt;&gt;Paramétrage!$C$9,P74="Mut+ext")),"",ROUNDUP(N74/O74,0))</f>
        <v/>
      </c>
      <c r="U74" s="109">
        <f>IF(OR(L74="",P74="Mut+ext"),0,IF(VLOOKUP(L74,Paramétrage!$C$6:$E$29,2,0)=0,0,IF(O74="","saisir capacité",IF(OR(G74=Paramétrage!$I$7,G74=Paramétrage!$I$8,G74=Paramétrage!$I$9,G74=Paramétrage!$I$10),0,M74*T74*VLOOKUP(L74,Paramétrage!$C$6:$E$29,2,0)))))</f>
        <v>0</v>
      </c>
      <c r="V74" s="43"/>
      <c r="W74" s="104">
        <f t="shared" si="26"/>
        <v>0</v>
      </c>
      <c r="X74" s="106">
        <f>IF(L74="",0,IF(ISERROR(V74+U74*VLOOKUP(L74,Paramétrage!$C$6:$E$29,3,0))=TRUE,W74,V74+U74*VLOOKUP(L74,Paramétrage!$C$6:$E$29,3,0)))</f>
        <v>0</v>
      </c>
      <c r="Y74" s="366"/>
      <c r="Z74" s="361"/>
      <c r="AA74" s="367"/>
      <c r="AB74" s="214"/>
      <c r="AC74" s="44"/>
      <c r="AD74" s="74">
        <f>IF(F74="",0,IF(J74="",0,IF(SUMIF(F70:F77,F74,N70:N77)=0,0,IF(OR(K74="",J74="obligatoire"),AE74/SUMIF(F70:F77,F74,N70:N77),AE74/(SUMIF(F70:F77,F74,N70:N77)/K74)))))</f>
        <v>0</v>
      </c>
      <c r="AE74" s="17">
        <f t="shared" si="27"/>
        <v>0</v>
      </c>
    </row>
    <row r="75" spans="1:31" hidden="1" x14ac:dyDescent="0.25">
      <c r="A75" s="349"/>
      <c r="B75" s="351"/>
      <c r="C75" s="354"/>
      <c r="D75" s="355"/>
      <c r="E75" s="358"/>
      <c r="F75" s="164"/>
      <c r="G75" s="64"/>
      <c r="H75" s="165"/>
      <c r="I75" s="59"/>
      <c r="J75" s="58"/>
      <c r="K75" s="40"/>
      <c r="L75" s="41"/>
      <c r="M75" s="52"/>
      <c r="N75" s="51"/>
      <c r="O75" s="57"/>
      <c r="P75" s="42"/>
      <c r="Q75" s="360"/>
      <c r="R75" s="361"/>
      <c r="S75" s="362"/>
      <c r="T75" s="105" t="str">
        <f>IF(OR(O75="",L75=Paramétrage!$C$10,L75=Paramétrage!$C$13,L75=Paramétrage!$C$17,L75=Paramétrage!$C$20,L75=Paramétrage!$C$24,L75=Paramétrage!$C$27,AND(L75&lt;&gt;Paramétrage!$C$9,P75="Mut+ext")),"",ROUNDUP(N75/O75,0))</f>
        <v/>
      </c>
      <c r="U75" s="109">
        <f>IF(OR(L75="",P75="Mut+ext"),0,IF(VLOOKUP(L75,Paramétrage!$C$6:$E$29,2,0)=0,0,IF(O75="","saisir capacité",IF(OR(G75=Paramétrage!$I$7,G75=Paramétrage!$I$8,G75=Paramétrage!$I$9,G75=Paramétrage!$I$10),0,M75*T75*VLOOKUP(L75,Paramétrage!$C$6:$E$29,2,0)))))</f>
        <v>0</v>
      </c>
      <c r="V75" s="43"/>
      <c r="W75" s="104">
        <f t="shared" si="26"/>
        <v>0</v>
      </c>
      <c r="X75" s="106">
        <f>IF(L75="",0,IF(ISERROR(V75+U75*VLOOKUP(L75,Paramétrage!$C$6:$E$29,3,0))=TRUE,W75,V75+U75*VLOOKUP(L75,Paramétrage!$C$6:$E$29,3,0)))</f>
        <v>0</v>
      </c>
      <c r="Y75" s="366"/>
      <c r="Z75" s="361"/>
      <c r="AA75" s="367"/>
      <c r="AB75" s="214"/>
      <c r="AC75" s="44"/>
      <c r="AD75" s="74">
        <f>IF(F75="",0,IF(J75="",0,IF(SUMIF(F70:F77,F75,N70:N77)=0,0,IF(OR(K75="",J75="obligatoire"),AE75/SUMIF(F70:F77,F75,N70:N77),AE75/(SUMIF(F70:F77,F75,N70:N77)/K75)))))</f>
        <v>0</v>
      </c>
      <c r="AE75" s="17">
        <f t="shared" si="27"/>
        <v>0</v>
      </c>
    </row>
    <row r="76" spans="1:31" hidden="1" x14ac:dyDescent="0.25">
      <c r="A76" s="349"/>
      <c r="B76" s="351"/>
      <c r="C76" s="354"/>
      <c r="D76" s="355"/>
      <c r="E76" s="358"/>
      <c r="F76" s="164"/>
      <c r="G76" s="64"/>
      <c r="H76" s="165"/>
      <c r="I76" s="59"/>
      <c r="J76" s="58"/>
      <c r="K76" s="40"/>
      <c r="L76" s="41"/>
      <c r="M76" s="52"/>
      <c r="N76" s="50"/>
      <c r="O76" s="57"/>
      <c r="P76" s="42"/>
      <c r="Q76" s="360"/>
      <c r="R76" s="361"/>
      <c r="S76" s="362"/>
      <c r="T76" s="105" t="str">
        <f>IF(OR(O76="",L76=Paramétrage!$C$10,L76=Paramétrage!$C$13,L76=Paramétrage!$C$17,L76=Paramétrage!$C$20,L76=Paramétrage!$C$24,L76=Paramétrage!$C$27,AND(L76&lt;&gt;Paramétrage!$C$9,P76="Mut+ext")),"",ROUNDUP(N76/O76,0))</f>
        <v/>
      </c>
      <c r="U76" s="109">
        <f>IF(OR(L76="",P76="Mut+ext"),0,IF(VLOOKUP(L76,Paramétrage!$C$6:$E$29,2,0)=0,0,IF(O76="","saisir capacité",IF(OR(G76=Paramétrage!$I$7,G76=Paramétrage!$I$8,G76=Paramétrage!$I$9,G76=Paramétrage!$I$10),0,M76*T76*VLOOKUP(L76,Paramétrage!$C$6:$E$29,2,0)))))</f>
        <v>0</v>
      </c>
      <c r="V76" s="43"/>
      <c r="W76" s="104">
        <f t="shared" si="26"/>
        <v>0</v>
      </c>
      <c r="X76" s="106">
        <f>IF(L76="",0,IF(ISERROR(V76+U76*VLOOKUP(L76,Paramétrage!$C$6:$E$29,3,0))=TRUE,W76,V76+U76*VLOOKUP(L76,Paramétrage!$C$6:$E$29,3,0)))</f>
        <v>0</v>
      </c>
      <c r="Y76" s="366"/>
      <c r="Z76" s="361"/>
      <c r="AA76" s="367"/>
      <c r="AB76" s="214"/>
      <c r="AC76" s="44"/>
      <c r="AD76" s="74">
        <f>IF(F76="",0,IF(J76="",0,IF(SUMIF(F70:F77,F76,N70:N77)=0,0,IF(OR(K76="",J76="obligatoire"),AE76/SUMIF(F70:F77,F76,N70:N77),AE76/(SUMIF(F70:F77,F76,N70:N77)/K76)))))</f>
        <v>0</v>
      </c>
      <c r="AE76" s="17">
        <f t="shared" si="27"/>
        <v>0</v>
      </c>
    </row>
    <row r="77" spans="1:31" hidden="1" x14ac:dyDescent="0.25">
      <c r="A77" s="349"/>
      <c r="B77" s="351"/>
      <c r="C77" s="356"/>
      <c r="D77" s="357"/>
      <c r="E77" s="359"/>
      <c r="F77" s="164"/>
      <c r="G77" s="64"/>
      <c r="H77" s="165"/>
      <c r="I77" s="59"/>
      <c r="J77" s="58"/>
      <c r="K77" s="40"/>
      <c r="L77" s="41"/>
      <c r="M77" s="52"/>
      <c r="N77" s="49"/>
      <c r="O77" s="57"/>
      <c r="P77" s="42"/>
      <c r="Q77" s="360"/>
      <c r="R77" s="361"/>
      <c r="S77" s="362"/>
      <c r="T77" s="105" t="str">
        <f>IF(OR(O77="",L77=Paramétrage!$C$10,L77=Paramétrage!$C$13,L77=Paramétrage!$C$17,L77=Paramétrage!$C$20,L77=Paramétrage!$C$24,L77=Paramétrage!$C$27,AND(L77&lt;&gt;Paramétrage!$C$9,P77="Mut+ext")),"",ROUNDUP(N77/O77,0))</f>
        <v/>
      </c>
      <c r="U77" s="109">
        <f>IF(OR(L77="",P77="Mut+ext"),0,IF(VLOOKUP(L77,Paramétrage!$C$6:$E$29,2,0)=0,0,IF(O77="","saisir capacité",IF(OR(G77=Paramétrage!$I$7,G77=Paramétrage!$I$8,G77=Paramétrage!$I$9,G77=Paramétrage!$I$10),0,M77*T77*VLOOKUP(L77,Paramétrage!$C$6:$E$29,2,0)))))</f>
        <v>0</v>
      </c>
      <c r="V77" s="43"/>
      <c r="W77" s="104">
        <f t="shared" si="26"/>
        <v>0</v>
      </c>
      <c r="X77" s="106">
        <f>IF(L77="",0,IF(ISERROR(V77+U77*VLOOKUP(L77,Paramétrage!$C$6:$E$29,3,0))=TRUE,W77,V77+U77*VLOOKUP(L77,Paramétrage!$C$6:$E$29,3,0)))</f>
        <v>0</v>
      </c>
      <c r="Y77" s="366"/>
      <c r="Z77" s="361"/>
      <c r="AA77" s="367"/>
      <c r="AB77" s="214"/>
      <c r="AC77" s="44"/>
      <c r="AD77" s="74">
        <f>IF(F77="",0,IF(J77="",0,IF(SUMIF(F70:F77,F77,N70:N77)=0,0,IF(OR(K77="",J77="obligatoire"),AE77/SUMIF(F70:F77,F77,N70:N77),AE77/(SUMIF(F70:F77,F77,N70:N77)/K77)))))</f>
        <v>0</v>
      </c>
      <c r="AE77" s="17">
        <f t="shared" si="27"/>
        <v>0</v>
      </c>
    </row>
    <row r="78" spans="1:31" hidden="1" x14ac:dyDescent="0.25">
      <c r="A78" s="349"/>
      <c r="B78" s="351"/>
      <c r="C78" s="175"/>
      <c r="D78" s="176"/>
      <c r="E78" s="76"/>
      <c r="F78" s="76"/>
      <c r="G78" s="168"/>
      <c r="H78" s="166"/>
      <c r="I78" s="132"/>
      <c r="J78" s="77"/>
      <c r="K78" s="78"/>
      <c r="L78" s="85"/>
      <c r="M78" s="79">
        <f>AD78</f>
        <v>0</v>
      </c>
      <c r="N78" s="80"/>
      <c r="O78" s="80"/>
      <c r="P78" s="83"/>
      <c r="Q78" s="81"/>
      <c r="R78" s="81"/>
      <c r="S78" s="82"/>
      <c r="T78" s="133"/>
      <c r="U78" s="84">
        <f>SUM(U70:U77)</f>
        <v>0</v>
      </c>
      <c r="V78" s="85">
        <f>SUM(V70:V77)</f>
        <v>0</v>
      </c>
      <c r="W78" s="86">
        <f t="shared" ref="W78" si="28">U78+V78</f>
        <v>0</v>
      </c>
      <c r="X78" s="87">
        <f>SUM(X70:X77)</f>
        <v>0</v>
      </c>
      <c r="Y78" s="134"/>
      <c r="Z78" s="135"/>
      <c r="AA78" s="136"/>
      <c r="AB78" s="137"/>
      <c r="AC78" s="138"/>
      <c r="AD78" s="139">
        <f>SUM(AD70:AD77)</f>
        <v>0</v>
      </c>
      <c r="AE78" s="140">
        <f>SUM(AE70:AE77)</f>
        <v>0</v>
      </c>
    </row>
    <row r="79" spans="1:31" ht="15.65" customHeight="1" x14ac:dyDescent="0.25">
      <c r="A79" s="349"/>
      <c r="B79" s="351" t="s">
        <v>136</v>
      </c>
      <c r="C79" s="352"/>
      <c r="D79" s="353"/>
      <c r="E79" s="358"/>
      <c r="F79" s="164"/>
      <c r="G79" s="47"/>
      <c r="H79" s="65"/>
      <c r="I79" s="59"/>
      <c r="J79" s="72"/>
      <c r="K79" s="40"/>
      <c r="L79" s="41"/>
      <c r="M79" s="53"/>
      <c r="N79" s="50"/>
      <c r="O79" s="57"/>
      <c r="P79" s="271"/>
      <c r="Q79" s="384"/>
      <c r="R79" s="385"/>
      <c r="S79" s="386"/>
      <c r="T79" s="105">
        <v>0</v>
      </c>
      <c r="U79" s="109">
        <f>IF(OR(L79="",P79="Mut+ext"),0,IF(VLOOKUP(L79,Paramétrage!$C$6:$E$29,2,0)=0,0,IF(O79="","saisir capacité",IF(OR(G79=Paramétrage!$I$7,G79=Paramétrage!$I$8,G79=Paramétrage!$I$9,G79=Paramétrage!$I$10),0,M79*T79*VLOOKUP(L79,Paramétrage!$C$6:$E$29,2,0)))))</f>
        <v>0</v>
      </c>
      <c r="V79" s="71"/>
      <c r="W79" s="107">
        <f t="shared" ref="W79:W86" si="29">IF(ISERROR(U79+V79)=TRUE,U79,U79+V79)</f>
        <v>0</v>
      </c>
      <c r="X79" s="108">
        <f>IF(L79="",0,IF(ISERROR(V79+U79*VLOOKUP(L79,Paramétrage!$C$6:$E$29,3,0))=TRUE,W79,V79+U79*VLOOKUP(L79,Paramétrage!$C$6:$E$29,3,0)))</f>
        <v>0</v>
      </c>
      <c r="Y79" s="366"/>
      <c r="Z79" s="361"/>
      <c r="AA79" s="367"/>
      <c r="AB79" s="73"/>
      <c r="AC79" s="44"/>
      <c r="AD79" s="74">
        <f>IF(F79="",0,IF(J79="",0,IF(SUMIF(F79:F86,F79,N79:N86)=0,0,IF(OR(K79="",J79="obligatoire"),AE79/SUMIF(F79:F86,F79,N79:N86),AE79/(SUMIF(F79:F86,F79,N79:N86)/K79)))))</f>
        <v>0</v>
      </c>
      <c r="AE79" s="16">
        <f t="shared" ref="AE79:AE86" si="30">M79*N79</f>
        <v>0</v>
      </c>
    </row>
    <row r="80" spans="1:31" x14ac:dyDescent="0.25">
      <c r="A80" s="349"/>
      <c r="B80" s="351"/>
      <c r="C80" s="354"/>
      <c r="D80" s="355"/>
      <c r="E80" s="358"/>
      <c r="F80" s="164"/>
      <c r="G80" s="39"/>
      <c r="H80" s="65"/>
      <c r="I80" s="59"/>
      <c r="J80" s="58"/>
      <c r="K80" s="40"/>
      <c r="L80" s="41"/>
      <c r="M80" s="52"/>
      <c r="N80" s="49"/>
      <c r="O80" s="57"/>
      <c r="P80" s="42"/>
      <c r="Q80" s="360"/>
      <c r="R80" s="361"/>
      <c r="S80" s="362"/>
      <c r="T80" s="105" t="str">
        <f>IF(OR(O80="",L80=Paramétrage!$C$10,L80=Paramétrage!$C$13,L80=Paramétrage!$C$17,L80=Paramétrage!$C$20,L80=Paramétrage!$C$24,L80=Paramétrage!$C$27,AND(L80&lt;&gt;Paramétrage!$C$9,P80="Mut+ext")),"",ROUNDUP(N80/O80,0))</f>
        <v/>
      </c>
      <c r="U80" s="109">
        <f>IF(OR(L80="",P80="Mut+ext"),0,IF(VLOOKUP(L80,Paramétrage!$C$6:$E$29,2,0)=0,0,IF(O80="","saisir capacité",IF(OR(G80=Paramétrage!$I$7,G80=Paramétrage!$I$8,G80=Paramétrage!$I$9,G80=Paramétrage!$I$10),0,M80*T80*VLOOKUP(L80,Paramétrage!$C$6:$E$29,2,0)))))</f>
        <v>0</v>
      </c>
      <c r="V80" s="43"/>
      <c r="W80" s="104">
        <f t="shared" si="29"/>
        <v>0</v>
      </c>
      <c r="X80" s="106">
        <f>IF(L80="",0,IF(ISERROR(V80+U80*VLOOKUP(L80,Paramétrage!$C$6:$E$29,3,0))=TRUE,W80,V80+U80*VLOOKUP(L80,Paramétrage!$C$6:$E$29,3,0)))</f>
        <v>0</v>
      </c>
      <c r="Y80" s="366"/>
      <c r="Z80" s="361"/>
      <c r="AA80" s="367"/>
      <c r="AB80" s="214"/>
      <c r="AC80" s="44"/>
      <c r="AD80" s="74">
        <f>IF(F80="",0,IF(J80="",0,IF(SUMIF(F79:F86,F80,N79:N86)=0,0,IF(OR(K80="",J80="obligatoire"),AE80/SUMIF(F79:F86,F80,N79:N86),AE80/(SUMIF(F79:F86,F80,N79:N86)/K80)))))</f>
        <v>0</v>
      </c>
      <c r="AE80" s="17">
        <f t="shared" si="30"/>
        <v>0</v>
      </c>
    </row>
    <row r="81" spans="1:31" x14ac:dyDescent="0.25">
      <c r="A81" s="349"/>
      <c r="B81" s="351"/>
      <c r="C81" s="354"/>
      <c r="D81" s="355"/>
      <c r="E81" s="358"/>
      <c r="F81" s="164"/>
      <c r="G81" s="39"/>
      <c r="H81" s="165"/>
      <c r="I81" s="59"/>
      <c r="J81" s="58"/>
      <c r="K81" s="40"/>
      <c r="L81" s="41"/>
      <c r="M81" s="52"/>
      <c r="N81" s="50"/>
      <c r="O81" s="57"/>
      <c r="P81" s="42"/>
      <c r="Q81" s="360"/>
      <c r="R81" s="361"/>
      <c r="S81" s="362"/>
      <c r="T81" s="105" t="str">
        <f>IF(OR(O81="",L81=Paramétrage!$C$10,L81=Paramétrage!$C$13,L81=Paramétrage!$C$17,L81=Paramétrage!$C$20,L81=Paramétrage!$C$24,L81=Paramétrage!$C$27,AND(L81&lt;&gt;Paramétrage!$C$9,P81="Mut+ext")),"",ROUNDUP(N81/O81,0))</f>
        <v/>
      </c>
      <c r="U81" s="109">
        <f>IF(OR(L81="",P81="Mut+ext"),0,IF(VLOOKUP(L81,Paramétrage!$C$6:$E$29,2,0)=0,0,IF(O81="","saisir capacité",IF(OR(G81=Paramétrage!$I$7,G81=Paramétrage!$I$8,G81=Paramétrage!$I$9,G81=Paramétrage!$I$10),0,M81*T81*VLOOKUP(L81,Paramétrage!$C$6:$E$29,2,0)))))</f>
        <v>0</v>
      </c>
      <c r="V81" s="43"/>
      <c r="W81" s="104">
        <f t="shared" si="29"/>
        <v>0</v>
      </c>
      <c r="X81" s="106">
        <f>IF(L81="",0,IF(ISERROR(V81+U81*VLOOKUP(L81,Paramétrage!$C$6:$E$29,3,0))=TRUE,W81,V81+U81*VLOOKUP(L81,Paramétrage!$C$6:$E$29,3,0)))</f>
        <v>0</v>
      </c>
      <c r="Y81" s="366"/>
      <c r="Z81" s="361"/>
      <c r="AA81" s="367"/>
      <c r="AB81" s="214"/>
      <c r="AC81" s="44"/>
      <c r="AD81" s="74">
        <f>IF(F81="",0,IF(J81="",0,IF(SUMIF(F79:F86,F81,N79:N86)=0,0,IF(OR(K81="",J81="obligatoire"),AE81/SUMIF(F79:F86,F81,N79:N86),AE81/(SUMIF(F79:F86,F81,N79:N86)/K81)))))</f>
        <v>0</v>
      </c>
      <c r="AE81" s="17">
        <f t="shared" si="30"/>
        <v>0</v>
      </c>
    </row>
    <row r="82" spans="1:31" hidden="1" x14ac:dyDescent="0.25">
      <c r="A82" s="349"/>
      <c r="B82" s="351"/>
      <c r="C82" s="354"/>
      <c r="D82" s="355"/>
      <c r="E82" s="358"/>
      <c r="F82" s="213"/>
      <c r="G82" s="39"/>
      <c r="H82" s="165"/>
      <c r="I82" s="59"/>
      <c r="J82" s="58"/>
      <c r="K82" s="40"/>
      <c r="L82" s="41"/>
      <c r="M82" s="52"/>
      <c r="N82" s="51"/>
      <c r="O82" s="57"/>
      <c r="P82" s="42"/>
      <c r="Q82" s="360"/>
      <c r="R82" s="361"/>
      <c r="S82" s="362"/>
      <c r="T82" s="105" t="str">
        <f>IF(OR(O82="",L82=Paramétrage!$C$10,L82=Paramétrage!$C$13,L82=Paramétrage!$C$17,L82=Paramétrage!$C$20,L82=Paramétrage!$C$24,L82=Paramétrage!$C$27,AND(L82&lt;&gt;Paramétrage!$C$9,P82="Mut+ext")),"",ROUNDUP(N82/O82,0))</f>
        <v/>
      </c>
      <c r="U82" s="109">
        <f>IF(OR(L82="",P82="Mut+ext"),0,IF(VLOOKUP(L82,Paramétrage!$C$6:$E$29,2,0)=0,0,IF(O82="","saisir capacité",IF(OR(G82=Paramétrage!$I$7,G82=Paramétrage!$I$8,G82=Paramétrage!$I$9,G82=Paramétrage!$I$10),0,M82*T82*VLOOKUP(L82,Paramétrage!$C$6:$E$29,2,0)))))</f>
        <v>0</v>
      </c>
      <c r="V82" s="43"/>
      <c r="W82" s="104">
        <f t="shared" si="29"/>
        <v>0</v>
      </c>
      <c r="X82" s="106">
        <f>IF(L82="",0,IF(ISERROR(V82+U82*VLOOKUP(L82,Paramétrage!$C$6:$E$29,3,0))=TRUE,W82,V82+U82*VLOOKUP(L82,Paramétrage!$C$6:$E$29,3,0)))</f>
        <v>0</v>
      </c>
      <c r="Y82" s="366"/>
      <c r="Z82" s="361"/>
      <c r="AA82" s="367"/>
      <c r="AB82" s="60"/>
      <c r="AC82" s="44"/>
      <c r="AD82" s="74">
        <f>IF(F82="",0,IF(J82="",0,IF(SUMIF(F79:F86,F82,N79:N86)=0,0,IF(OR(K82="",J82="obligatoire"),AE82/SUMIF(F79:F86,F82,N79:N86),AE82/(SUMIF(F79:F86,F82,N79:N86)/K82)))))</f>
        <v>0</v>
      </c>
      <c r="AE82" s="17">
        <f t="shared" si="30"/>
        <v>0</v>
      </c>
    </row>
    <row r="83" spans="1:31" hidden="1" x14ac:dyDescent="0.25">
      <c r="A83" s="349"/>
      <c r="B83" s="351"/>
      <c r="C83" s="354"/>
      <c r="D83" s="355"/>
      <c r="E83" s="358"/>
      <c r="F83" s="164"/>
      <c r="G83" s="64"/>
      <c r="H83" s="165"/>
      <c r="I83" s="59"/>
      <c r="J83" s="58"/>
      <c r="K83" s="40"/>
      <c r="L83" s="41"/>
      <c r="M83" s="52"/>
      <c r="N83" s="50"/>
      <c r="O83" s="57"/>
      <c r="P83" s="42"/>
      <c r="Q83" s="360"/>
      <c r="R83" s="361"/>
      <c r="S83" s="362"/>
      <c r="T83" s="105" t="str">
        <f>IF(OR(O83="",L83=Paramétrage!$C$10,L83=Paramétrage!$C$13,L83=Paramétrage!$C$17,L83=Paramétrage!$C$20,L83=Paramétrage!$C$24,L83=Paramétrage!$C$27,AND(L83&lt;&gt;Paramétrage!$C$9,P83="Mut+ext")),"",ROUNDUP(N83/O83,0))</f>
        <v/>
      </c>
      <c r="U83" s="109">
        <f>IF(OR(L83="",P83="Mut+ext"),0,IF(VLOOKUP(L83,Paramétrage!$C$6:$E$29,2,0)=0,0,IF(O83="","saisir capacité",IF(OR(G83=Paramétrage!$I$7,G83=Paramétrage!$I$8,G83=Paramétrage!$I$9,G83=Paramétrage!$I$10),0,M83*T83*VLOOKUP(L83,Paramétrage!$C$6:$E$29,2,0)))))</f>
        <v>0</v>
      </c>
      <c r="V83" s="43"/>
      <c r="W83" s="104">
        <f t="shared" si="29"/>
        <v>0</v>
      </c>
      <c r="X83" s="106">
        <f>IF(L83="",0,IF(ISERROR(V83+U83*VLOOKUP(L83,Paramétrage!$C$6:$E$29,3,0))=TRUE,W83,V83+U83*VLOOKUP(L83,Paramétrage!$C$6:$E$29,3,0)))</f>
        <v>0</v>
      </c>
      <c r="Y83" s="366"/>
      <c r="Z83" s="361"/>
      <c r="AA83" s="367"/>
      <c r="AB83" s="214"/>
      <c r="AC83" s="44"/>
      <c r="AD83" s="74">
        <f>IF(F83="",0,IF(J83="",0,IF(SUMIF(F79:F86,F83,N79:N86)=0,0,IF(OR(K83="",J83="obligatoire"),AE83/SUMIF(F79:F86,F83,N79:N86),AE83/(SUMIF(F79:F86,F83,N79:N86)/K83)))))</f>
        <v>0</v>
      </c>
      <c r="AE83" s="17">
        <f t="shared" si="30"/>
        <v>0</v>
      </c>
    </row>
    <row r="84" spans="1:31" hidden="1" x14ac:dyDescent="0.25">
      <c r="A84" s="349"/>
      <c r="B84" s="351"/>
      <c r="C84" s="354"/>
      <c r="D84" s="355"/>
      <c r="E84" s="358"/>
      <c r="F84" s="164"/>
      <c r="G84" s="64"/>
      <c r="H84" s="165"/>
      <c r="I84" s="59"/>
      <c r="J84" s="58"/>
      <c r="K84" s="40"/>
      <c r="L84" s="41"/>
      <c r="M84" s="52"/>
      <c r="N84" s="51"/>
      <c r="O84" s="57"/>
      <c r="P84" s="42"/>
      <c r="Q84" s="360"/>
      <c r="R84" s="361"/>
      <c r="S84" s="362"/>
      <c r="T84" s="105" t="str">
        <f>IF(OR(O84="",L84=Paramétrage!$C$10,L84=Paramétrage!$C$13,L84=Paramétrage!$C$17,L84=Paramétrage!$C$20,L84=Paramétrage!$C$24,L84=Paramétrage!$C$27,AND(L84&lt;&gt;Paramétrage!$C$9,P84="Mut+ext")),"",ROUNDUP(N84/O84,0))</f>
        <v/>
      </c>
      <c r="U84" s="109">
        <f>IF(OR(L84="",P84="Mut+ext"),0,IF(VLOOKUP(L84,Paramétrage!$C$6:$E$29,2,0)=0,0,IF(O84="","saisir capacité",IF(OR(G84=Paramétrage!$I$7,G84=Paramétrage!$I$8,G84=Paramétrage!$I$9,G84=Paramétrage!$I$10),0,M84*T84*VLOOKUP(L84,Paramétrage!$C$6:$E$29,2,0)))))</f>
        <v>0</v>
      </c>
      <c r="V84" s="43"/>
      <c r="W84" s="104">
        <f t="shared" si="29"/>
        <v>0</v>
      </c>
      <c r="X84" s="106">
        <f>IF(L84="",0,IF(ISERROR(V84+U84*VLOOKUP(L84,Paramétrage!$C$6:$E$29,3,0))=TRUE,W84,V84+U84*VLOOKUP(L84,Paramétrage!$C$6:$E$29,3,0)))</f>
        <v>0</v>
      </c>
      <c r="Y84" s="366"/>
      <c r="Z84" s="361"/>
      <c r="AA84" s="367"/>
      <c r="AB84" s="214"/>
      <c r="AC84" s="44"/>
      <c r="AD84" s="74">
        <f>IF(F84="",0,IF(J84="",0,IF(SUMIF(F79:F86,F84,N79:N86)=0,0,IF(OR(K84="",J84="obligatoire"),AE84/SUMIF(F79:F86,F84,N79:N86),AE84/(SUMIF(F79:F86,F84,N79:N86)/K84)))))</f>
        <v>0</v>
      </c>
      <c r="AE84" s="17">
        <f t="shared" si="30"/>
        <v>0</v>
      </c>
    </row>
    <row r="85" spans="1:31" hidden="1" x14ac:dyDescent="0.25">
      <c r="A85" s="349"/>
      <c r="B85" s="351"/>
      <c r="C85" s="354"/>
      <c r="D85" s="355"/>
      <c r="E85" s="358"/>
      <c r="F85" s="164"/>
      <c r="G85" s="64"/>
      <c r="H85" s="165"/>
      <c r="I85" s="59"/>
      <c r="J85" s="58"/>
      <c r="K85" s="40"/>
      <c r="L85" s="41"/>
      <c r="M85" s="52"/>
      <c r="N85" s="50"/>
      <c r="O85" s="57"/>
      <c r="P85" s="42"/>
      <c r="Q85" s="360"/>
      <c r="R85" s="361"/>
      <c r="S85" s="362"/>
      <c r="T85" s="105" t="str">
        <f>IF(OR(O85="",L85=Paramétrage!$C$10,L85=Paramétrage!$C$13,L85=Paramétrage!$C$17,L85=Paramétrage!$C$20,L85=Paramétrage!$C$24,L85=Paramétrage!$C$27,AND(L85&lt;&gt;Paramétrage!$C$9,P85="Mut+ext")),"",ROUNDUP(N85/O85,0))</f>
        <v/>
      </c>
      <c r="U85" s="109">
        <f>IF(OR(L85="",P85="Mut+ext"),0,IF(VLOOKUP(L85,Paramétrage!$C$6:$E$29,2,0)=0,0,IF(O85="","saisir capacité",IF(OR(G85=Paramétrage!$I$7,G85=Paramétrage!$I$8,G85=Paramétrage!$I$9,G85=Paramétrage!$I$10),0,M85*T85*VLOOKUP(L85,Paramétrage!$C$6:$E$29,2,0)))))</f>
        <v>0</v>
      </c>
      <c r="V85" s="43"/>
      <c r="W85" s="104">
        <f t="shared" si="29"/>
        <v>0</v>
      </c>
      <c r="X85" s="106">
        <f>IF(L85="",0,IF(ISERROR(V85+U85*VLOOKUP(L85,Paramétrage!$C$6:$E$29,3,0))=TRUE,W85,V85+U85*VLOOKUP(L85,Paramétrage!$C$6:$E$29,3,0)))</f>
        <v>0</v>
      </c>
      <c r="Y85" s="366"/>
      <c r="Z85" s="361"/>
      <c r="AA85" s="367"/>
      <c r="AB85" s="214"/>
      <c r="AC85" s="44"/>
      <c r="AD85" s="74">
        <f>IF(F85="",0,IF(J85="",0,IF(SUMIF(F79:F86,F85,N79:N86)=0,0,IF(OR(K85="",J85="obligatoire"),AE85/SUMIF(F79:F86,F85,N79:N86),AE85/(SUMIF(F79:F86,F85,N79:N86)/K85)))))</f>
        <v>0</v>
      </c>
      <c r="AE85" s="17">
        <f t="shared" si="30"/>
        <v>0</v>
      </c>
    </row>
    <row r="86" spans="1:31" ht="15" hidden="1" customHeight="1" x14ac:dyDescent="0.25">
      <c r="A86" s="349"/>
      <c r="B86" s="351"/>
      <c r="C86" s="356"/>
      <c r="D86" s="357"/>
      <c r="E86" s="359"/>
      <c r="F86" s="164"/>
      <c r="G86" s="64"/>
      <c r="H86" s="165"/>
      <c r="I86" s="59"/>
      <c r="J86" s="58"/>
      <c r="K86" s="40"/>
      <c r="L86" s="41"/>
      <c r="M86" s="52"/>
      <c r="N86" s="49"/>
      <c r="O86" s="57"/>
      <c r="P86" s="42"/>
      <c r="Q86" s="360"/>
      <c r="R86" s="361"/>
      <c r="S86" s="362"/>
      <c r="T86" s="105" t="str">
        <f>IF(OR(O86="",L86=Paramétrage!$C$10,L86=Paramétrage!$C$13,L86=Paramétrage!$C$17,L86=Paramétrage!$C$20,L86=Paramétrage!$C$24,L86=Paramétrage!$C$27,AND(L86&lt;&gt;Paramétrage!$C$9,P86="Mut+ext")),"",ROUNDUP(N86/O86,0))</f>
        <v/>
      </c>
      <c r="U86" s="109">
        <f>IF(OR(L86="",P86="Mut+ext"),0,IF(VLOOKUP(L86,Paramétrage!$C$6:$E$29,2,0)=0,0,IF(O86="","saisir capacité",IF(OR(G86=Paramétrage!$I$7,G86=Paramétrage!$I$8,G86=Paramétrage!$I$9,G86=Paramétrage!$I$10),0,M86*T86*VLOOKUP(L86,Paramétrage!$C$6:$E$29,2,0)))))</f>
        <v>0</v>
      </c>
      <c r="V86" s="43"/>
      <c r="W86" s="104">
        <f t="shared" si="29"/>
        <v>0</v>
      </c>
      <c r="X86" s="106">
        <f>IF(L86="",0,IF(ISERROR(V86+U86*VLOOKUP(L86,Paramétrage!$C$6:$E$29,3,0))=TRUE,W86,V86+U86*VLOOKUP(L86,Paramétrage!$C$6:$E$29,3,0)))</f>
        <v>0</v>
      </c>
      <c r="Y86" s="366"/>
      <c r="Z86" s="361"/>
      <c r="AA86" s="367"/>
      <c r="AB86" s="214"/>
      <c r="AC86" s="44"/>
      <c r="AD86" s="74">
        <f>IF(F86="",0,IF(J86="",0,IF(SUMIF(F79:F86,F86,N79:N86)=0,0,IF(OR(K86="",J86="obligatoire"),AE86/SUMIF(F79:F86,F86,N79:N86),AE86/(SUMIF(F79:F86,F86,N79:N86)/K86)))))</f>
        <v>0</v>
      </c>
      <c r="AE86" s="17">
        <f t="shared" si="30"/>
        <v>0</v>
      </c>
    </row>
    <row r="87" spans="1:31" x14ac:dyDescent="0.25">
      <c r="A87" s="349"/>
      <c r="B87" s="351"/>
      <c r="C87" s="175"/>
      <c r="D87" s="176"/>
      <c r="E87" s="76"/>
      <c r="F87" s="76"/>
      <c r="G87" s="168"/>
      <c r="H87" s="166"/>
      <c r="I87" s="132"/>
      <c r="J87" s="77"/>
      <c r="K87" s="78"/>
      <c r="L87" s="85"/>
      <c r="M87" s="79">
        <f>AD87</f>
        <v>0</v>
      </c>
      <c r="N87" s="80"/>
      <c r="O87" s="80"/>
      <c r="P87" s="83"/>
      <c r="Q87" s="81"/>
      <c r="R87" s="81"/>
      <c r="S87" s="82"/>
      <c r="T87" s="133"/>
      <c r="U87" s="84">
        <f>SUM(U79:U86)</f>
        <v>0</v>
      </c>
      <c r="V87" s="85">
        <f>SUM(V79:V86)</f>
        <v>0</v>
      </c>
      <c r="W87" s="86">
        <f t="shared" ref="W87" si="31">U87+V87</f>
        <v>0</v>
      </c>
      <c r="X87" s="87">
        <f>SUM(X79:X86)</f>
        <v>0</v>
      </c>
      <c r="Y87" s="134"/>
      <c r="Z87" s="135"/>
      <c r="AA87" s="136"/>
      <c r="AB87" s="137"/>
      <c r="AC87" s="138"/>
      <c r="AD87" s="139">
        <f>SUM(AD79:AD86)</f>
        <v>0</v>
      </c>
      <c r="AE87" s="140">
        <f>SUM(AE79:AE86)</f>
        <v>0</v>
      </c>
    </row>
    <row r="88" spans="1:31" ht="15.65" customHeight="1" x14ac:dyDescent="0.25">
      <c r="A88" s="349"/>
      <c r="B88" s="351" t="s">
        <v>138</v>
      </c>
      <c r="C88" s="387" t="s">
        <v>250</v>
      </c>
      <c r="D88" s="388"/>
      <c r="E88" s="358">
        <v>30</v>
      </c>
      <c r="F88" s="164" t="s">
        <v>251</v>
      </c>
      <c r="G88" s="47"/>
      <c r="H88" s="65" t="s">
        <v>252</v>
      </c>
      <c r="I88" s="59"/>
      <c r="J88" s="72"/>
      <c r="K88" s="40"/>
      <c r="L88" s="41"/>
      <c r="M88" s="53"/>
      <c r="N88" s="50"/>
      <c r="O88" s="57"/>
      <c r="P88" s="46"/>
      <c r="Q88" s="360"/>
      <c r="R88" s="361"/>
      <c r="S88" s="362"/>
      <c r="T88" s="105" t="str">
        <f>IF(OR(O88="",L88=Paramétrage!$C$10,L88=Paramétrage!$C$13,L88=Paramétrage!$C$17,L88=Paramétrage!$C$20,L88=Paramétrage!$C$24,L88=Paramétrage!$C$27,AND(L88&lt;&gt;Paramétrage!$C$9,P88="Mut+ext")),"",ROUNDUP(N88/O88,0))</f>
        <v/>
      </c>
      <c r="U88" s="109">
        <f>IF(OR(L88="",P88="Mut+ext"),0,IF(VLOOKUP(L88,Paramétrage!$C$6:$E$29,2,0)=0,0,IF(O88="","saisir capacité",IF(OR(G88=Paramétrage!$I$7,G88=Paramétrage!$I$8,G88=Paramétrage!$I$9,G88=Paramétrage!$I$10),0,M88*T88*VLOOKUP(L88,Paramétrage!$C$6:$E$29,2,0)))))</f>
        <v>0</v>
      </c>
      <c r="V88" s="71"/>
      <c r="W88" s="107">
        <f t="shared" ref="W88:W95" si="32">IF(ISERROR(U88+V88)=TRUE,U88,U88+V88)</f>
        <v>0</v>
      </c>
      <c r="X88" s="108">
        <f>IF(L88="",0,IF(ISERROR(V88+U88*VLOOKUP(L88,Paramétrage!$C$6:$E$29,3,0))=TRUE,W88,V88+U88*VLOOKUP(L88,Paramétrage!$C$6:$E$29,3,0)))</f>
        <v>0</v>
      </c>
      <c r="Y88" s="366"/>
      <c r="Z88" s="361"/>
      <c r="AA88" s="367"/>
      <c r="AB88" s="73"/>
      <c r="AC88" s="44"/>
      <c r="AD88" s="74">
        <f>IF(F88="",0,IF(J88="",0,IF(SUMIF(F88:F95,F88,N88:N95)=0,0,IF(OR(K88="",J88="obligatoire"),AE88/SUMIF(F88:F95,F88,N88:N95),AE88/(SUMIF(F88:F95,F88,N88:N95)/K88)))))</f>
        <v>0</v>
      </c>
      <c r="AE88" s="16">
        <f t="shared" ref="AE88:AE95" si="33">M88*N88</f>
        <v>0</v>
      </c>
    </row>
    <row r="89" spans="1:31" x14ac:dyDescent="0.25">
      <c r="A89" s="349"/>
      <c r="B89" s="351"/>
      <c r="C89" s="389"/>
      <c r="D89" s="390"/>
      <c r="E89" s="358"/>
      <c r="F89" s="164"/>
      <c r="G89" s="39"/>
      <c r="H89" s="65"/>
      <c r="I89" s="59"/>
      <c r="J89" s="58"/>
      <c r="K89" s="40"/>
      <c r="L89" s="41"/>
      <c r="M89" s="52"/>
      <c r="N89" s="49"/>
      <c r="O89" s="57"/>
      <c r="P89" s="42"/>
      <c r="Q89" s="360"/>
      <c r="R89" s="361"/>
      <c r="S89" s="362"/>
      <c r="T89" s="105" t="str">
        <f>IF(OR(O89="",L89=Paramétrage!$C$10,L89=Paramétrage!$C$13,L89=Paramétrage!$C$17,L89=Paramétrage!$C$20,L89=Paramétrage!$C$24,L89=Paramétrage!$C$27,AND(L89&lt;&gt;Paramétrage!$C$9,P89="Mut+ext")),"",ROUNDUP(N89/O89,0))</f>
        <v/>
      </c>
      <c r="U89" s="109">
        <f>IF(OR(L89="",P89="Mut+ext"),0,IF(VLOOKUP(L89,Paramétrage!$C$6:$E$29,2,0)=0,0,IF(O89="","saisir capacité",IF(OR(G89=Paramétrage!$I$7,G89=Paramétrage!$I$8,G89=Paramétrage!$I$9,G89=Paramétrage!$I$10),0,M89*T89*VLOOKUP(L89,Paramétrage!$C$6:$E$29,2,0)))))</f>
        <v>0</v>
      </c>
      <c r="V89" s="43"/>
      <c r="W89" s="104">
        <f t="shared" si="32"/>
        <v>0</v>
      </c>
      <c r="X89" s="106">
        <f>IF(L89="",0,IF(ISERROR(V89+U89*VLOOKUP(L89,Paramétrage!$C$6:$E$29,3,0))=TRUE,W89,V89+U89*VLOOKUP(L89,Paramétrage!$C$6:$E$29,3,0)))</f>
        <v>0</v>
      </c>
      <c r="Y89" s="366"/>
      <c r="Z89" s="361"/>
      <c r="AA89" s="367"/>
      <c r="AB89" s="214"/>
      <c r="AC89" s="44"/>
      <c r="AD89" s="74">
        <f>IF(F89="",0,IF(J89="",0,IF(SUMIF(F88:F95,F89,N88:N95)=0,0,IF(OR(K89="",J89="obligatoire"),AE89/SUMIF(F88:F95,F89,N88:N95),AE89/(SUMIF(F88:F95,F89,N88:N95)/K89)))))</f>
        <v>0</v>
      </c>
      <c r="AE89" s="17">
        <f t="shared" si="33"/>
        <v>0</v>
      </c>
    </row>
    <row r="90" spans="1:31" hidden="1" x14ac:dyDescent="0.25">
      <c r="A90" s="349"/>
      <c r="B90" s="351"/>
      <c r="C90" s="389"/>
      <c r="D90" s="390"/>
      <c r="E90" s="358"/>
      <c r="F90" s="164"/>
      <c r="G90" s="39"/>
      <c r="H90" s="165"/>
      <c r="I90" s="59"/>
      <c r="J90" s="58"/>
      <c r="K90" s="40"/>
      <c r="L90" s="41"/>
      <c r="M90" s="52"/>
      <c r="N90" s="50"/>
      <c r="O90" s="57"/>
      <c r="P90" s="42"/>
      <c r="Q90" s="360"/>
      <c r="R90" s="361"/>
      <c r="S90" s="362"/>
      <c r="T90" s="105" t="str">
        <f>IF(OR(O90="",L90=Paramétrage!$C$10,L90=Paramétrage!$C$13,L90=Paramétrage!$C$17,L90=Paramétrage!$C$20,L90=Paramétrage!$C$24,L90=Paramétrage!$C$27,AND(L90&lt;&gt;Paramétrage!$C$9,P90="Mut+ext")),"",ROUNDUP(N90/O90,0))</f>
        <v/>
      </c>
      <c r="U90" s="109">
        <f>IF(OR(L90="",P90="Mut+ext"),0,IF(VLOOKUP(L90,Paramétrage!$C$6:$E$29,2,0)=0,0,IF(O90="","saisir capacité",IF(OR(G90=Paramétrage!$I$7,G90=Paramétrage!$I$8,G90=Paramétrage!$I$9,G90=Paramétrage!$I$10),0,M90*T90*VLOOKUP(L90,Paramétrage!$C$6:$E$29,2,0)))))</f>
        <v>0</v>
      </c>
      <c r="V90" s="43"/>
      <c r="W90" s="104">
        <f t="shared" si="32"/>
        <v>0</v>
      </c>
      <c r="X90" s="106">
        <f>IF(L90="",0,IF(ISERROR(V90+U90*VLOOKUP(L90,Paramétrage!$C$6:$E$29,3,0))=TRUE,W90,V90+U90*VLOOKUP(L90,Paramétrage!$C$6:$E$29,3,0)))</f>
        <v>0</v>
      </c>
      <c r="Y90" s="366"/>
      <c r="Z90" s="361"/>
      <c r="AA90" s="367"/>
      <c r="AB90" s="214"/>
      <c r="AC90" s="44"/>
      <c r="AD90" s="74">
        <f>IF(F90="",0,IF(J90="",0,IF(SUMIF(F88:F95,F90,N88:N95)=0,0,IF(OR(K90="",J90="obligatoire"),AE90/SUMIF(F88:F95,F90,N88:N95),AE90/(SUMIF(F88:F95,F90,N88:N95)/K90)))))</f>
        <v>0</v>
      </c>
      <c r="AE90" s="17">
        <f t="shared" si="33"/>
        <v>0</v>
      </c>
    </row>
    <row r="91" spans="1:31" hidden="1" x14ac:dyDescent="0.25">
      <c r="A91" s="349"/>
      <c r="B91" s="351"/>
      <c r="C91" s="389"/>
      <c r="D91" s="390"/>
      <c r="E91" s="358"/>
      <c r="F91" s="213"/>
      <c r="G91" s="39"/>
      <c r="H91" s="165"/>
      <c r="I91" s="59"/>
      <c r="J91" s="58"/>
      <c r="K91" s="40"/>
      <c r="L91" s="41"/>
      <c r="M91" s="52"/>
      <c r="N91" s="51"/>
      <c r="O91" s="57"/>
      <c r="P91" s="42"/>
      <c r="Q91" s="360"/>
      <c r="R91" s="361"/>
      <c r="S91" s="362"/>
      <c r="T91" s="105" t="str">
        <f>IF(OR(O91="",L91=Paramétrage!$C$10,L91=Paramétrage!$C$13,L91=Paramétrage!$C$17,L91=Paramétrage!$C$20,L91=Paramétrage!$C$24,L91=Paramétrage!$C$27,AND(L91&lt;&gt;Paramétrage!$C$9,P91="Mut+ext")),"",ROUNDUP(N91/O91,0))</f>
        <v/>
      </c>
      <c r="U91" s="109">
        <f>IF(OR(L91="",P91="Mut+ext"),0,IF(VLOOKUP(L91,Paramétrage!$C$6:$E$29,2,0)=0,0,IF(O91="","saisir capacité",IF(OR(G91=Paramétrage!$I$7,G91=Paramétrage!$I$8,G91=Paramétrage!$I$9,G91=Paramétrage!$I$10),0,M91*T91*VLOOKUP(L91,Paramétrage!$C$6:$E$29,2,0)))))</f>
        <v>0</v>
      </c>
      <c r="V91" s="43"/>
      <c r="W91" s="104">
        <f t="shared" si="32"/>
        <v>0</v>
      </c>
      <c r="X91" s="106">
        <f>IF(L91="",0,IF(ISERROR(V91+U91*VLOOKUP(L91,Paramétrage!$C$6:$E$29,3,0))=TRUE,W91,V91+U91*VLOOKUP(L91,Paramétrage!$C$6:$E$29,3,0)))</f>
        <v>0</v>
      </c>
      <c r="Y91" s="366"/>
      <c r="Z91" s="361"/>
      <c r="AA91" s="367"/>
      <c r="AB91" s="60"/>
      <c r="AC91" s="44"/>
      <c r="AD91" s="74">
        <f>IF(F91="",0,IF(J91="",0,IF(SUMIF(F88:F95,F91,N88:N95)=0,0,IF(OR(K91="",J91="obligatoire"),AE91/SUMIF(F88:F95,F91,N88:N95),AE91/(SUMIF(F88:F95,F91,N88:N95)/K91)))))</f>
        <v>0</v>
      </c>
      <c r="AE91" s="17">
        <f t="shared" si="33"/>
        <v>0</v>
      </c>
    </row>
    <row r="92" spans="1:31" hidden="1" x14ac:dyDescent="0.25">
      <c r="A92" s="349"/>
      <c r="B92" s="351"/>
      <c r="C92" s="389"/>
      <c r="D92" s="390"/>
      <c r="E92" s="358"/>
      <c r="F92" s="164"/>
      <c r="G92" s="64"/>
      <c r="H92" s="165"/>
      <c r="I92" s="59"/>
      <c r="J92" s="58"/>
      <c r="K92" s="40"/>
      <c r="L92" s="41"/>
      <c r="M92" s="52"/>
      <c r="N92" s="50"/>
      <c r="O92" s="57"/>
      <c r="P92" s="42"/>
      <c r="Q92" s="360"/>
      <c r="R92" s="361"/>
      <c r="S92" s="362"/>
      <c r="T92" s="105" t="str">
        <f>IF(OR(O92="",L92=Paramétrage!$C$10,L92=Paramétrage!$C$13,L92=Paramétrage!$C$17,L92=Paramétrage!$C$20,L92=Paramétrage!$C$24,L92=Paramétrage!$C$27,AND(L92&lt;&gt;Paramétrage!$C$9,P92="Mut+ext")),"",ROUNDUP(N92/O92,0))</f>
        <v/>
      </c>
      <c r="U92" s="109">
        <f>IF(OR(L92="",P92="Mut+ext"),0,IF(VLOOKUP(L92,Paramétrage!$C$6:$E$29,2,0)=0,0,IF(O92="","saisir capacité",IF(OR(G92=Paramétrage!$I$7,G92=Paramétrage!$I$8,G92=Paramétrage!$I$9,G92=Paramétrage!$I$10),0,M92*T92*VLOOKUP(L92,Paramétrage!$C$6:$E$29,2,0)))))</f>
        <v>0</v>
      </c>
      <c r="V92" s="43"/>
      <c r="W92" s="104">
        <f t="shared" si="32"/>
        <v>0</v>
      </c>
      <c r="X92" s="106">
        <f>IF(L92="",0,IF(ISERROR(V92+U92*VLOOKUP(L92,Paramétrage!$C$6:$E$29,3,0))=TRUE,W92,V92+U92*VLOOKUP(L92,Paramétrage!$C$6:$E$29,3,0)))</f>
        <v>0</v>
      </c>
      <c r="Y92" s="366"/>
      <c r="Z92" s="361"/>
      <c r="AA92" s="367"/>
      <c r="AB92" s="214"/>
      <c r="AC92" s="44"/>
      <c r="AD92" s="74">
        <f>IF(F92="",0,IF(J92="",0,IF(SUMIF(F88:F95,F92,N88:N95)=0,0,IF(OR(K92="",J92="obligatoire"),AE92/SUMIF(F88:F95,F92,N88:N95),AE92/(SUMIF(F88:F95,F92,N88:N95)/K92)))))</f>
        <v>0</v>
      </c>
      <c r="AE92" s="17">
        <f t="shared" si="33"/>
        <v>0</v>
      </c>
    </row>
    <row r="93" spans="1:31" hidden="1" x14ac:dyDescent="0.25">
      <c r="A93" s="349"/>
      <c r="B93" s="351"/>
      <c r="C93" s="389"/>
      <c r="D93" s="390"/>
      <c r="E93" s="358"/>
      <c r="F93" s="164"/>
      <c r="G93" s="64"/>
      <c r="H93" s="165"/>
      <c r="I93" s="59"/>
      <c r="J93" s="58"/>
      <c r="K93" s="40"/>
      <c r="L93" s="41"/>
      <c r="M93" s="52"/>
      <c r="N93" s="51"/>
      <c r="O93" s="57"/>
      <c r="P93" s="42"/>
      <c r="Q93" s="360"/>
      <c r="R93" s="361"/>
      <c r="S93" s="362"/>
      <c r="T93" s="105" t="str">
        <f>IF(OR(O93="",L93=Paramétrage!$C$10,L93=Paramétrage!$C$13,L93=Paramétrage!$C$17,L93=Paramétrage!$C$20,L93=Paramétrage!$C$24,L93=Paramétrage!$C$27,AND(L93&lt;&gt;Paramétrage!$C$9,P93="Mut+ext")),"",ROUNDUP(N93/O93,0))</f>
        <v/>
      </c>
      <c r="U93" s="109">
        <f>IF(OR(L93="",P93="Mut+ext"),0,IF(VLOOKUP(L93,Paramétrage!$C$6:$E$29,2,0)=0,0,IF(O93="","saisir capacité",IF(OR(G93=Paramétrage!$I$7,G93=Paramétrage!$I$8,G93=Paramétrage!$I$9,G93=Paramétrage!$I$10),0,M93*T93*VLOOKUP(L93,Paramétrage!$C$6:$E$29,2,0)))))</f>
        <v>0</v>
      </c>
      <c r="V93" s="43"/>
      <c r="W93" s="104">
        <f t="shared" si="32"/>
        <v>0</v>
      </c>
      <c r="X93" s="106">
        <f>IF(L93="",0,IF(ISERROR(V93+U93*VLOOKUP(L93,Paramétrage!$C$6:$E$29,3,0))=TRUE,W93,V93+U93*VLOOKUP(L93,Paramétrage!$C$6:$E$29,3,0)))</f>
        <v>0</v>
      </c>
      <c r="Y93" s="366"/>
      <c r="Z93" s="361"/>
      <c r="AA93" s="367"/>
      <c r="AB93" s="214"/>
      <c r="AC93" s="44"/>
      <c r="AD93" s="74">
        <f>IF(F93="",0,IF(J93="",0,IF(SUMIF(F88:F95,F93,N88:N95)=0,0,IF(OR(K93="",J93="obligatoire"),AE93/SUMIF(F88:F95,F93,N88:N95),AE93/(SUMIF(F88:F95,F93,N88:N95)/K93)))))</f>
        <v>0</v>
      </c>
      <c r="AE93" s="17">
        <f t="shared" si="33"/>
        <v>0</v>
      </c>
    </row>
    <row r="94" spans="1:31" hidden="1" x14ac:dyDescent="0.25">
      <c r="A94" s="349"/>
      <c r="B94" s="351"/>
      <c r="C94" s="389"/>
      <c r="D94" s="390"/>
      <c r="E94" s="358"/>
      <c r="F94" s="164"/>
      <c r="G94" s="64"/>
      <c r="H94" s="165"/>
      <c r="I94" s="59"/>
      <c r="J94" s="58"/>
      <c r="K94" s="40"/>
      <c r="L94" s="41"/>
      <c r="M94" s="52"/>
      <c r="N94" s="50"/>
      <c r="O94" s="57"/>
      <c r="P94" s="42"/>
      <c r="Q94" s="360"/>
      <c r="R94" s="361"/>
      <c r="S94" s="362"/>
      <c r="T94" s="105" t="str">
        <f>IF(OR(O94="",L94=Paramétrage!$C$10,L94=Paramétrage!$C$13,L94=Paramétrage!$C$17,L94=Paramétrage!$C$20,L94=Paramétrage!$C$24,L94=Paramétrage!$C$27,AND(L94&lt;&gt;Paramétrage!$C$9,P94="Mut+ext")),"",ROUNDUP(N94/O94,0))</f>
        <v/>
      </c>
      <c r="U94" s="109">
        <f>IF(OR(L94="",P94="Mut+ext"),0,IF(VLOOKUP(L94,Paramétrage!$C$6:$E$29,2,0)=0,0,IF(O94="","saisir capacité",IF(OR(G94=Paramétrage!$I$7,G94=Paramétrage!$I$8,G94=Paramétrage!$I$9,G94=Paramétrage!$I$10),0,M94*T94*VLOOKUP(L94,Paramétrage!$C$6:$E$29,2,0)))))</f>
        <v>0</v>
      </c>
      <c r="V94" s="43"/>
      <c r="W94" s="104">
        <f t="shared" si="32"/>
        <v>0</v>
      </c>
      <c r="X94" s="106">
        <f>IF(L94="",0,IF(ISERROR(V94+U94*VLOOKUP(L94,Paramétrage!$C$6:$E$29,3,0))=TRUE,W94,V94+U94*VLOOKUP(L94,Paramétrage!$C$6:$E$29,3,0)))</f>
        <v>0</v>
      </c>
      <c r="Y94" s="366"/>
      <c r="Z94" s="361"/>
      <c r="AA94" s="367"/>
      <c r="AB94" s="214"/>
      <c r="AC94" s="44"/>
      <c r="AD94" s="74">
        <f>IF(F94="",0,IF(J94="",0,IF(SUMIF(F88:F95,F94,N88:N95)=0,0,IF(OR(K94="",J94="obligatoire"),AE94/SUMIF(F88:F95,F94,N88:N95),AE94/(SUMIF(F88:F95,F94,N88:N95)/K94)))))</f>
        <v>0</v>
      </c>
      <c r="AE94" s="17">
        <f t="shared" si="33"/>
        <v>0</v>
      </c>
    </row>
    <row r="95" spans="1:31" hidden="1" x14ac:dyDescent="0.25">
      <c r="A95" s="349"/>
      <c r="B95" s="351"/>
      <c r="C95" s="391"/>
      <c r="D95" s="392"/>
      <c r="E95" s="359"/>
      <c r="F95" s="164"/>
      <c r="G95" s="64"/>
      <c r="H95" s="165"/>
      <c r="I95" s="59"/>
      <c r="J95" s="58"/>
      <c r="K95" s="40"/>
      <c r="L95" s="41"/>
      <c r="M95" s="52"/>
      <c r="N95" s="49"/>
      <c r="O95" s="57"/>
      <c r="P95" s="42"/>
      <c r="Q95" s="360"/>
      <c r="R95" s="361"/>
      <c r="S95" s="362"/>
      <c r="T95" s="105" t="str">
        <f>IF(OR(O95="",L95=Paramétrage!$C$10,L95=Paramétrage!$C$13,L95=Paramétrage!$C$17,L95=Paramétrage!$C$20,L95=Paramétrage!$C$24,L95=Paramétrage!$C$27,AND(L95&lt;&gt;Paramétrage!$C$9,P95="Mut+ext")),"",ROUNDUP(N95/O95,0))</f>
        <v/>
      </c>
      <c r="U95" s="109">
        <f>IF(OR(L95="",P95="Mut+ext"),0,IF(VLOOKUP(L95,Paramétrage!$C$6:$E$29,2,0)=0,0,IF(O95="","saisir capacité",IF(OR(G95=Paramétrage!$I$7,G95=Paramétrage!$I$8,G95=Paramétrage!$I$9,G95=Paramétrage!$I$10),0,M95*T95*VLOOKUP(L95,Paramétrage!$C$6:$E$29,2,0)))))</f>
        <v>0</v>
      </c>
      <c r="V95" s="43"/>
      <c r="W95" s="104">
        <f t="shared" si="32"/>
        <v>0</v>
      </c>
      <c r="X95" s="106">
        <f>IF(L95="",0,IF(ISERROR(V95+U95*VLOOKUP(L95,Paramétrage!$C$6:$E$29,3,0))=TRUE,W95,V95+U95*VLOOKUP(L95,Paramétrage!$C$6:$E$29,3,0)))</f>
        <v>0</v>
      </c>
      <c r="Y95" s="366"/>
      <c r="Z95" s="361"/>
      <c r="AA95" s="367"/>
      <c r="AB95" s="214"/>
      <c r="AC95" s="44"/>
      <c r="AD95" s="74">
        <f>IF(F95="",0,IF(J95="",0,IF(SUMIF(F88:F95,F95,N88:N95)=0,0,IF(OR(K95="",J95="obligatoire"),AE95/SUMIF(F88:F95,F95,N88:N95),AE95/(SUMIF(F88:F95,F95,N88:N95)/K95)))))</f>
        <v>0</v>
      </c>
      <c r="AE95" s="17">
        <f t="shared" si="33"/>
        <v>0</v>
      </c>
    </row>
    <row r="96" spans="1:31" ht="16" thickBot="1" x14ac:dyDescent="0.3">
      <c r="A96" s="349"/>
      <c r="B96" s="351"/>
      <c r="C96" s="175"/>
      <c r="D96" s="176"/>
      <c r="E96" s="76"/>
      <c r="F96" s="76"/>
      <c r="G96" s="168"/>
      <c r="H96" s="166"/>
      <c r="I96" s="132"/>
      <c r="J96" s="77"/>
      <c r="K96" s="78"/>
      <c r="L96" s="85"/>
      <c r="M96" s="79">
        <f>AD96</f>
        <v>0</v>
      </c>
      <c r="N96" s="80"/>
      <c r="O96" s="80"/>
      <c r="P96" s="83"/>
      <c r="Q96" s="81"/>
      <c r="R96" s="81"/>
      <c r="S96" s="82"/>
      <c r="T96" s="133"/>
      <c r="U96" s="84">
        <f>SUM(U88:U95)</f>
        <v>0</v>
      </c>
      <c r="V96" s="85">
        <f>SUM(V88:V95)</f>
        <v>0</v>
      </c>
      <c r="W96" s="86">
        <f t="shared" ref="W96" si="34">U96+V96</f>
        <v>0</v>
      </c>
      <c r="X96" s="87">
        <f>SUM(X88:X95)</f>
        <v>0</v>
      </c>
      <c r="Y96" s="134"/>
      <c r="Z96" s="135"/>
      <c r="AA96" s="136"/>
      <c r="AB96" s="137"/>
      <c r="AC96" s="138"/>
      <c r="AD96" s="139">
        <f>SUM(AD88:AD95)</f>
        <v>0</v>
      </c>
      <c r="AE96" s="140">
        <f>SUM(AE88:AE95)</f>
        <v>0</v>
      </c>
    </row>
    <row r="97" spans="1:31" ht="15.65" hidden="1" customHeight="1" x14ac:dyDescent="0.25">
      <c r="A97" s="349"/>
      <c r="B97" s="351" t="s">
        <v>139</v>
      </c>
      <c r="C97" s="352" t="s">
        <v>253</v>
      </c>
      <c r="D97" s="353"/>
      <c r="E97" s="358"/>
      <c r="F97" s="164" t="s">
        <v>254</v>
      </c>
      <c r="G97" s="47"/>
      <c r="H97" s="65"/>
      <c r="I97" s="59"/>
      <c r="J97" s="72"/>
      <c r="K97" s="40"/>
      <c r="L97" s="41"/>
      <c r="M97" s="53"/>
      <c r="N97" s="50"/>
      <c r="O97" s="57"/>
      <c r="P97" s="46"/>
      <c r="Q97" s="360"/>
      <c r="R97" s="361"/>
      <c r="S97" s="362"/>
      <c r="T97" s="105" t="str">
        <f>IF(OR(O97="",L97=Paramétrage!$C$10,L97=Paramétrage!$C$13,L97=Paramétrage!$C$17,L97=Paramétrage!$C$20,L97=Paramétrage!$C$24,L97=Paramétrage!$C$27,AND(L97&lt;&gt;Paramétrage!$C$9,P97="Mut+ext")),"",ROUNDUP(N97/O97,0))</f>
        <v/>
      </c>
      <c r="U97" s="109">
        <f>IF(OR(L97="",P97="Mut+ext"),0,IF(VLOOKUP(L97,Paramétrage!$C$6:$E$29,2,0)=0,0,IF(O97="","saisir capacité",IF(OR(G97=Paramétrage!$I$7,G97=Paramétrage!$I$8,G97=Paramétrage!$I$9,G97=Paramétrage!$I$10),0,M97*T97*VLOOKUP(L97,Paramétrage!$C$6:$E$29,2,0)))))</f>
        <v>0</v>
      </c>
      <c r="V97" s="71"/>
      <c r="W97" s="107">
        <f t="shared" ref="W97:W104" si="35">IF(ISERROR(U97+V97)=TRUE,U97,U97+V97)</f>
        <v>0</v>
      </c>
      <c r="X97" s="108">
        <f>IF(L97="",0,IF(ISERROR(V97+U97*VLOOKUP(L97,Paramétrage!$C$6:$E$29,3,0))=TRUE,W97,V97+U97*VLOOKUP(L97,Paramétrage!$C$6:$E$29,3,0)))</f>
        <v>0</v>
      </c>
      <c r="Y97" s="366"/>
      <c r="Z97" s="361"/>
      <c r="AA97" s="367"/>
      <c r="AB97" s="73"/>
      <c r="AC97" s="44"/>
      <c r="AD97" s="74">
        <f>IF(F97="",0,IF(J97="",0,IF(SUMIF(F97:F104,F97,N97:N104)=0,0,IF(OR(K97="",J97="obligatoire"),AE97/SUMIF(F97:F104,F97,N97:N104),AE97/(SUMIF(F97:F104,F97,N97:N104)/K97)))))</f>
        <v>0</v>
      </c>
      <c r="AE97" s="16">
        <f>M97*N97</f>
        <v>0</v>
      </c>
    </row>
    <row r="98" spans="1:31" ht="15.65" hidden="1" customHeight="1" x14ac:dyDescent="0.25">
      <c r="A98" s="349"/>
      <c r="B98" s="351"/>
      <c r="C98" s="354"/>
      <c r="D98" s="355"/>
      <c r="E98" s="358"/>
      <c r="F98" s="164"/>
      <c r="G98" s="39"/>
      <c r="H98" s="65"/>
      <c r="I98" s="59"/>
      <c r="J98" s="58"/>
      <c r="K98" s="40"/>
      <c r="L98" s="41"/>
      <c r="M98" s="52"/>
      <c r="N98" s="49"/>
      <c r="O98" s="57"/>
      <c r="P98" s="42"/>
      <c r="Q98" s="360"/>
      <c r="R98" s="361"/>
      <c r="S98" s="362"/>
      <c r="T98" s="105" t="str">
        <f>IF(OR(O98="",L98=Paramétrage!$C$10,L98=Paramétrage!$C$13,L98=Paramétrage!$C$17,L98=Paramétrage!$C$20,L98=Paramétrage!$C$24,L98=Paramétrage!$C$27,AND(L98&lt;&gt;Paramétrage!$C$9,P98="Mut+ext")),"",ROUNDUP(N98/O98,0))</f>
        <v/>
      </c>
      <c r="U98" s="109">
        <f>IF(OR(L98="",P98="Mut+ext"),0,IF(VLOOKUP(L98,Paramétrage!$C$6:$E$29,2,0)=0,0,IF(O98="","saisir capacité",IF(OR(G98=Paramétrage!$I$7,G98=Paramétrage!$I$8,G98=Paramétrage!$I$9,G98=Paramétrage!$I$10),0,M98*T98*VLOOKUP(L98,Paramétrage!$C$6:$E$29,2,0)))))</f>
        <v>0</v>
      </c>
      <c r="V98" s="43"/>
      <c r="W98" s="104">
        <f t="shared" si="35"/>
        <v>0</v>
      </c>
      <c r="X98" s="106">
        <f>IF(L98="",0,IF(ISERROR(V98+U98*VLOOKUP(L98,Paramétrage!$C$6:$E$29,3,0))=TRUE,W98,V98+U98*VLOOKUP(L98,Paramétrage!$C$6:$E$29,3,0)))</f>
        <v>0</v>
      </c>
      <c r="Y98" s="366"/>
      <c r="Z98" s="361"/>
      <c r="AA98" s="367"/>
      <c r="AB98" s="214"/>
      <c r="AC98" s="44"/>
      <c r="AD98" s="74">
        <f>IF(F98="",0,IF(J98="",0,IF(SUMIF(F97:F104,F98,N97:N104)=0,0,IF(OR(K98="",J98="obligatoire"),AE98/SUMIF(F97:F104,F98,N97:N104),AE98/(SUMIF(F97:F104,F98,N97:N104)/K98)))))</f>
        <v>0</v>
      </c>
      <c r="AE98" s="17">
        <f>M98*N98</f>
        <v>0</v>
      </c>
    </row>
    <row r="99" spans="1:31" ht="15.65" hidden="1" customHeight="1" x14ac:dyDescent="0.25">
      <c r="A99" s="349"/>
      <c r="B99" s="351"/>
      <c r="C99" s="354"/>
      <c r="D99" s="355"/>
      <c r="E99" s="358"/>
      <c r="F99" s="164"/>
      <c r="G99" s="39"/>
      <c r="H99" s="165"/>
      <c r="I99" s="59"/>
      <c r="J99" s="58"/>
      <c r="K99" s="40"/>
      <c r="L99" s="41"/>
      <c r="M99" s="52"/>
      <c r="N99" s="50"/>
      <c r="O99" s="57"/>
      <c r="P99" s="42"/>
      <c r="Q99" s="360"/>
      <c r="R99" s="361"/>
      <c r="S99" s="362"/>
      <c r="T99" s="105" t="str">
        <f>IF(OR(O99="",L99=Paramétrage!$C$10,L99=Paramétrage!$C$13,L99=Paramétrage!$C$17,L99=Paramétrage!$C$20,L99=Paramétrage!$C$24,L99=Paramétrage!$C$27,AND(L99&lt;&gt;Paramétrage!$C$9,P99="Mut+ext")),"",ROUNDUP(N99/O99,0))</f>
        <v/>
      </c>
      <c r="U99" s="109">
        <f>IF(OR(L99="",P99="Mut+ext"),0,IF(VLOOKUP(L99,Paramétrage!$C$6:$E$29,2,0)=0,0,IF(O99="","saisir capacité",IF(OR(G99=Paramétrage!$I$7,G99=Paramétrage!$I$8,G99=Paramétrage!$I$9,G99=Paramétrage!$I$10),0,M99*T99*VLOOKUP(L99,Paramétrage!$C$6:$E$29,2,0)))))</f>
        <v>0</v>
      </c>
      <c r="V99" s="43"/>
      <c r="W99" s="104">
        <f t="shared" si="35"/>
        <v>0</v>
      </c>
      <c r="X99" s="106">
        <f>IF(L99="",0,IF(ISERROR(V99+U99*VLOOKUP(L99,Paramétrage!$C$6:$E$29,3,0))=TRUE,W99,V99+U99*VLOOKUP(L99,Paramétrage!$C$6:$E$29,3,0)))</f>
        <v>0</v>
      </c>
      <c r="Y99" s="366"/>
      <c r="Z99" s="361"/>
      <c r="AA99" s="367"/>
      <c r="AB99" s="214"/>
      <c r="AC99" s="44"/>
      <c r="AD99" s="74">
        <f>IF(F99="",0,IF(J99="",0,IF(SUMIF(F97:F104,F99,N97:N104)=0,0,IF(OR(K99="",J99="obligatoire"),AE99/SUMIF(F97:F104,F99,N97:N104),AE99/(SUMIF(F97:F104,F99,N97:N104)/K99)))))</f>
        <v>0</v>
      </c>
      <c r="AE99" s="17">
        <f t="shared" ref="AE99:AE104" si="36">M99*N99</f>
        <v>0</v>
      </c>
    </row>
    <row r="100" spans="1:31" ht="15.65" hidden="1" customHeight="1" x14ac:dyDescent="0.25">
      <c r="A100" s="349"/>
      <c r="B100" s="351"/>
      <c r="C100" s="354"/>
      <c r="D100" s="355"/>
      <c r="E100" s="358"/>
      <c r="F100" s="213"/>
      <c r="G100" s="39"/>
      <c r="H100" s="165"/>
      <c r="I100" s="59"/>
      <c r="J100" s="58"/>
      <c r="K100" s="40"/>
      <c r="L100" s="41"/>
      <c r="M100" s="52"/>
      <c r="N100" s="51"/>
      <c r="O100" s="57"/>
      <c r="P100" s="42"/>
      <c r="Q100" s="360"/>
      <c r="R100" s="361"/>
      <c r="S100" s="362"/>
      <c r="T100" s="105" t="str">
        <f>IF(OR(O100="",L100=Paramétrage!$C$10,L100=Paramétrage!$C$13,L100=Paramétrage!$C$17,L100=Paramétrage!$C$20,L100=Paramétrage!$C$24,L100=Paramétrage!$C$27,AND(L100&lt;&gt;Paramétrage!$C$9,P100="Mut+ext")),"",ROUNDUP(N100/O100,0))</f>
        <v/>
      </c>
      <c r="U100" s="109">
        <f>IF(OR(L100="",P100="Mut+ext"),0,IF(VLOOKUP(L100,Paramétrage!$C$6:$E$29,2,0)=0,0,IF(O100="","saisir capacité",IF(OR(G100=Paramétrage!$I$7,G100=Paramétrage!$I$8,G100=Paramétrage!$I$9,G100=Paramétrage!$I$10),0,M100*T100*VLOOKUP(L100,Paramétrage!$C$6:$E$29,2,0)))))</f>
        <v>0</v>
      </c>
      <c r="V100" s="43"/>
      <c r="W100" s="104">
        <f t="shared" si="35"/>
        <v>0</v>
      </c>
      <c r="X100" s="106">
        <f>IF(L100="",0,IF(ISERROR(V100+U100*VLOOKUP(L100,Paramétrage!$C$6:$E$29,3,0))=TRUE,W100,V100+U100*VLOOKUP(L100,Paramétrage!$C$6:$E$29,3,0)))</f>
        <v>0</v>
      </c>
      <c r="Y100" s="366"/>
      <c r="Z100" s="361"/>
      <c r="AA100" s="367"/>
      <c r="AB100" s="60"/>
      <c r="AC100" s="44"/>
      <c r="AD100" s="74">
        <f>IF(F100="",0,IF(J100="",0,IF(SUMIF(F97:F104,F100,N97:N104)=0,0,IF(OR(K100="",J100="obligatoire"),AE100/SUMIF(F97:F104,F100,N97:N104),AE100/(SUMIF(F97:F104,F100,N97:N104)/K100)))))</f>
        <v>0</v>
      </c>
      <c r="AE100" s="17">
        <f t="shared" si="36"/>
        <v>0</v>
      </c>
    </row>
    <row r="101" spans="1:31" ht="15.65" hidden="1" customHeight="1" x14ac:dyDescent="0.25">
      <c r="A101" s="349"/>
      <c r="B101" s="351"/>
      <c r="C101" s="354"/>
      <c r="D101" s="355"/>
      <c r="E101" s="358"/>
      <c r="F101" s="164"/>
      <c r="G101" s="64"/>
      <c r="H101" s="165"/>
      <c r="I101" s="59"/>
      <c r="J101" s="58"/>
      <c r="K101" s="40"/>
      <c r="L101" s="41"/>
      <c r="M101" s="52"/>
      <c r="N101" s="50"/>
      <c r="O101" s="57"/>
      <c r="P101" s="42"/>
      <c r="Q101" s="360"/>
      <c r="R101" s="361"/>
      <c r="S101" s="362"/>
      <c r="T101" s="105" t="str">
        <f>IF(OR(O101="",L101=Paramétrage!$C$10,L101=Paramétrage!$C$13,L101=Paramétrage!$C$17,L101=Paramétrage!$C$20,L101=Paramétrage!$C$24,L101=Paramétrage!$C$27,AND(L101&lt;&gt;Paramétrage!$C$9,P101="Mut+ext")),"",ROUNDUP(N101/O101,0))</f>
        <v/>
      </c>
      <c r="U101" s="109">
        <f>IF(OR(L101="",P101="Mut+ext"),0,IF(VLOOKUP(L101,Paramétrage!$C$6:$E$29,2,0)=0,0,IF(O101="","saisir capacité",IF(OR(G101=Paramétrage!$I$7,G101=Paramétrage!$I$8,G101=Paramétrage!$I$9,G101=Paramétrage!$I$10),0,M101*T101*VLOOKUP(L101,Paramétrage!$C$6:$E$29,2,0)))))</f>
        <v>0</v>
      </c>
      <c r="V101" s="43"/>
      <c r="W101" s="104">
        <f t="shared" si="35"/>
        <v>0</v>
      </c>
      <c r="X101" s="106">
        <f>IF(L101="",0,IF(ISERROR(V101+U101*VLOOKUP(L101,Paramétrage!$C$6:$E$29,3,0))=TRUE,W101,V101+U101*VLOOKUP(L101,Paramétrage!$C$6:$E$29,3,0)))</f>
        <v>0</v>
      </c>
      <c r="Y101" s="366"/>
      <c r="Z101" s="361"/>
      <c r="AA101" s="367"/>
      <c r="AB101" s="214"/>
      <c r="AC101" s="44"/>
      <c r="AD101" s="74">
        <f>IF(F101="",0,IF(J101="",0,IF(SUMIF(F97:F104,F101,N97:N104)=0,0,IF(OR(K101="",J101="obligatoire"),AE101/SUMIF(F97:F104,F101,N97:N104),AE101/(SUMIF(F97:F104,F101,N97:N104)/K101)))))</f>
        <v>0</v>
      </c>
      <c r="AE101" s="17">
        <f t="shared" si="36"/>
        <v>0</v>
      </c>
    </row>
    <row r="102" spans="1:31" ht="15.65" hidden="1" customHeight="1" x14ac:dyDescent="0.25">
      <c r="A102" s="349"/>
      <c r="B102" s="351"/>
      <c r="C102" s="354"/>
      <c r="D102" s="355"/>
      <c r="E102" s="358"/>
      <c r="F102" s="164"/>
      <c r="G102" s="64"/>
      <c r="H102" s="165"/>
      <c r="I102" s="59"/>
      <c r="J102" s="58"/>
      <c r="K102" s="40"/>
      <c r="L102" s="41"/>
      <c r="M102" s="52"/>
      <c r="N102" s="51"/>
      <c r="O102" s="57"/>
      <c r="P102" s="42"/>
      <c r="Q102" s="360"/>
      <c r="R102" s="361"/>
      <c r="S102" s="362"/>
      <c r="T102" s="105" t="str">
        <f>IF(OR(O102="",L102=Paramétrage!$C$10,L102=Paramétrage!$C$13,L102=Paramétrage!$C$17,L102=Paramétrage!$C$20,L102=Paramétrage!$C$24,L102=Paramétrage!$C$27,AND(L102&lt;&gt;Paramétrage!$C$9,P102="Mut+ext")),"",ROUNDUP(N102/O102,0))</f>
        <v/>
      </c>
      <c r="U102" s="109">
        <f>IF(OR(L102="",P102="Mut+ext"),0,IF(VLOOKUP(L102,Paramétrage!$C$6:$E$29,2,0)=0,0,IF(O102="","saisir capacité",IF(OR(G102=Paramétrage!$I$7,G102=Paramétrage!$I$8,G102=Paramétrage!$I$9,G102=Paramétrage!$I$10),0,M102*T102*VLOOKUP(L102,Paramétrage!$C$6:$E$29,2,0)))))</f>
        <v>0</v>
      </c>
      <c r="V102" s="43"/>
      <c r="W102" s="104">
        <f t="shared" si="35"/>
        <v>0</v>
      </c>
      <c r="X102" s="106">
        <f>IF(L102="",0,IF(ISERROR(V102+U102*VLOOKUP(L102,Paramétrage!$C$6:$E$29,3,0))=TRUE,W102,V102+U102*VLOOKUP(L102,Paramétrage!$C$6:$E$29,3,0)))</f>
        <v>0</v>
      </c>
      <c r="Y102" s="366"/>
      <c r="Z102" s="361"/>
      <c r="AA102" s="367"/>
      <c r="AB102" s="214"/>
      <c r="AC102" s="44"/>
      <c r="AD102" s="74">
        <f>IF(F102="",0,IF(J102="",0,IF(SUMIF(F97:F104,F102,N97:N104)=0,0,IF(OR(K102="",J102="obligatoire"),AE102/SUMIF(F97:F104,F102,N97:N104),AE102/(SUMIF(F97:F104,F102,N97:N104)/K102)))))</f>
        <v>0</v>
      </c>
      <c r="AE102" s="17">
        <f t="shared" si="36"/>
        <v>0</v>
      </c>
    </row>
    <row r="103" spans="1:31" ht="15.65" hidden="1" customHeight="1" x14ac:dyDescent="0.25">
      <c r="A103" s="349"/>
      <c r="B103" s="351"/>
      <c r="C103" s="354"/>
      <c r="D103" s="355"/>
      <c r="E103" s="358"/>
      <c r="F103" s="164"/>
      <c r="G103" s="64"/>
      <c r="H103" s="165"/>
      <c r="I103" s="59"/>
      <c r="J103" s="58"/>
      <c r="K103" s="40"/>
      <c r="L103" s="41"/>
      <c r="M103" s="52"/>
      <c r="N103" s="50"/>
      <c r="O103" s="57"/>
      <c r="P103" s="42"/>
      <c r="Q103" s="360"/>
      <c r="R103" s="361"/>
      <c r="S103" s="362"/>
      <c r="T103" s="105" t="str">
        <f>IF(OR(O103="",L103=Paramétrage!$C$10,L103=Paramétrage!$C$13,L103=Paramétrage!$C$17,L103=Paramétrage!$C$20,L103=Paramétrage!$C$24,L103=Paramétrage!$C$27,AND(L103&lt;&gt;Paramétrage!$C$9,P103="Mut+ext")),"",ROUNDUP(N103/O103,0))</f>
        <v/>
      </c>
      <c r="U103" s="109">
        <f>IF(OR(L103="",P103="Mut+ext"),0,IF(VLOOKUP(L103,Paramétrage!$C$6:$E$29,2,0)=0,0,IF(O103="","saisir capacité",IF(OR(G103=Paramétrage!$I$7,G103=Paramétrage!$I$8,G103=Paramétrage!$I$9,G103=Paramétrage!$I$10),0,M103*T103*VLOOKUP(L103,Paramétrage!$C$6:$E$29,2,0)))))</f>
        <v>0</v>
      </c>
      <c r="V103" s="43"/>
      <c r="W103" s="104">
        <f t="shared" si="35"/>
        <v>0</v>
      </c>
      <c r="X103" s="106">
        <f>IF(L103="",0,IF(ISERROR(V103+U103*VLOOKUP(L103,Paramétrage!$C$6:$E$29,3,0))=TRUE,W103,V103+U103*VLOOKUP(L103,Paramétrage!$C$6:$E$29,3,0)))</f>
        <v>0</v>
      </c>
      <c r="Y103" s="366"/>
      <c r="Z103" s="361"/>
      <c r="AA103" s="367"/>
      <c r="AB103" s="214"/>
      <c r="AC103" s="44"/>
      <c r="AD103" s="74">
        <f>IF(F103="",0,IF(J103="",0,IF(SUMIF(F97:F104,F103,N97:N104)=0,0,IF(OR(K103="",J103="obligatoire"),AE103/SUMIF(F97:F104,F103,N97:N104),AE103/(SUMIF(F97:F104,F103,N97:N104)/K103)))))</f>
        <v>0</v>
      </c>
      <c r="AE103" s="17">
        <f t="shared" si="36"/>
        <v>0</v>
      </c>
    </row>
    <row r="104" spans="1:31" ht="15.65" hidden="1" customHeight="1" x14ac:dyDescent="0.25">
      <c r="A104" s="349"/>
      <c r="B104" s="351"/>
      <c r="C104" s="356"/>
      <c r="D104" s="357"/>
      <c r="E104" s="359"/>
      <c r="F104" s="164"/>
      <c r="G104" s="64"/>
      <c r="H104" s="165"/>
      <c r="I104" s="59"/>
      <c r="J104" s="58"/>
      <c r="K104" s="40"/>
      <c r="L104" s="41"/>
      <c r="M104" s="52"/>
      <c r="N104" s="49"/>
      <c r="O104" s="57"/>
      <c r="P104" s="42"/>
      <c r="Q104" s="360"/>
      <c r="R104" s="361"/>
      <c r="S104" s="362"/>
      <c r="T104" s="105" t="str">
        <f>IF(OR(O104="",L104=Paramétrage!$C$10,L104=Paramétrage!$C$13,L104=Paramétrage!$C$17,L104=Paramétrage!$C$20,L104=Paramétrage!$C$24,L104=Paramétrage!$C$27,AND(L104&lt;&gt;Paramétrage!$C$9,P104="Mut+ext")),"",ROUNDUP(N104/O104,0))</f>
        <v/>
      </c>
      <c r="U104" s="109">
        <f>IF(OR(L104="",P104="Mut+ext"),0,IF(VLOOKUP(L104,Paramétrage!$C$6:$E$29,2,0)=0,0,IF(O104="","saisir capacité",IF(OR(G104=Paramétrage!$I$7,G104=Paramétrage!$I$8,G104=Paramétrage!$I$9,G104=Paramétrage!$I$10),0,M104*T104*VLOOKUP(L104,Paramétrage!$C$6:$E$29,2,0)))))</f>
        <v>0</v>
      </c>
      <c r="V104" s="43"/>
      <c r="W104" s="104">
        <f t="shared" si="35"/>
        <v>0</v>
      </c>
      <c r="X104" s="106">
        <f>IF(L104="",0,IF(ISERROR(V104+U104*VLOOKUP(L104,Paramétrage!$C$6:$E$29,3,0))=TRUE,W104,V104+U104*VLOOKUP(L104,Paramétrage!$C$6:$E$29,3,0)))</f>
        <v>0</v>
      </c>
      <c r="Y104" s="366"/>
      <c r="Z104" s="361"/>
      <c r="AA104" s="367"/>
      <c r="AB104" s="214"/>
      <c r="AC104" s="44"/>
      <c r="AD104" s="74">
        <f>IF(F104="",0,IF(J104="",0,IF(SUMIF(F97:F104,F104,N97:N104)=0,0,IF(OR(K104="",J104="obligatoire"),AE104/SUMIF(F97:F104,F104,N97:N104),AE104/(SUMIF(F97:F104,F104,N97:N104)/K104)))))</f>
        <v>0</v>
      </c>
      <c r="AE104" s="17">
        <f t="shared" si="36"/>
        <v>0</v>
      </c>
    </row>
    <row r="105" spans="1:31" ht="16.25" hidden="1" customHeight="1" thickBot="1" x14ac:dyDescent="0.3">
      <c r="A105" s="349"/>
      <c r="B105" s="351"/>
      <c r="C105" s="175"/>
      <c r="D105" s="176"/>
      <c r="E105" s="76"/>
      <c r="F105" s="76"/>
      <c r="G105" s="168"/>
      <c r="H105" s="166"/>
      <c r="I105" s="132"/>
      <c r="J105" s="77"/>
      <c r="K105" s="78"/>
      <c r="L105" s="85"/>
      <c r="M105" s="79">
        <f>AD105</f>
        <v>0</v>
      </c>
      <c r="N105" s="80"/>
      <c r="O105" s="80"/>
      <c r="P105" s="83"/>
      <c r="Q105" s="81"/>
      <c r="R105" s="81"/>
      <c r="S105" s="82"/>
      <c r="T105" s="133"/>
      <c r="U105" s="84">
        <f>SUM(U97:U104)</f>
        <v>0</v>
      </c>
      <c r="V105" s="85">
        <f>SUM(V97:V104)</f>
        <v>0</v>
      </c>
      <c r="W105" s="86">
        <f t="shared" ref="W105" si="37">U105+V105</f>
        <v>0</v>
      </c>
      <c r="X105" s="87">
        <f>SUM(X97:X104)</f>
        <v>0</v>
      </c>
      <c r="Y105" s="134"/>
      <c r="Z105" s="135"/>
      <c r="AA105" s="136"/>
      <c r="AB105" s="137"/>
      <c r="AC105" s="138"/>
      <c r="AD105" s="139">
        <f>SUM(AD97:AD104)</f>
        <v>0</v>
      </c>
      <c r="AE105" s="140">
        <f>SUM(AE97:AE104)</f>
        <v>0</v>
      </c>
    </row>
    <row r="106" spans="1:31" ht="18" customHeight="1" thickBot="1" x14ac:dyDescent="0.3">
      <c r="A106" s="350"/>
      <c r="B106" s="112"/>
      <c r="C106" s="112"/>
      <c r="D106" s="112"/>
      <c r="E106" s="258">
        <f>E12+E21+E30+E39+E48+E57+E70+E79+E97</f>
        <v>30</v>
      </c>
      <c r="F106" s="113"/>
      <c r="G106" s="143"/>
      <c r="H106" s="143"/>
      <c r="I106" s="118"/>
      <c r="J106" s="112"/>
      <c r="K106" s="112"/>
      <c r="L106" s="114"/>
      <c r="M106" s="115">
        <f>M69+M56+M47+M38+M29+M20+M105+M96+M87+M78</f>
        <v>180.71428571428572</v>
      </c>
      <c r="N106" s="116"/>
      <c r="O106" s="112"/>
      <c r="P106" s="141"/>
      <c r="Q106" s="116"/>
      <c r="R106" s="116"/>
      <c r="S106" s="117"/>
      <c r="T106" s="118"/>
      <c r="U106" s="256">
        <f t="shared" ref="U106:V106" si="38">U69+U56+U47+U38+U29+U20+U105+U96+U87+U78</f>
        <v>16</v>
      </c>
      <c r="V106" s="256">
        <f t="shared" si="38"/>
        <v>0</v>
      </c>
      <c r="W106" s="256">
        <f>W69+W56+W47+W38+W29+W20+W105+W96+W87+W78</f>
        <v>16</v>
      </c>
      <c r="X106" s="255">
        <f>X69+X56+X47+X38+X29+X20+X105+X96+X87+X78</f>
        <v>24</v>
      </c>
      <c r="Y106" s="142"/>
      <c r="Z106" s="143"/>
      <c r="AA106" s="121"/>
      <c r="AB106" s="143"/>
      <c r="AC106" s="144"/>
      <c r="AD106" s="145">
        <f>SUM(AD12:AD69)/2</f>
        <v>180.71428571428578</v>
      </c>
      <c r="AE106" s="146">
        <f>SUM(AE12:AE56)</f>
        <v>7320</v>
      </c>
    </row>
    <row r="107" spans="1:31" ht="14.4" customHeight="1" x14ac:dyDescent="0.25">
      <c r="A107" s="378" t="s">
        <v>140</v>
      </c>
      <c r="B107" s="351" t="s">
        <v>141</v>
      </c>
      <c r="C107" s="393" t="s">
        <v>188</v>
      </c>
      <c r="D107" s="394"/>
      <c r="E107" s="395">
        <v>30</v>
      </c>
      <c r="F107" s="212" t="s">
        <v>255</v>
      </c>
      <c r="G107" s="47" t="s">
        <v>70</v>
      </c>
      <c r="H107" s="65" t="s">
        <v>190</v>
      </c>
      <c r="I107" s="59">
        <v>21</v>
      </c>
      <c r="J107" s="58" t="s">
        <v>71</v>
      </c>
      <c r="K107" s="40"/>
      <c r="L107" s="41" t="s">
        <v>191</v>
      </c>
      <c r="M107" s="52">
        <v>300</v>
      </c>
      <c r="N107" s="49">
        <v>30</v>
      </c>
      <c r="O107" s="63">
        <v>30</v>
      </c>
      <c r="P107" s="46" t="s">
        <v>99</v>
      </c>
      <c r="Q107" s="360"/>
      <c r="R107" s="361"/>
      <c r="S107" s="362"/>
      <c r="T107" s="110" t="str">
        <f>IF(OR(O107="",L107=Paramétrage!$C$10,L107=Paramétrage!$C$13,L107=Paramétrage!$C$17,L107=Paramétrage!$C$20,L107=Paramétrage!$C$24,L107=Paramétrage!$C$27,AND(L107&lt;&gt;Paramétrage!$C$9,P107="Mut+ext")),"",ROUNDUP(N107/O107,0))</f>
        <v/>
      </c>
      <c r="U107" s="102">
        <f>IF(OR(L107="",P107="Mut+ext"),0,IF(VLOOKUP(L107,Paramétrage!$C$6:$E$29,2,0)=0,0,IF(O107="","saisir capacité",IF(OR(G107=Paramétrage!$I$7,G107=Paramétrage!$I$8,G107=Paramétrage!$I$9,G107=Paramétrage!$I$10),0,M107*T107*VLOOKUP(L107,Paramétrage!$C$6:$E$29,2,0)))))</f>
        <v>0</v>
      </c>
      <c r="V107" s="43"/>
      <c r="W107" s="103">
        <f t="shared" ref="W107:W114" si="39">IF(ISERROR(U107+V107)=TRUE,U107,U107+V107)</f>
        <v>0</v>
      </c>
      <c r="X107" s="111">
        <f>IF(L107="",0,IF(ISERROR(V107+U107*VLOOKUP(L107,Paramétrage!$C$6:$E$29,3,0))=TRUE,W107,V107+U107*VLOOKUP(L107,Paramétrage!$C$6:$E$29,3,0)))</f>
        <v>0</v>
      </c>
      <c r="Y107" s="366" t="s">
        <v>192</v>
      </c>
      <c r="Z107" s="361"/>
      <c r="AA107" s="367"/>
      <c r="AB107" s="73" t="s">
        <v>81</v>
      </c>
      <c r="AC107" s="44" t="s">
        <v>82</v>
      </c>
      <c r="AD107" s="74">
        <f>IF(F107="",0,IF(J107="",0,IF(SUMIF(F107:F114,F107,N107:N114)=0,0,IF(OR(K107="",J107="obligatoire"),AE107/SUMIF(F107:F114,F107,N107:N114),AE107/(SUMIF(F107:F114,F107,N107:N114)/K107)))))</f>
        <v>300</v>
      </c>
      <c r="AE107" s="16">
        <f t="shared" ref="AE107:AE114" si="40">M107*N107</f>
        <v>9000</v>
      </c>
    </row>
    <row r="108" spans="1:31" x14ac:dyDescent="0.25">
      <c r="A108" s="379"/>
      <c r="B108" s="351"/>
      <c r="C108" s="354"/>
      <c r="D108" s="355"/>
      <c r="E108" s="395"/>
      <c r="F108" s="164"/>
      <c r="G108" s="39"/>
      <c r="H108" s="65"/>
      <c r="I108" s="59"/>
      <c r="J108" s="58"/>
      <c r="K108" s="40"/>
      <c r="L108" s="41"/>
      <c r="M108" s="52"/>
      <c r="N108" s="49"/>
      <c r="O108" s="57"/>
      <c r="P108" s="42"/>
      <c r="Q108" s="360"/>
      <c r="R108" s="361"/>
      <c r="S108" s="362"/>
      <c r="T108" s="110" t="str">
        <f>IF(OR(O108="",L108=Paramétrage!$C$10,L108=Paramétrage!$C$13,L108=Paramétrage!$C$17,L108=Paramétrage!$C$20,L108=Paramétrage!$C$24,L108=Paramétrage!$C$27,AND(L108&lt;&gt;Paramétrage!$C$9,P108="Mut+ext")),"",ROUNDUP(N108/O108,0))</f>
        <v/>
      </c>
      <c r="U108" s="102">
        <f>IF(OR(L108="",P108="Mut+ext"),0,IF(VLOOKUP(L108,Paramétrage!$C$6:$E$29,2,0)=0,0,IF(O108="","saisir capacité",IF(OR(G108=Paramétrage!$I$7,G108=Paramétrage!$I$8,G108=Paramétrage!$I$9,G108=Paramétrage!$I$10),0,M108*T108*VLOOKUP(L108,Paramétrage!$C$6:$E$29,2,0)))))</f>
        <v>0</v>
      </c>
      <c r="V108" s="43"/>
      <c r="W108" s="103">
        <f t="shared" si="39"/>
        <v>0</v>
      </c>
      <c r="X108" s="111">
        <f>IF(L108="",0,IF(ISERROR(V108+U108*VLOOKUP(L108,Paramétrage!$C$6:$E$29,3,0))=TRUE,W108,V108+U108*VLOOKUP(L108,Paramétrage!$C$6:$E$29,3,0)))</f>
        <v>0</v>
      </c>
      <c r="Y108" s="366"/>
      <c r="Z108" s="361"/>
      <c r="AA108" s="367"/>
      <c r="AB108" s="214"/>
      <c r="AC108" s="44"/>
      <c r="AD108" s="74">
        <f>IF(F108="",0,IF(J108="",0,IF(SUMIF(F107:F114,F108,N107:N114)=0,0,IF(OR(K108="",J108="obligatoire"),AE108/SUMIF(F107:F114,F108,N107:N114),AE108/(SUMIF(F107:F114,F108,N107:N114)/K108)))))</f>
        <v>0</v>
      </c>
      <c r="AE108" s="17">
        <f t="shared" si="40"/>
        <v>0</v>
      </c>
    </row>
    <row r="109" spans="1:31" hidden="1" x14ac:dyDescent="0.25">
      <c r="A109" s="379"/>
      <c r="B109" s="351"/>
      <c r="C109" s="354"/>
      <c r="D109" s="355"/>
      <c r="E109" s="395"/>
      <c r="F109" s="164"/>
      <c r="G109" s="39"/>
      <c r="H109" s="65"/>
      <c r="I109" s="59"/>
      <c r="J109" s="58"/>
      <c r="K109" s="40"/>
      <c r="L109" s="41"/>
      <c r="M109" s="52"/>
      <c r="N109" s="49"/>
      <c r="O109" s="57"/>
      <c r="P109" s="42"/>
      <c r="Q109" s="360"/>
      <c r="R109" s="361"/>
      <c r="S109" s="362"/>
      <c r="T109" s="110" t="str">
        <f>IF(OR(O109="",L109=Paramétrage!$C$10,L109=Paramétrage!$C$13,L109=Paramétrage!$C$17,L109=Paramétrage!$C$20,L109=Paramétrage!$C$24,L109=Paramétrage!$C$27,AND(L109&lt;&gt;Paramétrage!$C$9,P109="Mut+ext")),"",ROUNDUP(N109/O109,0))</f>
        <v/>
      </c>
      <c r="U109" s="102">
        <f>IF(OR(L109="",P109="Mut+ext"),0,IF(VLOOKUP(L109,Paramétrage!$C$6:$E$29,2,0)=0,0,IF(O109="","saisir capacité",IF(OR(G109=Paramétrage!$I$7,G109=Paramétrage!$I$8,G109=Paramétrage!$I$9,G109=Paramétrage!$I$10),0,M109*T109*VLOOKUP(L109,Paramétrage!$C$6:$E$29,2,0)))))</f>
        <v>0</v>
      </c>
      <c r="V109" s="43"/>
      <c r="W109" s="103">
        <f t="shared" si="39"/>
        <v>0</v>
      </c>
      <c r="X109" s="111">
        <f>IF(L109="",0,IF(ISERROR(V109+U109*VLOOKUP(L109,Paramétrage!$C$6:$E$29,3,0))=TRUE,W109,V109+U109*VLOOKUP(L109,Paramétrage!$C$6:$E$29,3,0)))</f>
        <v>0</v>
      </c>
      <c r="Y109" s="366"/>
      <c r="Z109" s="361"/>
      <c r="AA109" s="367"/>
      <c r="AB109" s="214"/>
      <c r="AC109" s="44"/>
      <c r="AD109" s="74">
        <f>IF(F109="",0,IF(J109="",0,IF(SUMIF(F107:F114,F109,N107:N114)=0,0,IF(OR(K109="",J109="obligatoire"),AE109/SUMIF(F107:F114,F109,N107:N114),AE109/(SUMIF(F107:F114,F109,N107:N114)/K109)))))</f>
        <v>0</v>
      </c>
      <c r="AE109" s="17">
        <f t="shared" si="40"/>
        <v>0</v>
      </c>
    </row>
    <row r="110" spans="1:31" hidden="1" x14ac:dyDescent="0.25">
      <c r="A110" s="379"/>
      <c r="B110" s="351"/>
      <c r="C110" s="354"/>
      <c r="D110" s="355"/>
      <c r="E110" s="395"/>
      <c r="F110" s="213"/>
      <c r="G110" s="39"/>
      <c r="H110" s="65"/>
      <c r="I110" s="59"/>
      <c r="J110" s="58"/>
      <c r="K110" s="40"/>
      <c r="L110" s="41"/>
      <c r="M110" s="52"/>
      <c r="N110" s="49"/>
      <c r="O110" s="57"/>
      <c r="P110" s="42"/>
      <c r="Q110" s="360"/>
      <c r="R110" s="361"/>
      <c r="S110" s="362"/>
      <c r="T110" s="110" t="str">
        <f>IF(OR(O110="",L110=Paramétrage!$C$10,L110=Paramétrage!$C$13,L110=Paramétrage!$C$17,L110=Paramétrage!$C$20,L110=Paramétrage!$C$24,L110=Paramétrage!$C$27,AND(L110&lt;&gt;Paramétrage!$C$9,P110="Mut+ext")),"",ROUNDUP(N110/O110,0))</f>
        <v/>
      </c>
      <c r="U110" s="102">
        <f>IF(OR(L110="",P110="Mut+ext"),0,IF(VLOOKUP(L110,Paramétrage!$C$6:$E$29,2,0)=0,0,IF(O110="","saisir capacité",IF(OR(G110=Paramétrage!$I$7,G110=Paramétrage!$I$8,G110=Paramétrage!$I$9,G110=Paramétrage!$I$10),0,M110*T110*VLOOKUP(L110,Paramétrage!$C$6:$E$29,2,0)))))</f>
        <v>0</v>
      </c>
      <c r="V110" s="43"/>
      <c r="W110" s="103">
        <f t="shared" si="39"/>
        <v>0</v>
      </c>
      <c r="X110" s="111">
        <f>IF(L110="",0,IF(ISERROR(V110+U110*VLOOKUP(L110,Paramétrage!$C$6:$E$29,3,0))=TRUE,W110,V110+U110*VLOOKUP(L110,Paramétrage!$C$6:$E$29,3,0)))</f>
        <v>0</v>
      </c>
      <c r="Y110" s="366"/>
      <c r="Z110" s="361"/>
      <c r="AA110" s="367"/>
      <c r="AB110" s="214"/>
      <c r="AC110" s="44"/>
      <c r="AD110" s="74">
        <f>IF(F110="",0,IF(J110="",0,IF(SUMIF(F107:F114,F110,N107:N114)=0,0,IF(OR(K110="",J110="obligatoire"),AE110/SUMIF(F107:F114,F110,N107:N114),AE110/(SUMIF(F107:F114,F110,N107:N114)/K110)))))</f>
        <v>0</v>
      </c>
      <c r="AE110" s="17">
        <f t="shared" si="40"/>
        <v>0</v>
      </c>
    </row>
    <row r="111" spans="1:31" hidden="1" x14ac:dyDescent="0.25">
      <c r="A111" s="379"/>
      <c r="B111" s="351"/>
      <c r="C111" s="354"/>
      <c r="D111" s="355"/>
      <c r="E111" s="395"/>
      <c r="F111" s="164"/>
      <c r="G111" s="64"/>
      <c r="H111" s="65"/>
      <c r="I111" s="59"/>
      <c r="J111" s="58"/>
      <c r="K111" s="40"/>
      <c r="L111" s="41"/>
      <c r="M111" s="52"/>
      <c r="N111" s="49"/>
      <c r="O111" s="57"/>
      <c r="P111" s="42"/>
      <c r="Q111" s="360"/>
      <c r="R111" s="361"/>
      <c r="S111" s="362"/>
      <c r="T111" s="110" t="str">
        <f>IF(OR(O111="",L111=Paramétrage!$C$10,L111=Paramétrage!$C$13,L111=Paramétrage!$C$17,L111=Paramétrage!$C$20,L111=Paramétrage!$C$24,L111=Paramétrage!$C$27,AND(L111&lt;&gt;Paramétrage!$C$9,P111="Mut+ext")),"",ROUNDUP(N111/O111,0))</f>
        <v/>
      </c>
      <c r="U111" s="102">
        <f>IF(OR(L111="",P111="Mut+ext"),0,IF(VLOOKUP(L111,Paramétrage!$C$6:$E$29,2,0)=0,0,IF(O111="","saisir capacité",IF(OR(G111=Paramétrage!$I$7,G111=Paramétrage!$I$8,G111=Paramétrage!$I$9,G111=Paramétrage!$I$10),0,M111*T111*VLOOKUP(L111,Paramétrage!$C$6:$E$29,2,0)))))</f>
        <v>0</v>
      </c>
      <c r="V111" s="43"/>
      <c r="W111" s="103">
        <f t="shared" si="39"/>
        <v>0</v>
      </c>
      <c r="X111" s="111">
        <f>IF(L111="",0,IF(ISERROR(V111+U111*VLOOKUP(L111,Paramétrage!$C$6:$E$29,3,0))=TRUE,W111,V111+U111*VLOOKUP(L111,Paramétrage!$C$6:$E$29,3,0)))</f>
        <v>0</v>
      </c>
      <c r="Y111" s="366"/>
      <c r="Z111" s="361"/>
      <c r="AA111" s="367"/>
      <c r="AB111" s="214"/>
      <c r="AC111" s="44"/>
      <c r="AD111" s="74">
        <f>IF(F111="",0,IF(J111="",0,IF(SUMIF(F107:F114,F111,N107:N114)=0,0,IF(OR(K111="",J111="obligatoire"),AE111/SUMIF(F107:F114,F111,N107:N114),AE111/(SUMIF(F107:F114,F111,N107:N114)/K111)))))</f>
        <v>0</v>
      </c>
      <c r="AE111" s="17">
        <f t="shared" si="40"/>
        <v>0</v>
      </c>
    </row>
    <row r="112" spans="1:31" hidden="1" x14ac:dyDescent="0.25">
      <c r="A112" s="379"/>
      <c r="B112" s="351"/>
      <c r="C112" s="354"/>
      <c r="D112" s="355"/>
      <c r="E112" s="395"/>
      <c r="F112" s="164"/>
      <c r="G112" s="64"/>
      <c r="H112" s="65"/>
      <c r="I112" s="59"/>
      <c r="J112" s="58"/>
      <c r="K112" s="40"/>
      <c r="L112" s="41"/>
      <c r="M112" s="52"/>
      <c r="N112" s="49"/>
      <c r="O112" s="57"/>
      <c r="P112" s="42"/>
      <c r="Q112" s="360"/>
      <c r="R112" s="361"/>
      <c r="S112" s="362"/>
      <c r="T112" s="110" t="str">
        <f>IF(OR(O112="",L112=Paramétrage!$C$10,L112=Paramétrage!$C$13,L112=Paramétrage!$C$17,L112=Paramétrage!$C$20,L112=Paramétrage!$C$24,L112=Paramétrage!$C$27,AND(L112&lt;&gt;Paramétrage!$C$9,P112="Mut+ext")),"",ROUNDUP(N112/O112,0))</f>
        <v/>
      </c>
      <c r="U112" s="102">
        <f>IF(OR(L112="",P112="Mut+ext"),0,IF(VLOOKUP(L112,Paramétrage!$C$6:$E$29,2,0)=0,0,IF(O112="","saisir capacité",IF(OR(G112=Paramétrage!$I$7,G112=Paramétrage!$I$8,G112=Paramétrage!$I$9,G112=Paramétrage!$I$10),0,M112*T112*VLOOKUP(L112,Paramétrage!$C$6:$E$29,2,0)))))</f>
        <v>0</v>
      </c>
      <c r="V112" s="43"/>
      <c r="W112" s="103">
        <f t="shared" si="39"/>
        <v>0</v>
      </c>
      <c r="X112" s="111">
        <f>IF(L112="",0,IF(ISERROR(V112+U112*VLOOKUP(L112,Paramétrage!$C$6:$E$29,3,0))=TRUE,W112,V112+U112*VLOOKUP(L112,Paramétrage!$C$6:$E$29,3,0)))</f>
        <v>0</v>
      </c>
      <c r="Y112" s="366"/>
      <c r="Z112" s="361"/>
      <c r="AA112" s="367"/>
      <c r="AB112" s="214"/>
      <c r="AC112" s="44"/>
      <c r="AD112" s="74">
        <f>IF(F112="",0,IF(J112="",0,IF(SUMIF(F107:F114,F112,N107:N114)=0,0,IF(OR(K112="",J112="obligatoire"),AE112/SUMIF(F107:F114,F112,N107:N114),AE112/(SUMIF(F107:F114,F112,N107:N114)/K112)))))</f>
        <v>0</v>
      </c>
      <c r="AE112" s="17">
        <f t="shared" si="40"/>
        <v>0</v>
      </c>
    </row>
    <row r="113" spans="1:31" hidden="1" x14ac:dyDescent="0.25">
      <c r="A113" s="379"/>
      <c r="B113" s="351"/>
      <c r="C113" s="354"/>
      <c r="D113" s="355"/>
      <c r="E113" s="395"/>
      <c r="F113" s="164"/>
      <c r="G113" s="64"/>
      <c r="H113" s="65"/>
      <c r="I113" s="59"/>
      <c r="J113" s="58"/>
      <c r="K113" s="40"/>
      <c r="L113" s="41"/>
      <c r="M113" s="52"/>
      <c r="N113" s="49"/>
      <c r="O113" s="57"/>
      <c r="P113" s="42"/>
      <c r="Q113" s="360"/>
      <c r="R113" s="361"/>
      <c r="S113" s="362"/>
      <c r="T113" s="110" t="str">
        <f>IF(OR(O113="",L113=Paramétrage!$C$10,L113=Paramétrage!$C$13,L113=Paramétrage!$C$17,L113=Paramétrage!$C$20,L113=Paramétrage!$C$24,L113=Paramétrage!$C$27,AND(L113&lt;&gt;Paramétrage!$C$9,P113="Mut+ext")),"",ROUNDUP(N113/O113,0))</f>
        <v/>
      </c>
      <c r="U113" s="102">
        <f>IF(OR(L113="",P113="Mut+ext"),0,IF(VLOOKUP(L113,Paramétrage!$C$6:$E$29,2,0)=0,0,IF(O113="","saisir capacité",IF(OR(G113=Paramétrage!$I$7,G113=Paramétrage!$I$8,G113=Paramétrage!$I$9,G113=Paramétrage!$I$10),0,M113*T113*VLOOKUP(L113,Paramétrage!$C$6:$E$29,2,0)))))</f>
        <v>0</v>
      </c>
      <c r="V113" s="43"/>
      <c r="W113" s="103">
        <f t="shared" si="39"/>
        <v>0</v>
      </c>
      <c r="X113" s="111">
        <f>IF(L113="",0,IF(ISERROR(V113+U113*VLOOKUP(L113,Paramétrage!$C$6:$E$29,3,0))=TRUE,W113,V113+U113*VLOOKUP(L113,Paramétrage!$C$6:$E$29,3,0)))</f>
        <v>0</v>
      </c>
      <c r="Y113" s="366"/>
      <c r="Z113" s="361"/>
      <c r="AA113" s="367"/>
      <c r="AB113" s="214"/>
      <c r="AC113" s="44"/>
      <c r="AD113" s="74">
        <f>IF(F113="",0,IF(J113="",0,IF(SUMIF(F107:F114,F113,N107:N114)=0,0,IF(OR(K113="",J113="obligatoire"),AE113/SUMIF(F107:F114,F113,N107:N114),AE113/(SUMIF(F107:F114,F113,N107:N114)/K113)))))</f>
        <v>0</v>
      </c>
      <c r="AE113" s="17">
        <f t="shared" si="40"/>
        <v>0</v>
      </c>
    </row>
    <row r="114" spans="1:31" hidden="1" x14ac:dyDescent="0.25">
      <c r="A114" s="379"/>
      <c r="B114" s="351"/>
      <c r="C114" s="356"/>
      <c r="D114" s="357"/>
      <c r="E114" s="396"/>
      <c r="F114" s="164"/>
      <c r="G114" s="64"/>
      <c r="H114" s="65"/>
      <c r="I114" s="59"/>
      <c r="J114" s="58"/>
      <c r="K114" s="40"/>
      <c r="L114" s="41"/>
      <c r="M114" s="52"/>
      <c r="N114" s="49"/>
      <c r="O114" s="57"/>
      <c r="P114" s="42"/>
      <c r="Q114" s="360"/>
      <c r="R114" s="361"/>
      <c r="S114" s="362"/>
      <c r="T114" s="110" t="str">
        <f>IF(OR(O114="",L114=Paramétrage!$C$10,L114=Paramétrage!$C$13,L114=Paramétrage!$C$17,L114=Paramétrage!$C$20,L114=Paramétrage!$C$24,L114=Paramétrage!$C$27,AND(L114&lt;&gt;Paramétrage!$C$9,P114="Mut+ext")),"",ROUNDUP(N114/O114,0))</f>
        <v/>
      </c>
      <c r="U114" s="102">
        <f>IF(OR(L114="",P114="Mut+ext"),0,IF(VLOOKUP(L114,Paramétrage!$C$6:$E$29,2,0)=0,0,IF(O114="","saisir capacité",IF(OR(G114=Paramétrage!$I$7,G114=Paramétrage!$I$8,G114=Paramétrage!$I$9,G114=Paramétrage!$I$10),0,M114*T114*VLOOKUP(L114,Paramétrage!$C$6:$E$29,2,0)))))</f>
        <v>0</v>
      </c>
      <c r="V114" s="43"/>
      <c r="W114" s="103">
        <f t="shared" si="39"/>
        <v>0</v>
      </c>
      <c r="X114" s="111">
        <f>IF(L114="",0,IF(ISERROR(V114+U114*VLOOKUP(L114,Paramétrage!$C$6:$E$29,3,0))=TRUE,W114,V114+U114*VLOOKUP(L114,Paramétrage!$C$6:$E$29,3,0)))</f>
        <v>0</v>
      </c>
      <c r="Y114" s="366"/>
      <c r="Z114" s="361"/>
      <c r="AA114" s="367"/>
      <c r="AB114" s="214"/>
      <c r="AC114" s="44"/>
      <c r="AD114" s="74">
        <f>IF(F114="",0,IF(J114="",0,IF(SUMIF(F107:F114,F114,N107:N114)=0,0,IF(OR(K114="",J114="obligatoire"),AE114/SUMIF(F107:F114,F114,N107:N114),AE114/(SUMIF(F107:F114,F114,N107:N114)/K114)))))</f>
        <v>0</v>
      </c>
      <c r="AE114" s="17">
        <f t="shared" si="40"/>
        <v>0</v>
      </c>
    </row>
    <row r="115" spans="1:31" x14ac:dyDescent="0.25">
      <c r="A115" s="379"/>
      <c r="B115" s="351"/>
      <c r="C115" s="178"/>
      <c r="D115" s="89"/>
      <c r="E115" s="88"/>
      <c r="F115" s="89"/>
      <c r="G115" s="169"/>
      <c r="H115" s="167"/>
      <c r="I115" s="91"/>
      <c r="J115" s="90"/>
      <c r="K115" s="92"/>
      <c r="L115" s="93"/>
      <c r="M115" s="94">
        <f>AD115</f>
        <v>300</v>
      </c>
      <c r="N115" s="95"/>
      <c r="O115" s="95"/>
      <c r="P115" s="98"/>
      <c r="Q115" s="96"/>
      <c r="R115" s="96"/>
      <c r="S115" s="97"/>
      <c r="T115" s="153"/>
      <c r="U115" s="99">
        <f>SUM(U107:U114)</f>
        <v>0</v>
      </c>
      <c r="V115" s="93">
        <f>SUM(V107:V114)</f>
        <v>0</v>
      </c>
      <c r="W115" s="100">
        <f t="shared" ref="W115:W124" si="41">U115+V115</f>
        <v>0</v>
      </c>
      <c r="X115" s="101">
        <f>SUM(X107:X114)</f>
        <v>0</v>
      </c>
      <c r="Y115" s="154"/>
      <c r="Z115" s="155"/>
      <c r="AA115" s="156"/>
      <c r="AB115" s="157"/>
      <c r="AC115" s="158"/>
      <c r="AD115" s="159">
        <f>SUM(AD107:AD114)</f>
        <v>300</v>
      </c>
      <c r="AE115" s="160">
        <f>SUM(AE107:AE114)</f>
        <v>9000</v>
      </c>
    </row>
    <row r="116" spans="1:31" ht="15.65" customHeight="1" x14ac:dyDescent="0.25">
      <c r="A116" s="379"/>
      <c r="B116" s="351" t="s">
        <v>159</v>
      </c>
      <c r="C116" s="352" t="s">
        <v>244</v>
      </c>
      <c r="D116" s="353"/>
      <c r="E116" s="395">
        <v>0</v>
      </c>
      <c r="F116" s="212" t="s">
        <v>160</v>
      </c>
      <c r="G116" s="47" t="s">
        <v>246</v>
      </c>
      <c r="H116" s="65" t="s">
        <v>244</v>
      </c>
      <c r="I116" s="59">
        <v>21</v>
      </c>
      <c r="J116" s="58" t="s">
        <v>71</v>
      </c>
      <c r="K116" s="40">
        <v>1</v>
      </c>
      <c r="L116" s="41" t="s">
        <v>145</v>
      </c>
      <c r="M116" s="52">
        <v>140</v>
      </c>
      <c r="N116" s="49">
        <v>30</v>
      </c>
      <c r="O116" s="57">
        <v>30</v>
      </c>
      <c r="P116" s="46" t="s">
        <v>73</v>
      </c>
      <c r="Q116" s="360" t="s">
        <v>274</v>
      </c>
      <c r="R116" s="361"/>
      <c r="S116" s="362"/>
      <c r="T116" s="110" t="str">
        <f>IF(OR(O116="",L116=Paramétrage!$C$10,L116=Paramétrage!$C$13,L116=Paramétrage!$C$17,L116=Paramétrage!$C$20,L116=Paramétrage!$C$24,L116=Paramétrage!$C$27,AND(L116&lt;&gt;Paramétrage!$C$9,P116="Mut+ext")),"",ROUNDUP(N116/O116,0))</f>
        <v/>
      </c>
      <c r="U116" s="102">
        <f>IF(OR(L116="",P116="Mut+ext"),0,IF(VLOOKUP(L116,Paramétrage!$C$6:$E$29,2,0)=0,0,IF(O116="","saisir capacité",IF(OR(G116=Paramétrage!$I$7,G116=Paramétrage!$I$8,G116=Paramétrage!$I$9,G116=Paramétrage!$I$10),0,M116*T116*VLOOKUP(L116,Paramétrage!$C$6:$E$29,2,0)))))</f>
        <v>0</v>
      </c>
      <c r="V116" s="43"/>
      <c r="W116" s="103">
        <f t="shared" ref="W116:W123" si="42">IF(ISERROR(U116+V116)=TRUE,U116,U116+V116)</f>
        <v>0</v>
      </c>
      <c r="X116" s="111">
        <f>IF(L116="",0,IF(ISERROR(V116+U116*VLOOKUP(L116,Paramétrage!$C$6:$E$29,3,0))=TRUE,W116,V116+U116*VLOOKUP(L116,Paramétrage!$C$6:$E$29,3,0)))</f>
        <v>0</v>
      </c>
      <c r="Y116" s="366"/>
      <c r="Z116" s="361"/>
      <c r="AA116" s="367"/>
      <c r="AB116" s="214"/>
      <c r="AC116" s="45"/>
      <c r="AD116" s="74">
        <f>IF(F116="",0,IF(J116="",0,IF(SUMIF(F116:F123,F116,N116:N123)=0,0,IF(OR(K116="",J116="obligatoire"),AE116/SUMIF(F116:F123,F116,N116:N123),AE116/(SUMIF(F116:F123,F116,N116:N123)/K116)))))</f>
        <v>140</v>
      </c>
      <c r="AE116" s="16">
        <f t="shared" ref="AE116:AE123" si="43">M116*N116</f>
        <v>4200</v>
      </c>
    </row>
    <row r="117" spans="1:31" x14ac:dyDescent="0.25">
      <c r="A117" s="379"/>
      <c r="B117" s="351"/>
      <c r="C117" s="354"/>
      <c r="D117" s="355"/>
      <c r="E117" s="395"/>
      <c r="F117" s="164"/>
      <c r="G117" s="39"/>
      <c r="H117" s="65"/>
      <c r="I117" s="59"/>
      <c r="J117" s="58"/>
      <c r="K117" s="40"/>
      <c r="L117" s="41"/>
      <c r="M117" s="52"/>
      <c r="N117" s="49"/>
      <c r="O117" s="57"/>
      <c r="P117" s="42"/>
      <c r="Q117" s="360"/>
      <c r="R117" s="361"/>
      <c r="S117" s="362"/>
      <c r="T117" s="110" t="str">
        <f>IF(OR(O117="",L117=Paramétrage!$C$10,L117=Paramétrage!$C$13,L117=Paramétrage!$C$17,L117=Paramétrage!$C$20,L117=Paramétrage!$C$24,L117=Paramétrage!$C$27,AND(L117&lt;&gt;Paramétrage!$C$9,P117="Mut+ext")),"",ROUNDUP(N117/O117,0))</f>
        <v/>
      </c>
      <c r="U117" s="102">
        <f>IF(OR(L117="",P117="Mut+ext"),0,IF(VLOOKUP(L117,Paramétrage!$C$6:$E$29,2,0)=0,0,IF(O117="","saisir capacité",IF(OR(G117=Paramétrage!$I$7,G117=Paramétrage!$I$8,G117=Paramétrage!$I$9,G117=Paramétrage!$I$10),0,M117*T117*VLOOKUP(L117,Paramétrage!$C$6:$E$29,2,0)))))</f>
        <v>0</v>
      </c>
      <c r="V117" s="43"/>
      <c r="W117" s="103">
        <f t="shared" si="42"/>
        <v>0</v>
      </c>
      <c r="X117" s="111">
        <f>IF(L117="",0,IF(ISERROR(V117+U117*VLOOKUP(L117,Paramétrage!$C$6:$E$29,3,0))=TRUE,W117,V117+U117*VLOOKUP(L117,Paramétrage!$C$6:$E$29,3,0)))</f>
        <v>0</v>
      </c>
      <c r="Y117" s="366"/>
      <c r="Z117" s="361"/>
      <c r="AA117" s="367"/>
      <c r="AB117" s="214"/>
      <c r="AC117" s="44"/>
      <c r="AD117" s="74">
        <f>IF(F117="",0,IF(J117="",0,IF(SUMIF(F116:F123,F117,N116:N123)=0,0,IF(OR(K117="",J117="obligatoire"),AE117/SUMIF(F116:F123,F117,N116:N123),AE117/(SUMIF(F116:F123,F117,N116:N123)/K117)))))</f>
        <v>0</v>
      </c>
      <c r="AE117" s="17">
        <f t="shared" si="43"/>
        <v>0</v>
      </c>
    </row>
    <row r="118" spans="1:31" hidden="1" x14ac:dyDescent="0.25">
      <c r="A118" s="379"/>
      <c r="B118" s="351"/>
      <c r="C118" s="354"/>
      <c r="D118" s="355"/>
      <c r="E118" s="395"/>
      <c r="F118" s="164"/>
      <c r="G118" s="39"/>
      <c r="H118" s="65"/>
      <c r="I118" s="59"/>
      <c r="J118" s="58"/>
      <c r="K118" s="40"/>
      <c r="L118" s="41"/>
      <c r="M118" s="52"/>
      <c r="N118" s="49"/>
      <c r="O118" s="57"/>
      <c r="P118" s="42"/>
      <c r="Q118" s="360"/>
      <c r="R118" s="361"/>
      <c r="S118" s="362"/>
      <c r="T118" s="110" t="str">
        <f>IF(OR(O118="",L118=Paramétrage!$C$10,L118=Paramétrage!$C$13,L118=Paramétrage!$C$17,L118=Paramétrage!$C$20,L118=Paramétrage!$C$24,L118=Paramétrage!$C$27,AND(L118&lt;&gt;Paramétrage!$C$9,P118="Mut+ext")),"",ROUNDUP(N118/O118,0))</f>
        <v/>
      </c>
      <c r="U118" s="102">
        <f>IF(OR(L118="",P118="Mut+ext"),0,IF(VLOOKUP(L118,Paramétrage!$C$6:$E$29,2,0)=0,0,IF(O118="","saisir capacité",IF(OR(G118=Paramétrage!$I$7,G118=Paramétrage!$I$8,G118=Paramétrage!$I$9,G118=Paramétrage!$I$10),0,M118*T118*VLOOKUP(L118,Paramétrage!$C$6:$E$29,2,0)))))</f>
        <v>0</v>
      </c>
      <c r="V118" s="43"/>
      <c r="W118" s="103">
        <f t="shared" si="42"/>
        <v>0</v>
      </c>
      <c r="X118" s="111">
        <f>IF(L118="",0,IF(ISERROR(V118+U118*VLOOKUP(L118,Paramétrage!$C$6:$E$29,3,0))=TRUE,W118,V118+U118*VLOOKUP(L118,Paramétrage!$C$6:$E$29,3,0)))</f>
        <v>0</v>
      </c>
      <c r="Y118" s="366"/>
      <c r="Z118" s="361"/>
      <c r="AA118" s="367"/>
      <c r="AB118" s="214"/>
      <c r="AC118" s="44"/>
      <c r="AD118" s="74">
        <f>IF(F118="",0,IF(J118="",0,IF(SUMIF(F116:F123,F118,N116:N123)=0,0,IF(OR(K118="",J118="obligatoire"),AE118/SUMIF(F116:F123,F118,N116:N123),AE118/(SUMIF(F116:F123,F118,N116:N123)/K118)))))</f>
        <v>0</v>
      </c>
      <c r="AE118" s="17">
        <f t="shared" si="43"/>
        <v>0</v>
      </c>
    </row>
    <row r="119" spans="1:31" hidden="1" x14ac:dyDescent="0.25">
      <c r="A119" s="379"/>
      <c r="B119" s="351"/>
      <c r="C119" s="354"/>
      <c r="D119" s="355"/>
      <c r="E119" s="395"/>
      <c r="F119" s="213"/>
      <c r="G119" s="39"/>
      <c r="H119" s="65"/>
      <c r="I119" s="59"/>
      <c r="J119" s="58"/>
      <c r="K119" s="40"/>
      <c r="L119" s="41"/>
      <c r="M119" s="52"/>
      <c r="N119" s="49"/>
      <c r="O119" s="57"/>
      <c r="P119" s="42"/>
      <c r="Q119" s="360"/>
      <c r="R119" s="361"/>
      <c r="S119" s="362"/>
      <c r="T119" s="110" t="str">
        <f>IF(OR(O119="",L119=Paramétrage!$C$10,L119=Paramétrage!$C$13,L119=Paramétrage!$C$17,L119=Paramétrage!$C$20,L119=Paramétrage!$C$24,L119=Paramétrage!$C$27,AND(L119&lt;&gt;Paramétrage!$C$9,P119="Mut+ext")),"",ROUNDUP(N119/O119,0))</f>
        <v/>
      </c>
      <c r="U119" s="102">
        <f>IF(OR(L119="",P119="Mut+ext"),0,IF(VLOOKUP(L119,Paramétrage!$C$6:$E$29,2,0)=0,0,IF(O119="","saisir capacité",IF(OR(G119=Paramétrage!$I$7,G119=Paramétrage!$I$8,G119=Paramétrage!$I$9,G119=Paramétrage!$I$10),0,M119*T119*VLOOKUP(L119,Paramétrage!$C$6:$E$29,2,0)))))</f>
        <v>0</v>
      </c>
      <c r="V119" s="43"/>
      <c r="W119" s="103">
        <f t="shared" si="42"/>
        <v>0</v>
      </c>
      <c r="X119" s="111">
        <f>IF(L119="",0,IF(ISERROR(V119+U119*VLOOKUP(L119,Paramétrage!$C$6:$E$29,3,0))=TRUE,W119,V119+U119*VLOOKUP(L119,Paramétrage!$C$6:$E$29,3,0)))</f>
        <v>0</v>
      </c>
      <c r="Y119" s="366"/>
      <c r="Z119" s="361"/>
      <c r="AA119" s="367"/>
      <c r="AB119" s="214"/>
      <c r="AC119" s="44"/>
      <c r="AD119" s="74">
        <f>IF(F119="",0,IF(J119="",0,IF(SUMIF(F116:F123,F119,N116:N123)=0,0,IF(OR(K119="",J119="obligatoire"),AE119/SUMIF(F116:F123,F119,N116:N123),AE119/(SUMIF(F116:F123,F119,N116:N123)/K119)))))</f>
        <v>0</v>
      </c>
      <c r="AE119" s="17">
        <f t="shared" si="43"/>
        <v>0</v>
      </c>
    </row>
    <row r="120" spans="1:31" hidden="1" x14ac:dyDescent="0.25">
      <c r="A120" s="379"/>
      <c r="B120" s="351"/>
      <c r="C120" s="354"/>
      <c r="D120" s="355"/>
      <c r="E120" s="395"/>
      <c r="F120" s="164"/>
      <c r="G120" s="64"/>
      <c r="H120" s="65"/>
      <c r="I120" s="59"/>
      <c r="J120" s="58"/>
      <c r="K120" s="40"/>
      <c r="L120" s="41"/>
      <c r="M120" s="52"/>
      <c r="N120" s="49"/>
      <c r="O120" s="57"/>
      <c r="P120" s="42"/>
      <c r="Q120" s="360"/>
      <c r="R120" s="361"/>
      <c r="S120" s="362"/>
      <c r="T120" s="110" t="str">
        <f>IF(OR(O120="",L120=Paramétrage!$C$10,L120=Paramétrage!$C$13,L120=Paramétrage!$C$17,L120=Paramétrage!$C$20,L120=Paramétrage!$C$24,L120=Paramétrage!$C$27,AND(L120&lt;&gt;Paramétrage!$C$9,P120="Mut+ext")),"",ROUNDUP(N120/O120,0))</f>
        <v/>
      </c>
      <c r="U120" s="102">
        <f>IF(OR(L120="",P120="Mut+ext"),0,IF(VLOOKUP(L120,Paramétrage!$C$6:$E$29,2,0)=0,0,IF(O120="","saisir capacité",IF(OR(G120=Paramétrage!$I$7,G120=Paramétrage!$I$8,G120=Paramétrage!$I$9,G120=Paramétrage!$I$10),0,M120*T120*VLOOKUP(L120,Paramétrage!$C$6:$E$29,2,0)))))</f>
        <v>0</v>
      </c>
      <c r="V120" s="43"/>
      <c r="W120" s="103">
        <f t="shared" si="42"/>
        <v>0</v>
      </c>
      <c r="X120" s="111">
        <f>IF(L120="",0,IF(ISERROR(V120+U120*VLOOKUP(L120,Paramétrage!$C$6:$E$29,3,0))=TRUE,W120,V120+U120*VLOOKUP(L120,Paramétrage!$C$6:$E$29,3,0)))</f>
        <v>0</v>
      </c>
      <c r="Y120" s="366"/>
      <c r="Z120" s="361"/>
      <c r="AA120" s="367"/>
      <c r="AB120" s="214"/>
      <c r="AC120" s="44"/>
      <c r="AD120" s="74">
        <f>IF(F120="",0,IF(J120="",0,IF(SUMIF(F116:F123,F120,N116:N123)=0,0,IF(OR(K120="",J120="obligatoire"),AE120/SUMIF(F116:F123,F120,N116:N123),AE120/(SUMIF(F116:F123,F120,N116:N123)/K120)))))</f>
        <v>0</v>
      </c>
      <c r="AE120" s="17">
        <f t="shared" si="43"/>
        <v>0</v>
      </c>
    </row>
    <row r="121" spans="1:31" hidden="1" x14ac:dyDescent="0.25">
      <c r="A121" s="379"/>
      <c r="B121" s="351"/>
      <c r="C121" s="354"/>
      <c r="D121" s="355"/>
      <c r="E121" s="395"/>
      <c r="F121" s="164"/>
      <c r="G121" s="64"/>
      <c r="H121" s="65"/>
      <c r="I121" s="59"/>
      <c r="J121" s="58"/>
      <c r="K121" s="40"/>
      <c r="L121" s="41"/>
      <c r="M121" s="52"/>
      <c r="N121" s="49"/>
      <c r="O121" s="57"/>
      <c r="P121" s="42"/>
      <c r="Q121" s="360"/>
      <c r="R121" s="361"/>
      <c r="S121" s="362"/>
      <c r="T121" s="110" t="str">
        <f>IF(OR(O121="",L121=Paramétrage!$C$10,L121=Paramétrage!$C$13,L121=Paramétrage!$C$17,L121=Paramétrage!$C$20,L121=Paramétrage!$C$24,L121=Paramétrage!$C$27,AND(L121&lt;&gt;Paramétrage!$C$9,P121="Mut+ext")),"",ROUNDUP(N121/O121,0))</f>
        <v/>
      </c>
      <c r="U121" s="102">
        <f>IF(OR(L121="",P121="Mut+ext"),0,IF(VLOOKUP(L121,Paramétrage!$C$6:$E$29,2,0)=0,0,IF(O121="","saisir capacité",IF(OR(G121=Paramétrage!$I$7,G121=Paramétrage!$I$8,G121=Paramétrage!$I$9,G121=Paramétrage!$I$10),0,M121*T121*VLOOKUP(L121,Paramétrage!$C$6:$E$29,2,0)))))</f>
        <v>0</v>
      </c>
      <c r="V121" s="43"/>
      <c r="W121" s="103">
        <f t="shared" si="42"/>
        <v>0</v>
      </c>
      <c r="X121" s="111">
        <f>IF(L121="",0,IF(ISERROR(V121+U121*VLOOKUP(L121,Paramétrage!$C$6:$E$29,3,0))=TRUE,W121,V121+U121*VLOOKUP(L121,Paramétrage!$C$6:$E$29,3,0)))</f>
        <v>0</v>
      </c>
      <c r="Y121" s="366"/>
      <c r="Z121" s="361"/>
      <c r="AA121" s="367"/>
      <c r="AB121" s="214"/>
      <c r="AC121" s="44"/>
      <c r="AD121" s="74">
        <f>IF(F121="",0,IF(J121="",0,IF(SUMIF(F116:F123,F121,N116:N123)=0,0,IF(OR(K121="",J121="obligatoire"),AE121/SUMIF(F116:F123,F121,N116:N123),AE121/(SUMIF(F116:F123,F121,N116:N123)/K121)))))</f>
        <v>0</v>
      </c>
      <c r="AE121" s="17">
        <f t="shared" si="43"/>
        <v>0</v>
      </c>
    </row>
    <row r="122" spans="1:31" hidden="1" x14ac:dyDescent="0.25">
      <c r="A122" s="379"/>
      <c r="B122" s="351"/>
      <c r="C122" s="354"/>
      <c r="D122" s="355"/>
      <c r="E122" s="395"/>
      <c r="F122" s="164"/>
      <c r="G122" s="64"/>
      <c r="H122" s="65"/>
      <c r="I122" s="59"/>
      <c r="J122" s="58"/>
      <c r="K122" s="40"/>
      <c r="L122" s="41"/>
      <c r="M122" s="52"/>
      <c r="N122" s="49"/>
      <c r="O122" s="57"/>
      <c r="P122" s="42"/>
      <c r="Q122" s="360"/>
      <c r="R122" s="361"/>
      <c r="S122" s="362"/>
      <c r="T122" s="110" t="str">
        <f>IF(OR(O122="",L122=Paramétrage!$C$10,L122=Paramétrage!$C$13,L122=Paramétrage!$C$17,L122=Paramétrage!$C$20,L122=Paramétrage!$C$24,L122=Paramétrage!$C$27,AND(L122&lt;&gt;Paramétrage!$C$9,P122="Mut+ext")),"",ROUNDUP(N122/O122,0))</f>
        <v/>
      </c>
      <c r="U122" s="102">
        <f>IF(OR(L122="",P122="Mut+ext"),0,IF(VLOOKUP(L122,Paramétrage!$C$6:$E$29,2,0)=0,0,IF(O122="","saisir capacité",IF(OR(G122=Paramétrage!$I$7,G122=Paramétrage!$I$8,G122=Paramétrage!$I$9,G122=Paramétrage!$I$10),0,M122*T122*VLOOKUP(L122,Paramétrage!$C$6:$E$29,2,0)))))</f>
        <v>0</v>
      </c>
      <c r="V122" s="43"/>
      <c r="W122" s="103">
        <f t="shared" si="42"/>
        <v>0</v>
      </c>
      <c r="X122" s="111">
        <f>IF(L122="",0,IF(ISERROR(V122+U122*VLOOKUP(L122,Paramétrage!$C$6:$E$29,3,0))=TRUE,W122,V122+U122*VLOOKUP(L122,Paramétrage!$C$6:$E$29,3,0)))</f>
        <v>0</v>
      </c>
      <c r="Y122" s="366"/>
      <c r="Z122" s="361"/>
      <c r="AA122" s="367"/>
      <c r="AB122" s="214"/>
      <c r="AC122" s="44"/>
      <c r="AD122" s="74">
        <f>IF(F122="",0,IF(J122="",0,IF(SUMIF(F116:F123,F122,N116:N123)=0,0,IF(OR(K122="",J122="obligatoire"),AE122/SUMIF(F116:F123,F122,N116:N123),AE122/(SUMIF(F116:F123,F122,N116:N123)/K122)))))</f>
        <v>0</v>
      </c>
      <c r="AE122" s="17">
        <f t="shared" si="43"/>
        <v>0</v>
      </c>
    </row>
    <row r="123" spans="1:31" hidden="1" x14ac:dyDescent="0.25">
      <c r="A123" s="379"/>
      <c r="B123" s="351"/>
      <c r="C123" s="356"/>
      <c r="D123" s="357"/>
      <c r="E123" s="396"/>
      <c r="F123" s="164"/>
      <c r="G123" s="64"/>
      <c r="H123" s="65"/>
      <c r="I123" s="59"/>
      <c r="J123" s="58"/>
      <c r="K123" s="40"/>
      <c r="L123" s="41"/>
      <c r="M123" s="52"/>
      <c r="N123" s="49"/>
      <c r="O123" s="57"/>
      <c r="P123" s="42"/>
      <c r="Q123" s="360"/>
      <c r="R123" s="361"/>
      <c r="S123" s="362"/>
      <c r="T123" s="110" t="str">
        <f>IF(OR(O123="",L123=Paramétrage!$C$10,L123=Paramétrage!$C$13,L123=Paramétrage!$C$17,L123=Paramétrage!$C$20,L123=Paramétrage!$C$24,L123=Paramétrage!$C$27,AND(L123&lt;&gt;Paramétrage!$C$9,P123="Mut+ext")),"",ROUNDUP(N123/O123,0))</f>
        <v/>
      </c>
      <c r="U123" s="102">
        <f>IF(OR(L123="",P123="Mut+ext"),0,IF(VLOOKUP(L123,Paramétrage!$C$6:$E$29,2,0)=0,0,IF(O123="","saisir capacité",IF(OR(G123=Paramétrage!$I$7,G123=Paramétrage!$I$8,G123=Paramétrage!$I$9,G123=Paramétrage!$I$10),0,M123*T123*VLOOKUP(L123,Paramétrage!$C$6:$E$29,2,0)))))</f>
        <v>0</v>
      </c>
      <c r="V123" s="43"/>
      <c r="W123" s="103">
        <f t="shared" si="42"/>
        <v>0</v>
      </c>
      <c r="X123" s="111">
        <f>IF(L123="",0,IF(ISERROR(V123+U123*VLOOKUP(L123,Paramétrage!$C$6:$E$29,3,0))=TRUE,W123,V123+U123*VLOOKUP(L123,Paramétrage!$C$6:$E$29,3,0)))</f>
        <v>0</v>
      </c>
      <c r="Y123" s="366"/>
      <c r="Z123" s="361"/>
      <c r="AA123" s="367"/>
      <c r="AB123" s="214"/>
      <c r="AC123" s="44"/>
      <c r="AD123" s="74">
        <f>IF(F123="",0,IF(J123="",0,IF(SUMIF(F116:F123,F123,N116:N123)=0,0,IF(OR(K123="",J123="obligatoire"),AE123/SUMIF(F116:F123,F123,N116:N123),AE123/(SUMIF(F116:F123,F123,N116:N123)/K123)))))</f>
        <v>0</v>
      </c>
      <c r="AE123" s="17">
        <f t="shared" si="43"/>
        <v>0</v>
      </c>
    </row>
    <row r="124" spans="1:31" ht="16" thickBot="1" x14ac:dyDescent="0.3">
      <c r="A124" s="379"/>
      <c r="B124" s="351"/>
      <c r="C124" s="178"/>
      <c r="D124" s="89"/>
      <c r="E124" s="259"/>
      <c r="F124" s="89"/>
      <c r="G124" s="169"/>
      <c r="H124" s="167"/>
      <c r="I124" s="161"/>
      <c r="J124" s="90"/>
      <c r="K124" s="92"/>
      <c r="L124" s="93"/>
      <c r="M124" s="94">
        <f>AD124</f>
        <v>140</v>
      </c>
      <c r="N124" s="95"/>
      <c r="O124" s="95"/>
      <c r="P124" s="98"/>
      <c r="Q124" s="96"/>
      <c r="R124" s="96"/>
      <c r="S124" s="97"/>
      <c r="T124" s="153"/>
      <c r="U124" s="99">
        <f>SUM(U116:U123)</f>
        <v>0</v>
      </c>
      <c r="V124" s="93">
        <f>SUM(V116:V123)</f>
        <v>0</v>
      </c>
      <c r="W124" s="100">
        <f t="shared" si="41"/>
        <v>0</v>
      </c>
      <c r="X124" s="101">
        <f>SUM(X116:X123)</f>
        <v>0</v>
      </c>
      <c r="Y124" s="154"/>
      <c r="Z124" s="155"/>
      <c r="AA124" s="156"/>
      <c r="AB124" s="157"/>
      <c r="AC124" s="158"/>
      <c r="AD124" s="159">
        <f>SUM(AD116:AD123)</f>
        <v>140</v>
      </c>
      <c r="AE124" s="160">
        <f>SUM(AE116:AE123)</f>
        <v>4200</v>
      </c>
    </row>
    <row r="125" spans="1:31" ht="15.65" hidden="1" customHeight="1" x14ac:dyDescent="0.25">
      <c r="A125" s="379"/>
      <c r="B125" s="351" t="s">
        <v>161</v>
      </c>
      <c r="C125" s="352" t="s">
        <v>256</v>
      </c>
      <c r="D125" s="353"/>
      <c r="E125" s="358"/>
      <c r="F125" s="212" t="s">
        <v>163</v>
      </c>
      <c r="G125" s="47"/>
      <c r="H125" s="65"/>
      <c r="I125" s="59"/>
      <c r="J125" s="58"/>
      <c r="K125" s="40"/>
      <c r="L125" s="41"/>
      <c r="M125" s="52"/>
      <c r="N125" s="49"/>
      <c r="O125" s="57"/>
      <c r="P125" s="46"/>
      <c r="Q125" s="360"/>
      <c r="R125" s="361"/>
      <c r="S125" s="362"/>
      <c r="T125" s="110" t="str">
        <f>IF(OR(O125="",L125=Paramétrage!$C$10,L125=Paramétrage!$C$13,L125=Paramétrage!$C$17,L125=Paramétrage!$C$20,L125=Paramétrage!$C$24,L125=Paramétrage!$C$27,AND(L125&lt;&gt;Paramétrage!$C$9,P125="Mut+ext")),"",ROUNDUP(N125/O125,0))</f>
        <v/>
      </c>
      <c r="U125" s="102">
        <f>IF(OR(L125="",P125="Mut+ext"),0,IF(VLOOKUP(L125,Paramétrage!$C$6:$E$29,2,0)=0,0,IF(O125="","saisir capacité",IF(OR(G125=Paramétrage!$I$7,G125=Paramétrage!$I$8,G125=Paramétrage!$I$9,G125=Paramétrage!$I$10),0,M125*T125*VLOOKUP(L125,Paramétrage!$C$6:$E$29,2,0)))))</f>
        <v>0</v>
      </c>
      <c r="V125" s="43"/>
      <c r="W125" s="103">
        <f t="shared" ref="W125:W132" si="44">IF(ISERROR(U125+V125)=TRUE,U125,U125+V125)</f>
        <v>0</v>
      </c>
      <c r="X125" s="111">
        <f>IF(L125="",0,IF(ISERROR(V125+U125*VLOOKUP(L125,Paramétrage!$C$6:$E$29,3,0))=TRUE,W125,V125+U125*VLOOKUP(L125,Paramétrage!$C$6:$E$29,3,0)))</f>
        <v>0</v>
      </c>
      <c r="Y125" s="366"/>
      <c r="Z125" s="361"/>
      <c r="AA125" s="367"/>
      <c r="AB125" s="214"/>
      <c r="AC125" s="45"/>
      <c r="AD125" s="74">
        <f>IF(F125="",0,IF(J125="",0,IF(SUMIF(F125:F132,F125,N125:N132)=0,0,IF(OR(K125="",J125="obligatoire"),AE125/SUMIF(F125:F132,F125,N125:N132),AE125/(SUMIF(F125:F132,F125,N125:N132)/K125)))))</f>
        <v>0</v>
      </c>
      <c r="AE125" s="16">
        <f t="shared" ref="AE125:AE132" si="45">M125*N125</f>
        <v>0</v>
      </c>
    </row>
    <row r="126" spans="1:31" ht="15.65" hidden="1" customHeight="1" x14ac:dyDescent="0.25">
      <c r="A126" s="379"/>
      <c r="B126" s="351"/>
      <c r="C126" s="354"/>
      <c r="D126" s="355"/>
      <c r="E126" s="358"/>
      <c r="F126" s="164" t="s">
        <v>167</v>
      </c>
      <c r="G126" s="39"/>
      <c r="H126" s="65"/>
      <c r="I126" s="59"/>
      <c r="J126" s="58"/>
      <c r="K126" s="40"/>
      <c r="L126" s="41"/>
      <c r="M126" s="52"/>
      <c r="N126" s="49"/>
      <c r="O126" s="57"/>
      <c r="P126" s="42"/>
      <c r="Q126" s="360"/>
      <c r="R126" s="361"/>
      <c r="S126" s="362"/>
      <c r="T126" s="110" t="str">
        <f>IF(OR(O126="",L126=Paramétrage!$C$10,L126=Paramétrage!$C$13,L126=Paramétrage!$C$17,L126=Paramétrage!$C$20,L126=Paramétrage!$C$24,L126=Paramétrage!$C$27,AND(L126&lt;&gt;Paramétrage!$C$9,P126="Mut+ext")),"",ROUNDUP(N126/O126,0))</f>
        <v/>
      </c>
      <c r="U126" s="102">
        <f>IF(OR(L126="",P126="Mut+ext"),0,IF(VLOOKUP(L126,Paramétrage!$C$6:$E$29,2,0)=0,0,IF(O126="","saisir capacité",IF(OR(G126=Paramétrage!$I$7,G126=Paramétrage!$I$8,G126=Paramétrage!$I$9,G126=Paramétrage!$I$10),0,M126*T126*VLOOKUP(L126,Paramétrage!$C$6:$E$29,2,0)))))</f>
        <v>0</v>
      </c>
      <c r="V126" s="43"/>
      <c r="W126" s="103">
        <f t="shared" si="44"/>
        <v>0</v>
      </c>
      <c r="X126" s="111">
        <f>IF(L126="",0,IF(ISERROR(V126+U126*VLOOKUP(L126,Paramétrage!$C$6:$E$29,3,0))=TRUE,W126,V126+U126*VLOOKUP(L126,Paramétrage!$C$6:$E$29,3,0)))</f>
        <v>0</v>
      </c>
      <c r="Y126" s="366"/>
      <c r="Z126" s="361"/>
      <c r="AA126" s="367"/>
      <c r="AB126" s="214"/>
      <c r="AC126" s="44"/>
      <c r="AD126" s="74">
        <f>IF(F126="",0,IF(J126="",0,IF(SUMIF(F125:F132,F126,N125:N132)=0,0,IF(OR(K126="",J126="obligatoire"),AE126/SUMIF(F125:F132,F126,N125:N132),AE126/(SUMIF(F125:F132,F126,N125:N132)/K126)))))</f>
        <v>0</v>
      </c>
      <c r="AE126" s="17">
        <f t="shared" si="45"/>
        <v>0</v>
      </c>
    </row>
    <row r="127" spans="1:31" ht="15.65" hidden="1" customHeight="1" x14ac:dyDescent="0.25">
      <c r="A127" s="379"/>
      <c r="B127" s="351"/>
      <c r="C127" s="354"/>
      <c r="D127" s="355"/>
      <c r="E127" s="358"/>
      <c r="F127" s="164" t="s">
        <v>169</v>
      </c>
      <c r="G127" s="39"/>
      <c r="H127" s="65"/>
      <c r="I127" s="59"/>
      <c r="J127" s="58"/>
      <c r="K127" s="40"/>
      <c r="L127" s="41"/>
      <c r="M127" s="52"/>
      <c r="N127" s="49"/>
      <c r="O127" s="57"/>
      <c r="P127" s="42"/>
      <c r="Q127" s="360"/>
      <c r="R127" s="361"/>
      <c r="S127" s="362"/>
      <c r="T127" s="110" t="str">
        <f>IF(OR(O127="",L127=Paramétrage!$C$10,L127=Paramétrage!$C$13,L127=Paramétrage!$C$17,L127=Paramétrage!$C$20,L127=Paramétrage!$C$24,L127=Paramétrage!$C$27,AND(L127&lt;&gt;Paramétrage!$C$9,P127="Mut+ext")),"",ROUNDUP(N127/O127,0))</f>
        <v/>
      </c>
      <c r="U127" s="102">
        <f>IF(OR(L127="",P127="Mut+ext"),0,IF(VLOOKUP(L127,Paramétrage!$C$6:$E$29,2,0)=0,0,IF(O127="","saisir capacité",IF(OR(G127=Paramétrage!$I$7,G127=Paramétrage!$I$8,G127=Paramétrage!$I$9,G127=Paramétrage!$I$10),0,M127*T127*VLOOKUP(L127,Paramétrage!$C$6:$E$29,2,0)))))</f>
        <v>0</v>
      </c>
      <c r="V127" s="43"/>
      <c r="W127" s="103">
        <f t="shared" si="44"/>
        <v>0</v>
      </c>
      <c r="X127" s="111">
        <f>IF(L127="",0,IF(ISERROR(V127+U127*VLOOKUP(L127,Paramétrage!$C$6:$E$29,3,0))=TRUE,W127,V127+U127*VLOOKUP(L127,Paramétrage!$C$6:$E$29,3,0)))</f>
        <v>0</v>
      </c>
      <c r="Y127" s="366"/>
      <c r="Z127" s="361"/>
      <c r="AA127" s="367"/>
      <c r="AB127" s="214"/>
      <c r="AC127" s="44"/>
      <c r="AD127" s="74">
        <f>IF(F127="",0,IF(J127="",0,IF(SUMIF(F125:F132,F127,N125:N132)=0,0,IF(OR(K127="",J127="obligatoire"),AE127/SUMIF(F125:F132,F127,N125:N132),AE127/(SUMIF(F125:F132,F127,N125:N132)/K127)))))</f>
        <v>0</v>
      </c>
      <c r="AE127" s="17">
        <f t="shared" si="45"/>
        <v>0</v>
      </c>
    </row>
    <row r="128" spans="1:31" ht="15.65" hidden="1" customHeight="1" x14ac:dyDescent="0.25">
      <c r="A128" s="379"/>
      <c r="B128" s="351"/>
      <c r="C128" s="354"/>
      <c r="D128" s="355"/>
      <c r="E128" s="358"/>
      <c r="F128" s="213" t="s">
        <v>171</v>
      </c>
      <c r="G128" s="39"/>
      <c r="H128" s="65"/>
      <c r="I128" s="59"/>
      <c r="J128" s="58"/>
      <c r="K128" s="40"/>
      <c r="L128" s="41"/>
      <c r="M128" s="52"/>
      <c r="N128" s="49"/>
      <c r="O128" s="57"/>
      <c r="P128" s="42"/>
      <c r="Q128" s="360"/>
      <c r="R128" s="361"/>
      <c r="S128" s="362"/>
      <c r="T128" s="110" t="str">
        <f>IF(OR(O128="",L128=Paramétrage!$C$10,L128=Paramétrage!$C$13,L128=Paramétrage!$C$17,L128=Paramétrage!$C$20,L128=Paramétrage!$C$24,L128=Paramétrage!$C$27,AND(L128&lt;&gt;Paramétrage!$C$9,P128="Mut+ext")),"",ROUNDUP(N128/O128,0))</f>
        <v/>
      </c>
      <c r="U128" s="102">
        <f>IF(OR(L128="",P128="Mut+ext"),0,IF(VLOOKUP(L128,Paramétrage!$C$6:$E$29,2,0)=0,0,IF(O128="","saisir capacité",IF(OR(G128=Paramétrage!$I$7,G128=Paramétrage!$I$8,G128=Paramétrage!$I$9,G128=Paramétrage!$I$10),0,M128*T128*VLOOKUP(L128,Paramétrage!$C$6:$E$29,2,0)))))</f>
        <v>0</v>
      </c>
      <c r="V128" s="43"/>
      <c r="W128" s="103">
        <f t="shared" si="44"/>
        <v>0</v>
      </c>
      <c r="X128" s="111">
        <f>IF(L128="",0,IF(ISERROR(V128+U128*VLOOKUP(L128,Paramétrage!$C$6:$E$29,3,0))=TRUE,W128,V128+U128*VLOOKUP(L128,Paramétrage!$C$6:$E$29,3,0)))</f>
        <v>0</v>
      </c>
      <c r="Y128" s="366"/>
      <c r="Z128" s="361"/>
      <c r="AA128" s="367"/>
      <c r="AB128" s="214"/>
      <c r="AC128" s="44"/>
      <c r="AD128" s="74">
        <f>IF(F128="",0,IF(J128="",0,IF(SUMIF(F125:F132,F128,N125:N132)=0,0,IF(OR(K128="",J128="obligatoire"),AE128/SUMIF(F125:F132,F128,N125:N132),AE128/(SUMIF(F125:F132,F128,N125:N132)/K128)))))</f>
        <v>0</v>
      </c>
      <c r="AE128" s="17">
        <f t="shared" si="45"/>
        <v>0</v>
      </c>
    </row>
    <row r="129" spans="1:31" ht="15.65" hidden="1" customHeight="1" x14ac:dyDescent="0.25">
      <c r="A129" s="379"/>
      <c r="B129" s="351"/>
      <c r="C129" s="354"/>
      <c r="D129" s="355"/>
      <c r="E129" s="358"/>
      <c r="F129" s="164"/>
      <c r="G129" s="64"/>
      <c r="H129" s="65"/>
      <c r="I129" s="59"/>
      <c r="J129" s="58"/>
      <c r="K129" s="40"/>
      <c r="L129" s="41"/>
      <c r="M129" s="52"/>
      <c r="N129" s="49"/>
      <c r="O129" s="57"/>
      <c r="P129" s="42"/>
      <c r="Q129" s="360"/>
      <c r="R129" s="361"/>
      <c r="S129" s="362"/>
      <c r="T129" s="110" t="str">
        <f>IF(OR(O129="",L129=Paramétrage!$C$10,L129=Paramétrage!$C$13,L129=Paramétrage!$C$17,L129=Paramétrage!$C$20,L129=Paramétrage!$C$24,L129=Paramétrage!$C$27,AND(L129&lt;&gt;Paramétrage!$C$9,P129="Mut+ext")),"",ROUNDUP(N129/O129,0))</f>
        <v/>
      </c>
      <c r="U129" s="102">
        <f>IF(OR(L129="",P129="Mut+ext"),0,IF(VLOOKUP(L129,Paramétrage!$C$6:$E$29,2,0)=0,0,IF(O129="","saisir capacité",IF(OR(G129=Paramétrage!$I$7,G129=Paramétrage!$I$8,G129=Paramétrage!$I$9,G129=Paramétrage!$I$10),0,M129*T129*VLOOKUP(L129,Paramétrage!$C$6:$E$29,2,0)))))</f>
        <v>0</v>
      </c>
      <c r="V129" s="43"/>
      <c r="W129" s="103">
        <f t="shared" si="44"/>
        <v>0</v>
      </c>
      <c r="X129" s="111">
        <f>IF(L129="",0,IF(ISERROR(V129+U129*VLOOKUP(L129,Paramétrage!$C$6:$E$29,3,0))=TRUE,W129,V129+U129*VLOOKUP(L129,Paramétrage!$C$6:$E$29,3,0)))</f>
        <v>0</v>
      </c>
      <c r="Y129" s="366"/>
      <c r="Z129" s="361"/>
      <c r="AA129" s="367"/>
      <c r="AB129" s="214"/>
      <c r="AC129" s="44"/>
      <c r="AD129" s="74">
        <f>IF(F129="",0,IF(J129="",0,IF(SUMIF(F125:F132,F129,N125:N132)=0,0,IF(OR(K129="",J129="obligatoire"),AE129/SUMIF(F125:F132,F129,N125:N132),AE129/(SUMIF(F125:F132,F129,N125:N132)/K129)))))</f>
        <v>0</v>
      </c>
      <c r="AE129" s="17">
        <f t="shared" si="45"/>
        <v>0</v>
      </c>
    </row>
    <row r="130" spans="1:31" ht="15.65" hidden="1" customHeight="1" x14ac:dyDescent="0.25">
      <c r="A130" s="379"/>
      <c r="B130" s="351"/>
      <c r="C130" s="354"/>
      <c r="D130" s="355"/>
      <c r="E130" s="358"/>
      <c r="F130" s="164"/>
      <c r="G130" s="64"/>
      <c r="H130" s="65"/>
      <c r="I130" s="59"/>
      <c r="J130" s="58"/>
      <c r="K130" s="40"/>
      <c r="L130" s="41"/>
      <c r="M130" s="52"/>
      <c r="N130" s="49"/>
      <c r="O130" s="57"/>
      <c r="P130" s="42"/>
      <c r="Q130" s="360"/>
      <c r="R130" s="361"/>
      <c r="S130" s="362"/>
      <c r="T130" s="110" t="str">
        <f>IF(OR(O130="",L130=Paramétrage!$C$10,L130=Paramétrage!$C$13,L130=Paramétrage!$C$17,L130=Paramétrage!$C$20,L130=Paramétrage!$C$24,L130=Paramétrage!$C$27,AND(L130&lt;&gt;Paramétrage!$C$9,P130="Mut+ext")),"",ROUNDUP(N130/O130,0))</f>
        <v/>
      </c>
      <c r="U130" s="102">
        <f>IF(OR(L130="",P130="Mut+ext"),0,IF(VLOOKUP(L130,Paramétrage!$C$6:$E$29,2,0)=0,0,IF(O130="","saisir capacité",IF(OR(G130=Paramétrage!$I$7,G130=Paramétrage!$I$8,G130=Paramétrage!$I$9,G130=Paramétrage!$I$10),0,M130*T130*VLOOKUP(L130,Paramétrage!$C$6:$E$29,2,0)))))</f>
        <v>0</v>
      </c>
      <c r="V130" s="43"/>
      <c r="W130" s="103">
        <f t="shared" si="44"/>
        <v>0</v>
      </c>
      <c r="X130" s="111">
        <f>IF(L130="",0,IF(ISERROR(V130+U130*VLOOKUP(L130,Paramétrage!$C$6:$E$29,3,0))=TRUE,W130,V130+U130*VLOOKUP(L130,Paramétrage!$C$6:$E$29,3,0)))</f>
        <v>0</v>
      </c>
      <c r="Y130" s="366"/>
      <c r="Z130" s="361"/>
      <c r="AA130" s="367"/>
      <c r="AB130" s="214"/>
      <c r="AC130" s="44"/>
      <c r="AD130" s="74">
        <f>IF(F130="",0,IF(J130="",0,IF(SUMIF(F125:F132,F130,N125:N132)=0,0,IF(OR(K130="",J130="obligatoire"),AE130/SUMIF(F125:F132,F130,N125:N132),AE130/(SUMIF(F125:F132,F130,N125:N132)/K130)))))</f>
        <v>0</v>
      </c>
      <c r="AE130" s="17">
        <f t="shared" si="45"/>
        <v>0</v>
      </c>
    </row>
    <row r="131" spans="1:31" ht="15.65" hidden="1" customHeight="1" x14ac:dyDescent="0.25">
      <c r="A131" s="379"/>
      <c r="B131" s="351"/>
      <c r="C131" s="354"/>
      <c r="D131" s="355"/>
      <c r="E131" s="358"/>
      <c r="F131" s="164"/>
      <c r="G131" s="64"/>
      <c r="H131" s="65"/>
      <c r="I131" s="59"/>
      <c r="J131" s="58"/>
      <c r="K131" s="40"/>
      <c r="L131" s="41"/>
      <c r="M131" s="52"/>
      <c r="N131" s="49"/>
      <c r="O131" s="57"/>
      <c r="P131" s="42"/>
      <c r="Q131" s="360"/>
      <c r="R131" s="361"/>
      <c r="S131" s="362"/>
      <c r="T131" s="110" t="str">
        <f>IF(OR(O131="",L131=Paramétrage!$C$10,L131=Paramétrage!$C$13,L131=Paramétrage!$C$17,L131=Paramétrage!$C$20,L131=Paramétrage!$C$24,L131=Paramétrage!$C$27,AND(L131&lt;&gt;Paramétrage!$C$9,P131="Mut+ext")),"",ROUNDUP(N131/O131,0))</f>
        <v/>
      </c>
      <c r="U131" s="102">
        <f>IF(OR(L131="",P131="Mut+ext"),0,IF(VLOOKUP(L131,Paramétrage!$C$6:$E$29,2,0)=0,0,IF(O131="","saisir capacité",IF(OR(G131=Paramétrage!$I$7,G131=Paramétrage!$I$8,G131=Paramétrage!$I$9,G131=Paramétrage!$I$10),0,M131*T131*VLOOKUP(L131,Paramétrage!$C$6:$E$29,2,0)))))</f>
        <v>0</v>
      </c>
      <c r="V131" s="43"/>
      <c r="W131" s="103">
        <f t="shared" si="44"/>
        <v>0</v>
      </c>
      <c r="X131" s="111">
        <f>IF(L131="",0,IF(ISERROR(V131+U131*VLOOKUP(L131,Paramétrage!$C$6:$E$29,3,0))=TRUE,W131,V131+U131*VLOOKUP(L131,Paramétrage!$C$6:$E$29,3,0)))</f>
        <v>0</v>
      </c>
      <c r="Y131" s="366"/>
      <c r="Z131" s="361"/>
      <c r="AA131" s="367"/>
      <c r="AB131" s="214"/>
      <c r="AC131" s="44"/>
      <c r="AD131" s="74">
        <f>IF(F131="",0,IF(J131="",0,IF(SUMIF(F125:F132,F131,N125:N132)=0,0,IF(OR(K131="",J131="obligatoire"),AE131/SUMIF(F125:F132,F131,N125:N132),AE131/(SUMIF(F125:F132,F131,N125:N132)/K131)))))</f>
        <v>0</v>
      </c>
      <c r="AE131" s="17">
        <f t="shared" si="45"/>
        <v>0</v>
      </c>
    </row>
    <row r="132" spans="1:31" ht="15.65" hidden="1" customHeight="1" x14ac:dyDescent="0.25">
      <c r="A132" s="379"/>
      <c r="B132" s="351"/>
      <c r="C132" s="356"/>
      <c r="D132" s="357"/>
      <c r="E132" s="359"/>
      <c r="F132" s="164"/>
      <c r="G132" s="64"/>
      <c r="H132" s="65"/>
      <c r="I132" s="59"/>
      <c r="J132" s="58"/>
      <c r="K132" s="40"/>
      <c r="L132" s="41"/>
      <c r="M132" s="53"/>
      <c r="N132" s="49"/>
      <c r="O132" s="57"/>
      <c r="P132" s="42"/>
      <c r="Q132" s="360"/>
      <c r="R132" s="361"/>
      <c r="S132" s="362"/>
      <c r="T132" s="110" t="str">
        <f>IF(OR(O132="",L132=Paramétrage!$C$10,L132=Paramétrage!$C$13,L132=Paramétrage!$C$17,L132=Paramétrage!$C$20,L132=Paramétrage!$C$24,L132=Paramétrage!$C$27,AND(L132&lt;&gt;Paramétrage!$C$9,P132="Mut+ext")),"",ROUNDUP(N132/O132,0))</f>
        <v/>
      </c>
      <c r="U132" s="102">
        <f>IF(OR(L132="",P132="Mut+ext"),0,IF(VLOOKUP(L132,Paramétrage!$C$6:$E$29,2,0)=0,0,IF(O132="","saisir capacité",IF(OR(G132=Paramétrage!$I$7,G132=Paramétrage!$I$8,G132=Paramétrage!$I$9,G132=Paramétrage!$I$10),0,M132*T132*VLOOKUP(L132,Paramétrage!$C$6:$E$29,2,0)))))</f>
        <v>0</v>
      </c>
      <c r="V132" s="43"/>
      <c r="W132" s="103">
        <f t="shared" si="44"/>
        <v>0</v>
      </c>
      <c r="X132" s="111">
        <f>IF(L132="",0,IF(ISERROR(V132+U132*VLOOKUP(L132,Paramétrage!$C$6:$E$29,3,0))=TRUE,W132,V132+U132*VLOOKUP(L132,Paramétrage!$C$6:$E$29,3,0)))</f>
        <v>0</v>
      </c>
      <c r="Y132" s="366"/>
      <c r="Z132" s="361"/>
      <c r="AA132" s="367"/>
      <c r="AB132" s="214"/>
      <c r="AC132" s="44"/>
      <c r="AD132" s="74">
        <f>IF(F132="",0,IF(J132="",0,IF(SUMIF(F125:F132,F132,N125:N132)=0,0,IF(OR(K132="",J132="obligatoire"),AE132/SUMIF(F125:F132,F132,N125:N132),AE132/(SUMIF(F125:F132,F132,N125:N132)/K132)))))</f>
        <v>0</v>
      </c>
      <c r="AE132" s="17">
        <f t="shared" si="45"/>
        <v>0</v>
      </c>
    </row>
    <row r="133" spans="1:31" ht="15.65" hidden="1" customHeight="1" x14ac:dyDescent="0.25">
      <c r="A133" s="379"/>
      <c r="B133" s="351"/>
      <c r="C133" s="178"/>
      <c r="D133" s="89"/>
      <c r="E133" s="88"/>
      <c r="F133" s="89"/>
      <c r="G133" s="169"/>
      <c r="H133" s="167"/>
      <c r="I133" s="161"/>
      <c r="J133" s="90"/>
      <c r="K133" s="92"/>
      <c r="L133" s="93"/>
      <c r="M133" s="94">
        <f>AD133</f>
        <v>0</v>
      </c>
      <c r="N133" s="95"/>
      <c r="O133" s="95"/>
      <c r="P133" s="98"/>
      <c r="Q133" s="96"/>
      <c r="R133" s="96"/>
      <c r="S133" s="97"/>
      <c r="T133" s="153"/>
      <c r="U133" s="99">
        <f>SUM(U125:U132)</f>
        <v>0</v>
      </c>
      <c r="V133" s="93">
        <f>SUM(V125:V132)</f>
        <v>0</v>
      </c>
      <c r="W133" s="100">
        <f t="shared" ref="W133:W151" si="46">U133+V133</f>
        <v>0</v>
      </c>
      <c r="X133" s="101">
        <f>SUM(X125:X132)</f>
        <v>0</v>
      </c>
      <c r="Y133" s="154"/>
      <c r="Z133" s="155"/>
      <c r="AA133" s="156"/>
      <c r="AB133" s="157"/>
      <c r="AC133" s="158"/>
      <c r="AD133" s="159">
        <f>SUM(AD125:AD132)</f>
        <v>0</v>
      </c>
      <c r="AE133" s="160">
        <f>SUM(AE125:AE132)</f>
        <v>0</v>
      </c>
    </row>
    <row r="134" spans="1:31" ht="15.65" hidden="1" customHeight="1" x14ac:dyDescent="0.25">
      <c r="A134" s="379"/>
      <c r="B134" s="351" t="s">
        <v>181</v>
      </c>
      <c r="C134" s="352" t="s">
        <v>257</v>
      </c>
      <c r="D134" s="353"/>
      <c r="E134" s="358"/>
      <c r="F134" s="212" t="s">
        <v>182</v>
      </c>
      <c r="G134" s="47"/>
      <c r="H134" s="65"/>
      <c r="I134" s="59"/>
      <c r="J134" s="58"/>
      <c r="K134" s="40"/>
      <c r="L134" s="41"/>
      <c r="M134" s="52"/>
      <c r="N134" s="49"/>
      <c r="O134" s="57"/>
      <c r="P134" s="46"/>
      <c r="Q134" s="360"/>
      <c r="R134" s="361"/>
      <c r="S134" s="362"/>
      <c r="T134" s="110" t="str">
        <f>IF(OR(O134="",L134=Paramétrage!$C$10,L134=Paramétrage!$C$13,L134=Paramétrage!$C$17,L134=Paramétrage!$C$20,L134=Paramétrage!$C$24,L134=Paramétrage!$C$27,AND(L134&lt;&gt;Paramétrage!$C$9,P134="Mut+ext")),"",ROUNDUP(N134/O134,0))</f>
        <v/>
      </c>
      <c r="U134" s="102">
        <f>IF(OR(L134="",P134="Mut+ext"),0,IF(VLOOKUP(L134,Paramétrage!$C$6:$E$29,2,0)=0,0,IF(O134="","saisir capacité",IF(OR(G134=Paramétrage!$I$7,G134=Paramétrage!$I$8,G134=Paramétrage!$I$9,G134=Paramétrage!$I$10),0,M134*T134*VLOOKUP(L134,Paramétrage!$C$6:$E$29,2,0)))))</f>
        <v>0</v>
      </c>
      <c r="V134" s="43"/>
      <c r="W134" s="103">
        <f t="shared" ref="W134:W141" si="47">IF(ISERROR(U134+V134)=TRUE,U134,U134+V134)</f>
        <v>0</v>
      </c>
      <c r="X134" s="111">
        <f>IF(L134="",0,IF(ISERROR(V134+U134*VLOOKUP(L134,Paramétrage!$C$6:$E$29,3,0))=TRUE,W134,V134+U134*VLOOKUP(L134,Paramétrage!$C$6:$E$29,3,0)))</f>
        <v>0</v>
      </c>
      <c r="Y134" s="366"/>
      <c r="Z134" s="361"/>
      <c r="AA134" s="367"/>
      <c r="AB134" s="214"/>
      <c r="AC134" s="45"/>
      <c r="AD134" s="74">
        <f>IF(F134="",0,IF(J134="",0,IF(SUMIF(F134:F141,F134,N134:N141)=0,0,IF(OR(K134="",J134="obligatoire"),AE134/SUMIF(F134:F141,F134,N134:N141),AE134/(SUMIF(F134:F141,F134,N134:N141)/K134)))))</f>
        <v>0</v>
      </c>
      <c r="AE134" s="16">
        <f t="shared" ref="AE134:AE141" si="48">M134*N134</f>
        <v>0</v>
      </c>
    </row>
    <row r="135" spans="1:31" ht="15.65" hidden="1" customHeight="1" x14ac:dyDescent="0.25">
      <c r="A135" s="379"/>
      <c r="B135" s="351"/>
      <c r="C135" s="354"/>
      <c r="D135" s="355"/>
      <c r="E135" s="358"/>
      <c r="F135" s="164" t="s">
        <v>258</v>
      </c>
      <c r="G135" s="39"/>
      <c r="H135" s="65"/>
      <c r="I135" s="59"/>
      <c r="J135" s="58"/>
      <c r="K135" s="40"/>
      <c r="L135" s="41"/>
      <c r="M135" s="52"/>
      <c r="N135" s="49"/>
      <c r="O135" s="57"/>
      <c r="P135" s="42"/>
      <c r="Q135" s="360"/>
      <c r="R135" s="361"/>
      <c r="S135" s="362"/>
      <c r="T135" s="110" t="str">
        <f>IF(OR(O135="",L135=Paramétrage!$C$10,L135=Paramétrage!$C$13,L135=Paramétrage!$C$17,L135=Paramétrage!$C$20,L135=Paramétrage!$C$24,L135=Paramétrage!$C$27,AND(L135&lt;&gt;Paramétrage!$C$9,P135="Mut+ext")),"",ROUNDUP(N135/O135,0))</f>
        <v/>
      </c>
      <c r="U135" s="102">
        <f>IF(OR(L135="",P135="Mut+ext"),0,IF(VLOOKUP(L135,Paramétrage!$C$6:$E$29,2,0)=0,0,IF(O135="","saisir capacité",IF(OR(G135=Paramétrage!$I$7,G135=Paramétrage!$I$8,G135=Paramétrage!$I$9,G135=Paramétrage!$I$10),0,M135*T135*VLOOKUP(L135,Paramétrage!$C$6:$E$29,2,0)))))</f>
        <v>0</v>
      </c>
      <c r="V135" s="43"/>
      <c r="W135" s="103">
        <f t="shared" si="47"/>
        <v>0</v>
      </c>
      <c r="X135" s="111">
        <f>IF(L135="",0,IF(ISERROR(V135+U135*VLOOKUP(L135,Paramétrage!$C$6:$E$29,3,0))=TRUE,W135,V135+U135*VLOOKUP(L135,Paramétrage!$C$6:$E$29,3,0)))</f>
        <v>0</v>
      </c>
      <c r="Y135" s="366"/>
      <c r="Z135" s="361"/>
      <c r="AA135" s="367"/>
      <c r="AB135" s="214"/>
      <c r="AC135" s="44"/>
      <c r="AD135" s="74">
        <f>IF(F135="",0,IF(J135="",0,IF(SUMIF(F134:F141,F135,N134:N141)=0,0,IF(OR(K135="",J135="obligatoire"),AE135/SUMIF(F134:F141,F135,N134:N141),AE135/(SUMIF(F134:F141,F135,N134:N141)/K135)))))</f>
        <v>0</v>
      </c>
      <c r="AE135" s="17">
        <f t="shared" si="48"/>
        <v>0</v>
      </c>
    </row>
    <row r="136" spans="1:31" ht="15.65" hidden="1" customHeight="1" x14ac:dyDescent="0.25">
      <c r="A136" s="379"/>
      <c r="B136" s="351"/>
      <c r="C136" s="354"/>
      <c r="D136" s="355"/>
      <c r="E136" s="358"/>
      <c r="F136" s="164" t="s">
        <v>259</v>
      </c>
      <c r="G136" s="39"/>
      <c r="H136" s="65"/>
      <c r="I136" s="59"/>
      <c r="J136" s="58"/>
      <c r="K136" s="40"/>
      <c r="L136" s="41"/>
      <c r="M136" s="52"/>
      <c r="N136" s="49"/>
      <c r="O136" s="57"/>
      <c r="P136" s="42"/>
      <c r="Q136" s="360"/>
      <c r="R136" s="361"/>
      <c r="S136" s="362"/>
      <c r="T136" s="110" t="str">
        <f>IF(OR(O136="",L136=Paramétrage!$C$10,L136=Paramétrage!$C$13,L136=Paramétrage!$C$17,L136=Paramétrage!$C$20,L136=Paramétrage!$C$24,L136=Paramétrage!$C$27,AND(L136&lt;&gt;Paramétrage!$C$9,P136="Mut+ext")),"",ROUNDUP(N136/O136,0))</f>
        <v/>
      </c>
      <c r="U136" s="102">
        <f>IF(OR(L136="",P136="Mut+ext"),0,IF(VLOOKUP(L136,Paramétrage!$C$6:$E$29,2,0)=0,0,IF(O136="","saisir capacité",IF(OR(G136=Paramétrage!$I$7,G136=Paramétrage!$I$8,G136=Paramétrage!$I$9,G136=Paramétrage!$I$10),0,M136*T136*VLOOKUP(L136,Paramétrage!$C$6:$E$29,2,0)))))</f>
        <v>0</v>
      </c>
      <c r="V136" s="43"/>
      <c r="W136" s="103">
        <f t="shared" si="47"/>
        <v>0</v>
      </c>
      <c r="X136" s="111">
        <f>IF(L136="",0,IF(ISERROR(V136+U136*VLOOKUP(L136,Paramétrage!$C$6:$E$29,3,0))=TRUE,W136,V136+U136*VLOOKUP(L136,Paramétrage!$C$6:$E$29,3,0)))</f>
        <v>0</v>
      </c>
      <c r="Y136" s="366"/>
      <c r="Z136" s="361"/>
      <c r="AA136" s="367"/>
      <c r="AB136" s="214"/>
      <c r="AC136" s="44"/>
      <c r="AD136" s="74">
        <f>IF(F136="",0,IF(J136="",0,IF(SUMIF(F134:F141,F136,N134:N141)=0,0,IF(OR(K136="",J136="obligatoire"),AE136/SUMIF(F134:F141,F136,N134:N141),AE136/(SUMIF(F134:F141,F136,N134:N141)/K136)))))</f>
        <v>0</v>
      </c>
      <c r="AE136" s="17">
        <f t="shared" si="48"/>
        <v>0</v>
      </c>
    </row>
    <row r="137" spans="1:31" ht="15.65" hidden="1" customHeight="1" x14ac:dyDescent="0.25">
      <c r="A137" s="379"/>
      <c r="B137" s="351"/>
      <c r="C137" s="354"/>
      <c r="D137" s="355"/>
      <c r="E137" s="358"/>
      <c r="F137" s="213" t="s">
        <v>260</v>
      </c>
      <c r="G137" s="39"/>
      <c r="H137" s="65"/>
      <c r="I137" s="59"/>
      <c r="J137" s="58"/>
      <c r="K137" s="40"/>
      <c r="L137" s="41"/>
      <c r="M137" s="52"/>
      <c r="N137" s="49"/>
      <c r="O137" s="57"/>
      <c r="P137" s="42"/>
      <c r="Q137" s="360"/>
      <c r="R137" s="361"/>
      <c r="S137" s="362"/>
      <c r="T137" s="110" t="str">
        <f>IF(OR(O137="",L137=Paramétrage!$C$10,L137=Paramétrage!$C$13,L137=Paramétrage!$C$17,L137=Paramétrage!$C$20,L137=Paramétrage!$C$24,L137=Paramétrage!$C$27,AND(L137&lt;&gt;Paramétrage!$C$9,P137="Mut+ext")),"",ROUNDUP(N137/O137,0))</f>
        <v/>
      </c>
      <c r="U137" s="102">
        <f>IF(OR(L137="",P137="Mut+ext"),0,IF(VLOOKUP(L137,Paramétrage!$C$6:$E$29,2,0)=0,0,IF(O137="","saisir capacité",IF(OR(G137=Paramétrage!$I$7,G137=Paramétrage!$I$8,G137=Paramétrage!$I$9,G137=Paramétrage!$I$10),0,M137*T137*VLOOKUP(L137,Paramétrage!$C$6:$E$29,2,0)))))</f>
        <v>0</v>
      </c>
      <c r="V137" s="43"/>
      <c r="W137" s="103">
        <f t="shared" si="47"/>
        <v>0</v>
      </c>
      <c r="X137" s="111">
        <f>IF(L137="",0,IF(ISERROR(V137+U137*VLOOKUP(L137,Paramétrage!$C$6:$E$29,3,0))=TRUE,W137,V137+U137*VLOOKUP(L137,Paramétrage!$C$6:$E$29,3,0)))</f>
        <v>0</v>
      </c>
      <c r="Y137" s="366"/>
      <c r="Z137" s="361"/>
      <c r="AA137" s="367"/>
      <c r="AB137" s="214"/>
      <c r="AC137" s="44"/>
      <c r="AD137" s="74">
        <f>IF(F137="",0,IF(J137="",0,IF(SUMIF(F134:F141,F137,N134:N141)=0,0,IF(OR(K137="",J137="obligatoire"),AE137/SUMIF(F134:F141,F137,N134:N141),AE137/(SUMIF(F134:F141,F137,N134:N141)/K137)))))</f>
        <v>0</v>
      </c>
      <c r="AE137" s="17">
        <f t="shared" si="48"/>
        <v>0</v>
      </c>
    </row>
    <row r="138" spans="1:31" ht="15.65" hidden="1" customHeight="1" x14ac:dyDescent="0.25">
      <c r="A138" s="379"/>
      <c r="B138" s="351"/>
      <c r="C138" s="354"/>
      <c r="D138" s="355"/>
      <c r="E138" s="358"/>
      <c r="F138" s="164"/>
      <c r="G138" s="64"/>
      <c r="H138" s="65"/>
      <c r="I138" s="59"/>
      <c r="J138" s="58"/>
      <c r="K138" s="40"/>
      <c r="L138" s="41"/>
      <c r="M138" s="52"/>
      <c r="N138" s="49"/>
      <c r="O138" s="57"/>
      <c r="P138" s="42"/>
      <c r="Q138" s="360"/>
      <c r="R138" s="361"/>
      <c r="S138" s="362"/>
      <c r="T138" s="110" t="str">
        <f>IF(OR(O138="",L138=Paramétrage!$C$10,L138=Paramétrage!$C$13,L138=Paramétrage!$C$17,L138=Paramétrage!$C$20,L138=Paramétrage!$C$24,L138=Paramétrage!$C$27,AND(L138&lt;&gt;Paramétrage!$C$9,P138="Mut+ext")),"",ROUNDUP(N138/O138,0))</f>
        <v/>
      </c>
      <c r="U138" s="102">
        <f>IF(OR(L138="",P138="Mut+ext"),0,IF(VLOOKUP(L138,Paramétrage!$C$6:$E$29,2,0)=0,0,IF(O138="","saisir capacité",IF(OR(G138=Paramétrage!$I$7,G138=Paramétrage!$I$8,G138=Paramétrage!$I$9,G138=Paramétrage!$I$10),0,M138*T138*VLOOKUP(L138,Paramétrage!$C$6:$E$29,2,0)))))</f>
        <v>0</v>
      </c>
      <c r="V138" s="43"/>
      <c r="W138" s="103">
        <f t="shared" si="47"/>
        <v>0</v>
      </c>
      <c r="X138" s="111">
        <f>IF(L138="",0,IF(ISERROR(V138+U138*VLOOKUP(L138,Paramétrage!$C$6:$E$29,3,0))=TRUE,W138,V138+U138*VLOOKUP(L138,Paramétrage!$C$6:$E$29,3,0)))</f>
        <v>0</v>
      </c>
      <c r="Y138" s="366"/>
      <c r="Z138" s="361"/>
      <c r="AA138" s="367"/>
      <c r="AB138" s="214"/>
      <c r="AC138" s="44"/>
      <c r="AD138" s="74">
        <f>IF(F138="",0,IF(J138="",0,IF(SUMIF(F134:F141,F138,N134:N141)=0,0,IF(OR(K138="",J138="obligatoire"),AE138/SUMIF(F134:F141,F138,N134:N141),AE138/(SUMIF(F134:F141,F138,N134:N141)/K138)))))</f>
        <v>0</v>
      </c>
      <c r="AE138" s="17">
        <f t="shared" si="48"/>
        <v>0</v>
      </c>
    </row>
    <row r="139" spans="1:31" ht="15.65" hidden="1" customHeight="1" x14ac:dyDescent="0.25">
      <c r="A139" s="379"/>
      <c r="B139" s="351"/>
      <c r="C139" s="354"/>
      <c r="D139" s="355"/>
      <c r="E139" s="358"/>
      <c r="F139" s="164"/>
      <c r="G139" s="64"/>
      <c r="H139" s="65"/>
      <c r="I139" s="59"/>
      <c r="J139" s="58"/>
      <c r="K139" s="40"/>
      <c r="L139" s="41"/>
      <c r="M139" s="52"/>
      <c r="N139" s="49"/>
      <c r="O139" s="57"/>
      <c r="P139" s="42"/>
      <c r="Q139" s="360"/>
      <c r="R139" s="361"/>
      <c r="S139" s="362"/>
      <c r="T139" s="110" t="str">
        <f>IF(OR(O139="",L139=Paramétrage!$C$10,L139=Paramétrage!$C$13,L139=Paramétrage!$C$17,L139=Paramétrage!$C$20,L139=Paramétrage!$C$24,L139=Paramétrage!$C$27,AND(L139&lt;&gt;Paramétrage!$C$9,P139="Mut+ext")),"",ROUNDUP(N139/O139,0))</f>
        <v/>
      </c>
      <c r="U139" s="102">
        <f>IF(OR(L139="",P139="Mut+ext"),0,IF(VLOOKUP(L139,Paramétrage!$C$6:$E$29,2,0)=0,0,IF(O139="","saisir capacité",IF(OR(G139=Paramétrage!$I$7,G139=Paramétrage!$I$8,G139=Paramétrage!$I$9,G139=Paramétrage!$I$10),0,M139*T139*VLOOKUP(L139,Paramétrage!$C$6:$E$29,2,0)))))</f>
        <v>0</v>
      </c>
      <c r="V139" s="43"/>
      <c r="W139" s="103">
        <f t="shared" si="47"/>
        <v>0</v>
      </c>
      <c r="X139" s="111">
        <f>IF(L139="",0,IF(ISERROR(V139+U139*VLOOKUP(L139,Paramétrage!$C$6:$E$29,3,0))=TRUE,W139,V139+U139*VLOOKUP(L139,Paramétrage!$C$6:$E$29,3,0)))</f>
        <v>0</v>
      </c>
      <c r="Y139" s="366"/>
      <c r="Z139" s="361"/>
      <c r="AA139" s="367"/>
      <c r="AB139" s="214"/>
      <c r="AC139" s="44"/>
      <c r="AD139" s="74">
        <f>IF(F139="",0,IF(J139="",0,IF(SUMIF(F134:F141,F139,N134:N141)=0,0,IF(OR(K139="",J139="obligatoire"),AE139/SUMIF(F134:F141,F139,N134:N141),AE139/(SUMIF(F134:F141,F139,N134:N141)/K139)))))</f>
        <v>0</v>
      </c>
      <c r="AE139" s="17">
        <f t="shared" si="48"/>
        <v>0</v>
      </c>
    </row>
    <row r="140" spans="1:31" ht="15.65" hidden="1" customHeight="1" x14ac:dyDescent="0.25">
      <c r="A140" s="379"/>
      <c r="B140" s="351"/>
      <c r="C140" s="354"/>
      <c r="D140" s="355"/>
      <c r="E140" s="358"/>
      <c r="F140" s="164"/>
      <c r="G140" s="64"/>
      <c r="H140" s="65"/>
      <c r="I140" s="59"/>
      <c r="J140" s="58"/>
      <c r="K140" s="40"/>
      <c r="L140" s="41"/>
      <c r="M140" s="52"/>
      <c r="N140" s="49"/>
      <c r="O140" s="57"/>
      <c r="P140" s="42"/>
      <c r="Q140" s="360"/>
      <c r="R140" s="361"/>
      <c r="S140" s="362"/>
      <c r="T140" s="110" t="str">
        <f>IF(OR(O140="",L140=Paramétrage!$C$10,L140=Paramétrage!$C$13,L140=Paramétrage!$C$17,L140=Paramétrage!$C$20,L140=Paramétrage!$C$24,L140=Paramétrage!$C$27,AND(L140&lt;&gt;Paramétrage!$C$9,P140="Mut+ext")),"",ROUNDUP(N140/O140,0))</f>
        <v/>
      </c>
      <c r="U140" s="102">
        <f>IF(OR(L140="",P140="Mut+ext"),0,IF(VLOOKUP(L140,Paramétrage!$C$6:$E$29,2,0)=0,0,IF(O140="","saisir capacité",IF(OR(G140=Paramétrage!$I$7,G140=Paramétrage!$I$8,G140=Paramétrage!$I$9,G140=Paramétrage!$I$10),0,M140*T140*VLOOKUP(L140,Paramétrage!$C$6:$E$29,2,0)))))</f>
        <v>0</v>
      </c>
      <c r="V140" s="43"/>
      <c r="W140" s="103">
        <f t="shared" si="47"/>
        <v>0</v>
      </c>
      <c r="X140" s="111">
        <f>IF(L140="",0,IF(ISERROR(V140+U140*VLOOKUP(L140,Paramétrage!$C$6:$E$29,3,0))=TRUE,W140,V140+U140*VLOOKUP(L140,Paramétrage!$C$6:$E$29,3,0)))</f>
        <v>0</v>
      </c>
      <c r="Y140" s="366"/>
      <c r="Z140" s="361"/>
      <c r="AA140" s="367"/>
      <c r="AB140" s="214"/>
      <c r="AC140" s="44"/>
      <c r="AD140" s="74">
        <f>IF(F140="",0,IF(J140="",0,IF(SUMIF(F134:F141,F140,N134:N141)=0,0,IF(OR(K140="",J140="obligatoire"),AE140/SUMIF(F134:F141,F140,N134:N141),AE140/(SUMIF(F134:F141,F140,N134:N141)/K140)))))</f>
        <v>0</v>
      </c>
      <c r="AE140" s="17">
        <f t="shared" si="48"/>
        <v>0</v>
      </c>
    </row>
    <row r="141" spans="1:31" ht="15.65" hidden="1" customHeight="1" x14ac:dyDescent="0.25">
      <c r="A141" s="379"/>
      <c r="B141" s="351"/>
      <c r="C141" s="356"/>
      <c r="D141" s="357"/>
      <c r="E141" s="359"/>
      <c r="F141" s="164"/>
      <c r="G141" s="64"/>
      <c r="H141" s="65"/>
      <c r="I141" s="59"/>
      <c r="J141" s="58"/>
      <c r="K141" s="40"/>
      <c r="L141" s="41"/>
      <c r="M141" s="53"/>
      <c r="N141" s="49"/>
      <c r="O141" s="57"/>
      <c r="P141" s="42"/>
      <c r="Q141" s="360"/>
      <c r="R141" s="361"/>
      <c r="S141" s="362"/>
      <c r="T141" s="110" t="str">
        <f>IF(OR(O141="",L141=Paramétrage!$C$10,L141=Paramétrage!$C$13,L141=Paramétrage!$C$17,L141=Paramétrage!$C$20,L141=Paramétrage!$C$24,L141=Paramétrage!$C$27,AND(L141&lt;&gt;Paramétrage!$C$9,P141="Mut+ext")),"",ROUNDUP(N141/O141,0))</f>
        <v/>
      </c>
      <c r="U141" s="102">
        <f>IF(OR(L141="",P141="Mut+ext"),0,IF(VLOOKUP(L141,Paramétrage!$C$6:$E$29,2,0)=0,0,IF(O141="","saisir capacité",IF(OR(G141=Paramétrage!$I$7,G141=Paramétrage!$I$8,G141=Paramétrage!$I$9,G141=Paramétrage!$I$10),0,M141*T141*VLOOKUP(L141,Paramétrage!$C$6:$E$29,2,0)))))</f>
        <v>0</v>
      </c>
      <c r="V141" s="43"/>
      <c r="W141" s="103">
        <f t="shared" si="47"/>
        <v>0</v>
      </c>
      <c r="X141" s="111">
        <f>IF(L141="",0,IF(ISERROR(V141+U141*VLOOKUP(L141,Paramétrage!$C$6:$E$29,3,0))=TRUE,W141,V141+U141*VLOOKUP(L141,Paramétrage!$C$6:$E$29,3,0)))</f>
        <v>0</v>
      </c>
      <c r="Y141" s="366"/>
      <c r="Z141" s="361"/>
      <c r="AA141" s="367"/>
      <c r="AB141" s="214"/>
      <c r="AC141" s="44"/>
      <c r="AD141" s="74">
        <f>IF(F141="",0,IF(J141="",0,IF(SUMIF(F134:F141,F141,N134:N141)=0,0,IF(OR(K141="",J141="obligatoire"),AE141/SUMIF(F134:F141,F141,N134:N141),AE141/(SUMIF(F134:F141,F141,N134:N141)/K141)))))</f>
        <v>0</v>
      </c>
      <c r="AE141" s="17">
        <f t="shared" si="48"/>
        <v>0</v>
      </c>
    </row>
    <row r="142" spans="1:31" ht="15.65" hidden="1" customHeight="1" x14ac:dyDescent="0.25">
      <c r="A142" s="379"/>
      <c r="B142" s="351"/>
      <c r="C142" s="178"/>
      <c r="D142" s="89"/>
      <c r="E142" s="88"/>
      <c r="F142" s="89"/>
      <c r="G142" s="169"/>
      <c r="H142" s="167"/>
      <c r="I142" s="161"/>
      <c r="J142" s="90"/>
      <c r="K142" s="92"/>
      <c r="L142" s="93"/>
      <c r="M142" s="94">
        <f>AD142</f>
        <v>0</v>
      </c>
      <c r="N142" s="95">
        <f>SUM(N134:N141)</f>
        <v>0</v>
      </c>
      <c r="O142" s="95"/>
      <c r="P142" s="98"/>
      <c r="Q142" s="96"/>
      <c r="R142" s="96"/>
      <c r="S142" s="97"/>
      <c r="T142" s="153"/>
      <c r="U142" s="99">
        <f>SUM(U134:U141)</f>
        <v>0</v>
      </c>
      <c r="V142" s="93">
        <f>SUM(V134:V141)</f>
        <v>0</v>
      </c>
      <c r="W142" s="100">
        <f t="shared" si="46"/>
        <v>0</v>
      </c>
      <c r="X142" s="101">
        <f>SUM(X134:X141)</f>
        <v>0</v>
      </c>
      <c r="Y142" s="154"/>
      <c r="Z142" s="155"/>
      <c r="AA142" s="156"/>
      <c r="AB142" s="157"/>
      <c r="AC142" s="158"/>
      <c r="AD142" s="159">
        <f>SUM(AD134:AD141)</f>
        <v>0</v>
      </c>
      <c r="AE142" s="160">
        <f>SUM(AE134:AE141)</f>
        <v>0</v>
      </c>
    </row>
    <row r="143" spans="1:31" ht="15.65" hidden="1" customHeight="1" x14ac:dyDescent="0.25">
      <c r="A143" s="379"/>
      <c r="B143" s="351" t="s">
        <v>183</v>
      </c>
      <c r="C143" s="352" t="s">
        <v>261</v>
      </c>
      <c r="D143" s="353"/>
      <c r="E143" s="358"/>
      <c r="F143" s="212" t="s">
        <v>184</v>
      </c>
      <c r="G143" s="47"/>
      <c r="H143" s="65"/>
      <c r="I143" s="59"/>
      <c r="J143" s="58"/>
      <c r="K143" s="40"/>
      <c r="L143" s="41"/>
      <c r="M143" s="52"/>
      <c r="N143" s="49"/>
      <c r="O143" s="57"/>
      <c r="P143" s="46"/>
      <c r="Q143" s="360"/>
      <c r="R143" s="361"/>
      <c r="S143" s="362"/>
      <c r="T143" s="110" t="str">
        <f>IF(OR(O143="",L143=Paramétrage!$C$10,L143=Paramétrage!$C$13,L143=Paramétrage!$C$17,L143=Paramétrage!$C$20,L143=Paramétrage!$C$24,L143=Paramétrage!$C$27,AND(L143&lt;&gt;Paramétrage!$C$9,P143="Mut+ext")),"",ROUNDUP(N143/O143,0))</f>
        <v/>
      </c>
      <c r="U143" s="102">
        <f>IF(OR(L143="",P143="Mut+ext"),0,IF(VLOOKUP(L143,Paramétrage!$C$6:$E$29,2,0)=0,0,IF(O143="","saisir capacité",IF(OR(G143=Paramétrage!$I$7,G143=Paramétrage!$I$8,G143=Paramétrage!$I$9,G143=Paramétrage!$I$10),0,M143*T143*VLOOKUP(L143,Paramétrage!$C$6:$E$29,2,0)))))</f>
        <v>0</v>
      </c>
      <c r="V143" s="43"/>
      <c r="W143" s="103">
        <f t="shared" ref="W143:W150" si="49">IF(ISERROR(U143+V143)=TRUE,U143,U143+V143)</f>
        <v>0</v>
      </c>
      <c r="X143" s="111">
        <f>IF(L143="",0,IF(ISERROR(V143+U143*VLOOKUP(L143,Paramétrage!$C$6:$E$29,3,0))=TRUE,W143,V143+U143*VLOOKUP(L143,Paramétrage!$C$6:$E$29,3,0)))</f>
        <v>0</v>
      </c>
      <c r="Y143" s="366"/>
      <c r="Z143" s="361"/>
      <c r="AA143" s="367"/>
      <c r="AB143" s="214"/>
      <c r="AC143" s="45"/>
      <c r="AD143" s="74">
        <f>IF(F143="",0,IF(J143="",0,IF(SUMIF(F143:F150,F143,N143:N150)=0,0,IF(OR(K143="",J143="obligatoire"),AE143/SUMIF(F143:F150,F143,N143:N150),AE143/(SUMIF(F143:F150,F143,N143:N150)/K143)))))</f>
        <v>0</v>
      </c>
      <c r="AE143" s="16">
        <f t="shared" ref="AE143:AE150" si="50">M143*N143</f>
        <v>0</v>
      </c>
    </row>
    <row r="144" spans="1:31" ht="15.65" hidden="1" customHeight="1" x14ac:dyDescent="0.25">
      <c r="A144" s="379"/>
      <c r="B144" s="351"/>
      <c r="C144" s="354"/>
      <c r="D144" s="355"/>
      <c r="E144" s="358"/>
      <c r="F144" s="164" t="s">
        <v>262</v>
      </c>
      <c r="G144" s="39"/>
      <c r="H144" s="65"/>
      <c r="I144" s="59"/>
      <c r="J144" s="58"/>
      <c r="K144" s="40"/>
      <c r="L144" s="41"/>
      <c r="M144" s="52"/>
      <c r="N144" s="49"/>
      <c r="O144" s="57"/>
      <c r="P144" s="42"/>
      <c r="Q144" s="360"/>
      <c r="R144" s="361"/>
      <c r="S144" s="362"/>
      <c r="T144" s="110" t="str">
        <f>IF(OR(O144="",L144=Paramétrage!$C$10,L144=Paramétrage!$C$13,L144=Paramétrage!$C$17,L144=Paramétrage!$C$20,L144=Paramétrage!$C$24,L144=Paramétrage!$C$27,AND(L144&lt;&gt;Paramétrage!$C$9,P144="Mut+ext")),"",ROUNDUP(N144/O144,0))</f>
        <v/>
      </c>
      <c r="U144" s="102">
        <f>IF(OR(L144="",P144="Mut+ext"),0,IF(VLOOKUP(L144,Paramétrage!$C$6:$E$29,2,0)=0,0,IF(O144="","saisir capacité",IF(OR(G144=Paramétrage!$I$7,G144=Paramétrage!$I$8,G144=Paramétrage!$I$9,G144=Paramétrage!$I$10),0,M144*T144*VLOOKUP(L144,Paramétrage!$C$6:$E$29,2,0)))))</f>
        <v>0</v>
      </c>
      <c r="V144" s="43"/>
      <c r="W144" s="103">
        <f t="shared" si="49"/>
        <v>0</v>
      </c>
      <c r="X144" s="111">
        <f>IF(L144="",0,IF(ISERROR(V144+U144*VLOOKUP(L144,Paramétrage!$C$6:$E$29,3,0))=TRUE,W144,V144+U144*VLOOKUP(L144,Paramétrage!$C$6:$E$29,3,0)))</f>
        <v>0</v>
      </c>
      <c r="Y144" s="366"/>
      <c r="Z144" s="361"/>
      <c r="AA144" s="367"/>
      <c r="AB144" s="214"/>
      <c r="AC144" s="44"/>
      <c r="AD144" s="74">
        <f>IF(F144="",0,IF(J144="",0,IF(SUMIF(F143:F150,F144,N143:N150)=0,0,IF(OR(K144="",J144="obligatoire"),AE144/SUMIF(F143:F150,F144,N143:N150),AE144/(SUMIF(F143:F150,F144,N143:N150)/K144)))))</f>
        <v>0</v>
      </c>
      <c r="AE144" s="17">
        <f t="shared" si="50"/>
        <v>0</v>
      </c>
    </row>
    <row r="145" spans="1:31" ht="15.65" hidden="1" customHeight="1" x14ac:dyDescent="0.25">
      <c r="A145" s="379"/>
      <c r="B145" s="351"/>
      <c r="C145" s="354"/>
      <c r="D145" s="355"/>
      <c r="E145" s="358"/>
      <c r="F145" s="164" t="s">
        <v>263</v>
      </c>
      <c r="G145" s="39"/>
      <c r="H145" s="65"/>
      <c r="I145" s="59"/>
      <c r="J145" s="58"/>
      <c r="K145" s="40"/>
      <c r="L145" s="41"/>
      <c r="M145" s="52"/>
      <c r="N145" s="49"/>
      <c r="O145" s="57"/>
      <c r="P145" s="42"/>
      <c r="Q145" s="360"/>
      <c r="R145" s="361"/>
      <c r="S145" s="362"/>
      <c r="T145" s="110" t="str">
        <f>IF(OR(O145="",L145=Paramétrage!$C$10,L145=Paramétrage!$C$13,L145=Paramétrage!$C$17,L145=Paramétrage!$C$20,L145=Paramétrage!$C$24,L145=Paramétrage!$C$27,AND(L145&lt;&gt;Paramétrage!$C$9,P145="Mut+ext")),"",ROUNDUP(N145/O145,0))</f>
        <v/>
      </c>
      <c r="U145" s="102">
        <f>IF(OR(L145="",P145="Mut+ext"),0,IF(VLOOKUP(L145,Paramétrage!$C$6:$E$29,2,0)=0,0,IF(O145="","saisir capacité",IF(OR(G145=Paramétrage!$I$7,G145=Paramétrage!$I$8,G145=Paramétrage!$I$9,G145=Paramétrage!$I$10),0,M145*T145*VLOOKUP(L145,Paramétrage!$C$6:$E$29,2,0)))))</f>
        <v>0</v>
      </c>
      <c r="V145" s="43"/>
      <c r="W145" s="103">
        <f t="shared" si="49"/>
        <v>0</v>
      </c>
      <c r="X145" s="111">
        <f>IF(L145="",0,IF(ISERROR(V145+U145*VLOOKUP(L145,Paramétrage!$C$6:$E$29,3,0))=TRUE,W145,V145+U145*VLOOKUP(L145,Paramétrage!$C$6:$E$29,3,0)))</f>
        <v>0</v>
      </c>
      <c r="Y145" s="366"/>
      <c r="Z145" s="361"/>
      <c r="AA145" s="367"/>
      <c r="AB145" s="214"/>
      <c r="AC145" s="44"/>
      <c r="AD145" s="74">
        <f>IF(F145="",0,IF(J145="",0,IF(SUMIF(F143:F150,F145,N143:N150)=0,0,IF(OR(K145="",J145="obligatoire"),AE145/SUMIF(F143:F150,F145,N143:N150),AE145/(SUMIF(F143:F150,F145,N143:N150)/K145)))))</f>
        <v>0</v>
      </c>
      <c r="AE145" s="17">
        <f t="shared" si="50"/>
        <v>0</v>
      </c>
    </row>
    <row r="146" spans="1:31" ht="15.65" hidden="1" customHeight="1" x14ac:dyDescent="0.25">
      <c r="A146" s="379"/>
      <c r="B146" s="351"/>
      <c r="C146" s="354"/>
      <c r="D146" s="355"/>
      <c r="E146" s="358"/>
      <c r="F146" s="164" t="s">
        <v>264</v>
      </c>
      <c r="G146" s="39"/>
      <c r="H146" s="65"/>
      <c r="I146" s="59"/>
      <c r="J146" s="58"/>
      <c r="K146" s="40"/>
      <c r="L146" s="41"/>
      <c r="M146" s="52"/>
      <c r="N146" s="49"/>
      <c r="O146" s="57"/>
      <c r="P146" s="42"/>
      <c r="Q146" s="360"/>
      <c r="R146" s="361"/>
      <c r="S146" s="362"/>
      <c r="T146" s="110" t="str">
        <f>IF(OR(O146="",L146=Paramétrage!$C$10,L146=Paramétrage!$C$13,L146=Paramétrage!$C$17,L146=Paramétrage!$C$20,L146=Paramétrage!$C$24,L146=Paramétrage!$C$27,AND(L146&lt;&gt;Paramétrage!$C$9,P146="Mut+ext")),"",ROUNDUP(N146/O146,0))</f>
        <v/>
      </c>
      <c r="U146" s="102">
        <f>IF(OR(L146="",P146="Mut+ext"),0,IF(VLOOKUP(L146,Paramétrage!$C$6:$E$29,2,0)=0,0,IF(O146="","saisir capacité",IF(OR(G146=Paramétrage!$I$7,G146=Paramétrage!$I$8,G146=Paramétrage!$I$9,G146=Paramétrage!$I$10),0,M146*T146*VLOOKUP(L146,Paramétrage!$C$6:$E$29,2,0)))))</f>
        <v>0</v>
      </c>
      <c r="V146" s="43"/>
      <c r="W146" s="103">
        <f t="shared" si="49"/>
        <v>0</v>
      </c>
      <c r="X146" s="111">
        <f>IF(L146="",0,IF(ISERROR(V146+U146*VLOOKUP(L146,Paramétrage!$C$6:$E$29,3,0))=TRUE,W146,V146+U146*VLOOKUP(L146,Paramétrage!$C$6:$E$29,3,0)))</f>
        <v>0</v>
      </c>
      <c r="Y146" s="366"/>
      <c r="Z146" s="361"/>
      <c r="AA146" s="367"/>
      <c r="AB146" s="214"/>
      <c r="AC146" s="44"/>
      <c r="AD146" s="74">
        <f>IF(F146="",0,IF(J146="",0,IF(SUMIF(F143:F150,F146,N143:N150)=0,0,IF(OR(K146="",J146="obligatoire"),AE146/SUMIF(F143:F150,F146,N143:N150),AE146/(SUMIF(F143:F150,F146,N143:N150)/K146)))))</f>
        <v>0</v>
      </c>
      <c r="AE146" s="17">
        <f t="shared" si="50"/>
        <v>0</v>
      </c>
    </row>
    <row r="147" spans="1:31" ht="15.65" hidden="1" customHeight="1" x14ac:dyDescent="0.25">
      <c r="A147" s="379"/>
      <c r="B147" s="351"/>
      <c r="C147" s="354"/>
      <c r="D147" s="355"/>
      <c r="E147" s="358"/>
      <c r="F147" s="164"/>
      <c r="G147" s="64"/>
      <c r="H147" s="65"/>
      <c r="I147" s="59"/>
      <c r="J147" s="58"/>
      <c r="K147" s="40"/>
      <c r="L147" s="41"/>
      <c r="M147" s="52"/>
      <c r="N147" s="49"/>
      <c r="O147" s="57"/>
      <c r="P147" s="42"/>
      <c r="Q147" s="360"/>
      <c r="R147" s="361"/>
      <c r="S147" s="362"/>
      <c r="T147" s="110" t="str">
        <f>IF(OR(O147="",L147=Paramétrage!$C$10,L147=Paramétrage!$C$13,L147=Paramétrage!$C$17,L147=Paramétrage!$C$20,L147=Paramétrage!$C$24,L147=Paramétrage!$C$27,AND(L147&lt;&gt;Paramétrage!$C$9,P147="Mut+ext")),"",ROUNDUP(N147/O147,0))</f>
        <v/>
      </c>
      <c r="U147" s="102">
        <f>IF(OR(L147="",P147="Mut+ext"),0,IF(VLOOKUP(L147,Paramétrage!$C$6:$E$29,2,0)=0,0,IF(O147="","saisir capacité",IF(OR(G147=Paramétrage!$I$7,G147=Paramétrage!$I$8,G147=Paramétrage!$I$9,G147=Paramétrage!$I$10),0,M147*T147*VLOOKUP(L147,Paramétrage!$C$6:$E$29,2,0)))))</f>
        <v>0</v>
      </c>
      <c r="V147" s="43"/>
      <c r="W147" s="103">
        <f t="shared" si="49"/>
        <v>0</v>
      </c>
      <c r="X147" s="111">
        <f>IF(L147="",0,IF(ISERROR(V147+U147*VLOOKUP(L147,Paramétrage!$C$6:$E$29,3,0))=TRUE,W147,V147+U147*VLOOKUP(L147,Paramétrage!$C$6:$E$29,3,0)))</f>
        <v>0</v>
      </c>
      <c r="Y147" s="366"/>
      <c r="Z147" s="361"/>
      <c r="AA147" s="367"/>
      <c r="AB147" s="214"/>
      <c r="AC147" s="44"/>
      <c r="AD147" s="74">
        <f>IF(F147="",0,IF(J147="",0,IF(SUMIF(F143:F150,F147,N143:N150)=0,0,IF(OR(K147="",J147="obligatoire"),AE147/SUMIF(F143:F150,F147,N143:N150),AE147/(SUMIF(F143:F150,F147,N143:N150)/K147)))))</f>
        <v>0</v>
      </c>
      <c r="AE147" s="17">
        <f t="shared" si="50"/>
        <v>0</v>
      </c>
    </row>
    <row r="148" spans="1:31" ht="15.65" hidden="1" customHeight="1" x14ac:dyDescent="0.25">
      <c r="A148" s="379"/>
      <c r="B148" s="351"/>
      <c r="C148" s="354"/>
      <c r="D148" s="355"/>
      <c r="E148" s="358"/>
      <c r="F148" s="164"/>
      <c r="G148" s="64"/>
      <c r="H148" s="65"/>
      <c r="I148" s="59"/>
      <c r="J148" s="58"/>
      <c r="K148" s="40"/>
      <c r="L148" s="41"/>
      <c r="M148" s="52"/>
      <c r="N148" s="49"/>
      <c r="O148" s="57"/>
      <c r="P148" s="42"/>
      <c r="Q148" s="360"/>
      <c r="R148" s="361"/>
      <c r="S148" s="362"/>
      <c r="T148" s="110" t="str">
        <f>IF(OR(O148="",L148=Paramétrage!$C$10,L148=Paramétrage!$C$13,L148=Paramétrage!$C$17,L148=Paramétrage!$C$20,L148=Paramétrage!$C$24,L148=Paramétrage!$C$27,AND(L148&lt;&gt;Paramétrage!$C$9,P148="Mut+ext")),"",ROUNDUP(N148/O148,0))</f>
        <v/>
      </c>
      <c r="U148" s="102">
        <f>IF(OR(L148="",P148="Mut+ext"),0,IF(VLOOKUP(L148,Paramétrage!$C$6:$E$29,2,0)=0,0,IF(O148="","saisir capacité",IF(OR(G148=Paramétrage!$I$7,G148=Paramétrage!$I$8,G148=Paramétrage!$I$9,G148=Paramétrage!$I$10),0,M148*T148*VLOOKUP(L148,Paramétrage!$C$6:$E$29,2,0)))))</f>
        <v>0</v>
      </c>
      <c r="V148" s="43"/>
      <c r="W148" s="103">
        <f t="shared" si="49"/>
        <v>0</v>
      </c>
      <c r="X148" s="111">
        <f>IF(L148="",0,IF(ISERROR(V148+U148*VLOOKUP(L148,Paramétrage!$C$6:$E$29,3,0))=TRUE,W148,V148+U148*VLOOKUP(L148,Paramétrage!$C$6:$E$29,3,0)))</f>
        <v>0</v>
      </c>
      <c r="Y148" s="366"/>
      <c r="Z148" s="361"/>
      <c r="AA148" s="367"/>
      <c r="AB148" s="214"/>
      <c r="AC148" s="44"/>
      <c r="AD148" s="74">
        <f>IF(F148="",0,IF(J148="",0,IF(SUMIF(F143:F150,F148,N143:N150)=0,0,IF(OR(K148="",J148="obligatoire"),AE148/SUMIF(F143:F150,F148,N143:N150),AE148/(SUMIF(F143:F150,F148,N143:N150)/K148)))))</f>
        <v>0</v>
      </c>
      <c r="AE148" s="17">
        <f t="shared" si="50"/>
        <v>0</v>
      </c>
    </row>
    <row r="149" spans="1:31" ht="15.65" hidden="1" customHeight="1" x14ac:dyDescent="0.25">
      <c r="A149" s="379"/>
      <c r="B149" s="351"/>
      <c r="C149" s="354"/>
      <c r="D149" s="355"/>
      <c r="E149" s="358"/>
      <c r="F149" s="164"/>
      <c r="G149" s="64"/>
      <c r="H149" s="65"/>
      <c r="I149" s="59"/>
      <c r="J149" s="58"/>
      <c r="K149" s="40"/>
      <c r="L149" s="41"/>
      <c r="M149" s="52"/>
      <c r="N149" s="49"/>
      <c r="O149" s="57"/>
      <c r="P149" s="42"/>
      <c r="Q149" s="360"/>
      <c r="R149" s="361"/>
      <c r="S149" s="362"/>
      <c r="T149" s="110" t="str">
        <f>IF(OR(O149="",L149=Paramétrage!$C$10,L149=Paramétrage!$C$13,L149=Paramétrage!$C$17,L149=Paramétrage!$C$20,L149=Paramétrage!$C$24,L149=Paramétrage!$C$27,AND(L149&lt;&gt;Paramétrage!$C$9,P149="Mut+ext")),"",ROUNDUP(N149/O149,0))</f>
        <v/>
      </c>
      <c r="U149" s="102">
        <f>IF(OR(L149="",P149="Mut+ext"),0,IF(VLOOKUP(L149,Paramétrage!$C$6:$E$29,2,0)=0,0,IF(O149="","saisir capacité",IF(OR(G149=Paramétrage!$I$7,G149=Paramétrage!$I$8,G149=Paramétrage!$I$9,G149=Paramétrage!$I$10),0,M149*T149*VLOOKUP(L149,Paramétrage!$C$6:$E$29,2,0)))))</f>
        <v>0</v>
      </c>
      <c r="V149" s="43"/>
      <c r="W149" s="103">
        <f t="shared" si="49"/>
        <v>0</v>
      </c>
      <c r="X149" s="111">
        <f>IF(L149="",0,IF(ISERROR(V149+U149*VLOOKUP(L149,Paramétrage!$C$6:$E$29,3,0))=TRUE,W149,V149+U149*VLOOKUP(L149,Paramétrage!$C$6:$E$29,3,0)))</f>
        <v>0</v>
      </c>
      <c r="Y149" s="366"/>
      <c r="Z149" s="361"/>
      <c r="AA149" s="367"/>
      <c r="AB149" s="214"/>
      <c r="AC149" s="44"/>
      <c r="AD149" s="74">
        <f>IF(F149="",0,IF(J149="",0,IF(SUMIF(F143:F150,F149,N143:N150)=0,0,IF(OR(K149="",J149="obligatoire"),AE149/SUMIF(F143:F150,F149,N143:N150),AE149/(SUMIF(F143:F150,F149,N143:N150)/K149)))))</f>
        <v>0</v>
      </c>
      <c r="AE149" s="17">
        <f t="shared" si="50"/>
        <v>0</v>
      </c>
    </row>
    <row r="150" spans="1:31" ht="15.65" hidden="1" customHeight="1" x14ac:dyDescent="0.25">
      <c r="A150" s="379"/>
      <c r="B150" s="351"/>
      <c r="C150" s="356"/>
      <c r="D150" s="357"/>
      <c r="E150" s="359"/>
      <c r="F150" s="164"/>
      <c r="G150" s="64"/>
      <c r="H150" s="65"/>
      <c r="I150" s="59"/>
      <c r="J150" s="58"/>
      <c r="K150" s="40"/>
      <c r="L150" s="41"/>
      <c r="M150" s="53"/>
      <c r="N150" s="49"/>
      <c r="O150" s="57"/>
      <c r="P150" s="42"/>
      <c r="Q150" s="360"/>
      <c r="R150" s="361"/>
      <c r="S150" s="362"/>
      <c r="T150" s="110" t="str">
        <f>IF(OR(O150="",L150=Paramétrage!$C$10,L150=Paramétrage!$C$13,L150=Paramétrage!$C$17,L150=Paramétrage!$C$20,L150=Paramétrage!$C$24,L150=Paramétrage!$C$27,AND(L150&lt;&gt;Paramétrage!$C$9,P150="Mut+ext")),"",ROUNDUP(N150/O150,0))</f>
        <v/>
      </c>
      <c r="U150" s="102">
        <f>IF(OR(L150="",P150="Mut+ext"),0,IF(VLOOKUP(L150,Paramétrage!$C$6:$E$29,2,0)=0,0,IF(O150="","saisir capacité",IF(OR(G150=Paramétrage!$I$7,G150=Paramétrage!$I$8,G150=Paramétrage!$I$9,G150=Paramétrage!$I$10),0,M150*T150*VLOOKUP(L150,Paramétrage!$C$6:$E$29,2,0)))))</f>
        <v>0</v>
      </c>
      <c r="V150" s="43"/>
      <c r="W150" s="103">
        <f t="shared" si="49"/>
        <v>0</v>
      </c>
      <c r="X150" s="111">
        <f>IF(L150="",0,IF(ISERROR(V150+U150*VLOOKUP(L150,Paramétrage!$C$6:$E$29,3,0))=TRUE,W150,V150+U150*VLOOKUP(L150,Paramétrage!$C$6:$E$29,3,0)))</f>
        <v>0</v>
      </c>
      <c r="Y150" s="366"/>
      <c r="Z150" s="361"/>
      <c r="AA150" s="367"/>
      <c r="AB150" s="214"/>
      <c r="AC150" s="44"/>
      <c r="AD150" s="74">
        <f>IF(F150="",0,IF(J150="",0,IF(SUMIF(F143:F150,F150,N143:N150)=0,0,IF(OR(K150="",J150="obligatoire"),AE150/SUMIF(F143:F150,F150,N143:N150),AE150/(SUMIF(F143:F150,F150,N143:N150)/K150)))))</f>
        <v>0</v>
      </c>
      <c r="AE150" s="17">
        <f t="shared" si="50"/>
        <v>0</v>
      </c>
    </row>
    <row r="151" spans="1:31" ht="15.65" hidden="1" customHeight="1" x14ac:dyDescent="0.25">
      <c r="A151" s="379"/>
      <c r="B151" s="351"/>
      <c r="C151" s="178"/>
      <c r="D151" s="89"/>
      <c r="E151" s="88"/>
      <c r="F151" s="89"/>
      <c r="G151" s="169"/>
      <c r="H151" s="167"/>
      <c r="I151" s="161"/>
      <c r="J151" s="90"/>
      <c r="K151" s="92"/>
      <c r="L151" s="93"/>
      <c r="M151" s="94">
        <f>AD151</f>
        <v>0</v>
      </c>
      <c r="N151" s="95">
        <f>SUM(N143:N150)</f>
        <v>0</v>
      </c>
      <c r="O151" s="95"/>
      <c r="P151" s="98"/>
      <c r="Q151" s="96"/>
      <c r="R151" s="96"/>
      <c r="S151" s="97"/>
      <c r="T151" s="153"/>
      <c r="U151" s="99">
        <f>SUM(U143:U150)</f>
        <v>0</v>
      </c>
      <c r="V151" s="93">
        <f>SUM(V143:V150)</f>
        <v>0</v>
      </c>
      <c r="W151" s="100">
        <f t="shared" si="46"/>
        <v>0</v>
      </c>
      <c r="X151" s="101">
        <f>SUM(X143:X150)</f>
        <v>0</v>
      </c>
      <c r="Y151" s="154"/>
      <c r="Z151" s="155"/>
      <c r="AA151" s="156"/>
      <c r="AB151" s="157"/>
      <c r="AC151" s="158"/>
      <c r="AD151" s="159">
        <f>SUM(AD143:AD150)</f>
        <v>0</v>
      </c>
      <c r="AE151" s="160">
        <f>SUM(AE143:AE150)</f>
        <v>0</v>
      </c>
    </row>
    <row r="152" spans="1:31" ht="15.65" hidden="1" customHeight="1" x14ac:dyDescent="0.25">
      <c r="A152" s="379"/>
      <c r="B152" s="351" t="s">
        <v>187</v>
      </c>
      <c r="C152" s="352" t="s">
        <v>265</v>
      </c>
      <c r="D152" s="353"/>
      <c r="E152" s="358"/>
      <c r="F152" s="212" t="s">
        <v>189</v>
      </c>
      <c r="G152" s="47"/>
      <c r="H152" s="65"/>
      <c r="I152" s="59"/>
      <c r="J152" s="58"/>
      <c r="K152" s="40"/>
      <c r="L152" s="41"/>
      <c r="M152" s="52"/>
      <c r="N152" s="49"/>
      <c r="O152" s="57"/>
      <c r="P152" s="46"/>
      <c r="Q152" s="360"/>
      <c r="R152" s="361"/>
      <c r="S152" s="362"/>
      <c r="T152" s="110" t="str">
        <f>IF(OR(O152="",L152=Paramétrage!$C$10,L152=Paramétrage!$C$13,L152=Paramétrage!$C$17,L152=Paramétrage!$C$20,L152=Paramétrage!$C$24,L152=Paramétrage!$C$27,AND(L152&lt;&gt;Paramétrage!$C$9,P152="Mut+ext")),"",ROUNDUP(N152/O152,0))</f>
        <v/>
      </c>
      <c r="U152" s="102">
        <f>IF(OR(L152="",P152="Mut+ext"),0,IF(VLOOKUP(L152,Paramétrage!$C$6:$E$29,2,0)=0,0,IF(O152="","saisir capacité",IF(OR(G152=Paramétrage!$I$7,G152=Paramétrage!$I$8,G152=Paramétrage!$I$9,G152=Paramétrage!$I$10),0,M152*T152*VLOOKUP(L152,Paramétrage!$C$6:$E$29,2,0)))))</f>
        <v>0</v>
      </c>
      <c r="V152" s="43"/>
      <c r="W152" s="103">
        <f t="shared" ref="W152:W159" si="51">IF(ISERROR(U152+V152)=TRUE,U152,U152+V152)</f>
        <v>0</v>
      </c>
      <c r="X152" s="111">
        <f>IF(L152="",0,IF(ISERROR(V152+U152*VLOOKUP(L152,Paramétrage!$C$6:$E$29,3,0))=TRUE,W152,V152+U152*VLOOKUP(L152,Paramétrage!$C$6:$E$29,3,0)))</f>
        <v>0</v>
      </c>
      <c r="Y152" s="366"/>
      <c r="Z152" s="361"/>
      <c r="AA152" s="367"/>
      <c r="AB152" s="214"/>
      <c r="AC152" s="45"/>
      <c r="AD152" s="74">
        <f>IF(F152="",0,IF(J152="",0,IF(SUMIF(F152:F159,F152,N152:N159)=0,0,IF(OR(K152="",J152="obligatoire"),AE152/SUMIF(F152:F159,F152,N152:N159),AE152/(SUMIF(F152:F159,F152,N152:N159)/K152)))))</f>
        <v>0</v>
      </c>
      <c r="AE152" s="16">
        <f>M152*N152</f>
        <v>0</v>
      </c>
    </row>
    <row r="153" spans="1:31" ht="15.65" hidden="1" customHeight="1" x14ac:dyDescent="0.25">
      <c r="A153" s="379"/>
      <c r="B153" s="351"/>
      <c r="C153" s="354"/>
      <c r="D153" s="355"/>
      <c r="E153" s="358"/>
      <c r="F153" s="164" t="s">
        <v>266</v>
      </c>
      <c r="G153" s="39"/>
      <c r="H153" s="65"/>
      <c r="I153" s="59"/>
      <c r="J153" s="58"/>
      <c r="K153" s="40"/>
      <c r="L153" s="41"/>
      <c r="M153" s="52"/>
      <c r="N153" s="49"/>
      <c r="O153" s="57"/>
      <c r="P153" s="42"/>
      <c r="Q153" s="360"/>
      <c r="R153" s="361"/>
      <c r="S153" s="362"/>
      <c r="T153" s="110" t="str">
        <f>IF(OR(O153="",L153=Paramétrage!$C$10,L153=Paramétrage!$C$13,L153=Paramétrage!$C$17,L153=Paramétrage!$C$20,L153=Paramétrage!$C$24,L153=Paramétrage!$C$27,AND(L153&lt;&gt;Paramétrage!$C$9,P153="Mut+ext")),"",ROUNDUP(N153/O153,0))</f>
        <v/>
      </c>
      <c r="U153" s="102">
        <f>IF(OR(L153="",P153="Mut+ext"),0,IF(VLOOKUP(L153,Paramétrage!$C$6:$E$29,2,0)=0,0,IF(O153="","saisir capacité",IF(OR(G153=Paramétrage!$I$7,G153=Paramétrage!$I$8,G153=Paramétrage!$I$9,G153=Paramétrage!$I$10),0,M153*T153*VLOOKUP(L153,Paramétrage!$C$6:$E$29,2,0)))))</f>
        <v>0</v>
      </c>
      <c r="V153" s="43"/>
      <c r="W153" s="103">
        <f t="shared" si="51"/>
        <v>0</v>
      </c>
      <c r="X153" s="111">
        <f>IF(L153="",0,IF(ISERROR(V153+U153*VLOOKUP(L153,Paramétrage!$C$6:$E$29,3,0))=TRUE,W153,V153+U153*VLOOKUP(L153,Paramétrage!$C$6:$E$29,3,0)))</f>
        <v>0</v>
      </c>
      <c r="Y153" s="366"/>
      <c r="Z153" s="361"/>
      <c r="AA153" s="367"/>
      <c r="AB153" s="214"/>
      <c r="AC153" s="44"/>
      <c r="AD153" s="74">
        <f>IF(F153="",0,IF(J153="",0,IF(SUMIF(F152:F159,F153,N152:N159)=0,0,IF(OR(K153="",J153="obligatoire"),AE153/SUMIF(F152:F159,F153,N152:N159),AE153/(SUMIF(F152:F159,F153,N152:N159)/K153)))))</f>
        <v>0</v>
      </c>
      <c r="AE153" s="16">
        <f t="shared" ref="AE153:AE159" si="52">M153*N153</f>
        <v>0</v>
      </c>
    </row>
    <row r="154" spans="1:31" ht="15.65" hidden="1" customHeight="1" x14ac:dyDescent="0.25">
      <c r="A154" s="379"/>
      <c r="B154" s="351"/>
      <c r="C154" s="354"/>
      <c r="D154" s="355"/>
      <c r="E154" s="358"/>
      <c r="F154" s="164" t="s">
        <v>267</v>
      </c>
      <c r="G154" s="39"/>
      <c r="H154" s="65"/>
      <c r="I154" s="59"/>
      <c r="J154" s="58"/>
      <c r="K154" s="40"/>
      <c r="L154" s="41"/>
      <c r="M154" s="52"/>
      <c r="N154" s="49"/>
      <c r="O154" s="57"/>
      <c r="P154" s="42"/>
      <c r="Q154" s="360"/>
      <c r="R154" s="361"/>
      <c r="S154" s="362"/>
      <c r="T154" s="110" t="str">
        <f>IF(OR(O154="",L154=Paramétrage!$C$10,L154=Paramétrage!$C$13,L154=Paramétrage!$C$17,L154=Paramétrage!$C$20,L154=Paramétrage!$C$24,L154=Paramétrage!$C$27,AND(L154&lt;&gt;Paramétrage!$C$9,P154="Mut+ext")),"",ROUNDUP(N154/O154,0))</f>
        <v/>
      </c>
      <c r="U154" s="102">
        <f>IF(OR(L154="",P154="Mut+ext"),0,IF(VLOOKUP(L154,Paramétrage!$C$6:$E$29,2,0)=0,0,IF(O154="","saisir capacité",IF(OR(G154=Paramétrage!$I$7,G154=Paramétrage!$I$8,G154=Paramétrage!$I$9,G154=Paramétrage!$I$10),0,M154*T154*VLOOKUP(L154,Paramétrage!$C$6:$E$29,2,0)))))</f>
        <v>0</v>
      </c>
      <c r="V154" s="43"/>
      <c r="W154" s="103">
        <f t="shared" si="51"/>
        <v>0</v>
      </c>
      <c r="X154" s="111">
        <f>IF(L154="",0,IF(ISERROR(V154+U154*VLOOKUP(L154,Paramétrage!$C$6:$E$29,3,0))=TRUE,W154,V154+U154*VLOOKUP(L154,Paramétrage!$C$6:$E$29,3,0)))</f>
        <v>0</v>
      </c>
      <c r="Y154" s="366"/>
      <c r="Z154" s="361"/>
      <c r="AA154" s="367"/>
      <c r="AB154" s="214"/>
      <c r="AC154" s="44"/>
      <c r="AD154" s="74">
        <f>IF(F154="",0,IF(J154="",0,IF(SUMIF(F152:F159,F154,N152:N159)=0,0,IF(OR(K154="",J154="obligatoire"),AE154/SUMIF(F152:F159,F154,N152:N159),AE154/(SUMIF(F152:F159,F154,N152:N159)/K154)))))</f>
        <v>0</v>
      </c>
      <c r="AE154" s="16">
        <f t="shared" si="52"/>
        <v>0</v>
      </c>
    </row>
    <row r="155" spans="1:31" ht="15.65" hidden="1" customHeight="1" x14ac:dyDescent="0.25">
      <c r="A155" s="379"/>
      <c r="B155" s="351"/>
      <c r="C155" s="354"/>
      <c r="D155" s="355"/>
      <c r="E155" s="358"/>
      <c r="F155" s="164" t="s">
        <v>268</v>
      </c>
      <c r="G155" s="39"/>
      <c r="H155" s="65"/>
      <c r="I155" s="59"/>
      <c r="J155" s="58"/>
      <c r="K155" s="40"/>
      <c r="L155" s="41"/>
      <c r="M155" s="52"/>
      <c r="N155" s="49"/>
      <c r="O155" s="57"/>
      <c r="P155" s="42"/>
      <c r="Q155" s="360"/>
      <c r="R155" s="361"/>
      <c r="S155" s="362"/>
      <c r="T155" s="110" t="str">
        <f>IF(OR(O155="",L155=Paramétrage!$C$10,L155=Paramétrage!$C$13,L155=Paramétrage!$C$17,L155=Paramétrage!$C$20,L155=Paramétrage!$C$24,L155=Paramétrage!$C$27,AND(L155&lt;&gt;Paramétrage!$C$9,P155="Mut+ext")),"",ROUNDUP(N155/O155,0))</f>
        <v/>
      </c>
      <c r="U155" s="102">
        <f>IF(OR(L155="",P155="Mut+ext"),0,IF(VLOOKUP(L155,Paramétrage!$C$6:$E$29,2,0)=0,0,IF(O155="","saisir capacité",IF(OR(G155=Paramétrage!$I$7,G155=Paramétrage!$I$8,G155=Paramétrage!$I$9,G155=Paramétrage!$I$10),0,M155*T155*VLOOKUP(L155,Paramétrage!$C$6:$E$29,2,0)))))</f>
        <v>0</v>
      </c>
      <c r="V155" s="43"/>
      <c r="W155" s="103">
        <f t="shared" si="51"/>
        <v>0</v>
      </c>
      <c r="X155" s="111">
        <f>IF(L155="",0,IF(ISERROR(V155+U155*VLOOKUP(L155,Paramétrage!$C$6:$E$29,3,0))=TRUE,W155,V155+U155*VLOOKUP(L155,Paramétrage!$C$6:$E$29,3,0)))</f>
        <v>0</v>
      </c>
      <c r="Y155" s="366"/>
      <c r="Z155" s="361"/>
      <c r="AA155" s="367"/>
      <c r="AB155" s="214"/>
      <c r="AC155" s="44"/>
      <c r="AD155" s="74">
        <f>IF(F155="",0,IF(J155="",0,IF(SUMIF(F152:F159,F155,N152:N159)=0,0,IF(OR(K155="",J155="obligatoire"),AE155/SUMIF(F152:F159,F155,N152:N159),AE155/(SUMIF(F152:F159,F155,N152:N159)/K155)))))</f>
        <v>0</v>
      </c>
      <c r="AE155" s="16">
        <f t="shared" si="52"/>
        <v>0</v>
      </c>
    </row>
    <row r="156" spans="1:31" ht="15.65" hidden="1" customHeight="1" x14ac:dyDescent="0.25">
      <c r="A156" s="379"/>
      <c r="B156" s="351"/>
      <c r="C156" s="354"/>
      <c r="D156" s="355"/>
      <c r="E156" s="358"/>
      <c r="F156" s="164"/>
      <c r="G156" s="64"/>
      <c r="H156" s="65"/>
      <c r="I156" s="59"/>
      <c r="J156" s="58"/>
      <c r="K156" s="40"/>
      <c r="L156" s="41"/>
      <c r="M156" s="52"/>
      <c r="N156" s="49"/>
      <c r="O156" s="57"/>
      <c r="P156" s="42"/>
      <c r="Q156" s="360"/>
      <c r="R156" s="361"/>
      <c r="S156" s="362"/>
      <c r="T156" s="110" t="str">
        <f>IF(OR(O156="",L156=Paramétrage!$C$10,L156=Paramétrage!$C$13,L156=Paramétrage!$C$17,L156=Paramétrage!$C$20,L156=Paramétrage!$C$24,L156=Paramétrage!$C$27,AND(L156&lt;&gt;Paramétrage!$C$9,P156="Mut+ext")),"",ROUNDUP(N156/O156,0))</f>
        <v/>
      </c>
      <c r="U156" s="102">
        <f>IF(OR(L156="",P156="Mut+ext"),0,IF(VLOOKUP(L156,Paramétrage!$C$6:$E$29,2,0)=0,0,IF(O156="","saisir capacité",IF(OR(G156=Paramétrage!$I$7,G156=Paramétrage!$I$8,G156=Paramétrage!$I$9,G156=Paramétrage!$I$10),0,M156*T156*VLOOKUP(L156,Paramétrage!$C$6:$E$29,2,0)))))</f>
        <v>0</v>
      </c>
      <c r="V156" s="43"/>
      <c r="W156" s="103">
        <f t="shared" si="51"/>
        <v>0</v>
      </c>
      <c r="X156" s="111">
        <f>IF(L156="",0,IF(ISERROR(V156+U156*VLOOKUP(L156,Paramétrage!$C$6:$E$29,3,0))=TRUE,W156,V156+U156*VLOOKUP(L156,Paramétrage!$C$6:$E$29,3,0)))</f>
        <v>0</v>
      </c>
      <c r="Y156" s="366"/>
      <c r="Z156" s="361"/>
      <c r="AA156" s="367"/>
      <c r="AB156" s="214"/>
      <c r="AC156" s="44"/>
      <c r="AD156" s="74">
        <f>IF(F156="",0,IF(J156="",0,IF(SUMIF(F152:F159,F156,N152:N159)=0,0,IF(OR(K156="",J156="obligatoire"),AE156/SUMIF(F152:F159,F156,N152:N159),AE156/(SUMIF(F152:F159,F156,N152:N159)/K156)))))</f>
        <v>0</v>
      </c>
      <c r="AE156" s="16">
        <f t="shared" si="52"/>
        <v>0</v>
      </c>
    </row>
    <row r="157" spans="1:31" ht="15.65" hidden="1" customHeight="1" x14ac:dyDescent="0.25">
      <c r="A157" s="379"/>
      <c r="B157" s="351"/>
      <c r="C157" s="354"/>
      <c r="D157" s="355"/>
      <c r="E157" s="358"/>
      <c r="F157" s="164"/>
      <c r="G157" s="64"/>
      <c r="H157" s="65"/>
      <c r="I157" s="59"/>
      <c r="J157" s="58"/>
      <c r="K157" s="40"/>
      <c r="L157" s="41"/>
      <c r="M157" s="52"/>
      <c r="N157" s="49"/>
      <c r="O157" s="57"/>
      <c r="P157" s="42"/>
      <c r="Q157" s="360"/>
      <c r="R157" s="361"/>
      <c r="S157" s="362"/>
      <c r="T157" s="110" t="str">
        <f>IF(OR(O157="",L157=Paramétrage!$C$10,L157=Paramétrage!$C$13,L157=Paramétrage!$C$17,L157=Paramétrage!$C$20,L157=Paramétrage!$C$24,L157=Paramétrage!$C$27,AND(L157&lt;&gt;Paramétrage!$C$9,P157="Mut+ext")),"",ROUNDUP(N157/O157,0))</f>
        <v/>
      </c>
      <c r="U157" s="102">
        <f>IF(OR(L157="",P157="Mut+ext"),0,IF(VLOOKUP(L157,Paramétrage!$C$6:$E$29,2,0)=0,0,IF(O157="","saisir capacité",IF(OR(G157=Paramétrage!$I$7,G157=Paramétrage!$I$8,G157=Paramétrage!$I$9,G157=Paramétrage!$I$10),0,M157*T157*VLOOKUP(L157,Paramétrage!$C$6:$E$29,2,0)))))</f>
        <v>0</v>
      </c>
      <c r="V157" s="43"/>
      <c r="W157" s="103">
        <f t="shared" si="51"/>
        <v>0</v>
      </c>
      <c r="X157" s="111">
        <f>IF(L157="",0,IF(ISERROR(V157+U157*VLOOKUP(L157,Paramétrage!$C$6:$E$29,3,0))=TRUE,W157,V157+U157*VLOOKUP(L157,Paramétrage!$C$6:$E$29,3,0)))</f>
        <v>0</v>
      </c>
      <c r="Y157" s="366"/>
      <c r="Z157" s="361"/>
      <c r="AA157" s="367"/>
      <c r="AB157" s="214"/>
      <c r="AC157" s="44"/>
      <c r="AD157" s="74">
        <f>IF(F157="",0,IF(J157="",0,IF(SUMIF(F152:F159,F157,N152:N159)=0,0,IF(OR(K157="",J157="obligatoire"),AE157/SUMIF(F152:F159,F157,N152:N159),AE157/(SUMIF(F152:F159,F157,N152:N159)/K157)))))</f>
        <v>0</v>
      </c>
      <c r="AE157" s="16">
        <f t="shared" si="52"/>
        <v>0</v>
      </c>
    </row>
    <row r="158" spans="1:31" ht="15.65" hidden="1" customHeight="1" x14ac:dyDescent="0.25">
      <c r="A158" s="379"/>
      <c r="B158" s="351"/>
      <c r="C158" s="354"/>
      <c r="D158" s="355"/>
      <c r="E158" s="358"/>
      <c r="F158" s="164"/>
      <c r="G158" s="64"/>
      <c r="H158" s="65"/>
      <c r="I158" s="59"/>
      <c r="J158" s="58"/>
      <c r="K158" s="40"/>
      <c r="L158" s="41"/>
      <c r="M158" s="52"/>
      <c r="N158" s="49"/>
      <c r="O158" s="57"/>
      <c r="P158" s="42"/>
      <c r="Q158" s="360"/>
      <c r="R158" s="361"/>
      <c r="S158" s="362"/>
      <c r="T158" s="110" t="str">
        <f>IF(OR(O158="",L158=Paramétrage!$C$10,L158=Paramétrage!$C$13,L158=Paramétrage!$C$17,L158=Paramétrage!$C$20,L158=Paramétrage!$C$24,L158=Paramétrage!$C$27,AND(L158&lt;&gt;Paramétrage!$C$9,P158="Mut+ext")),"",ROUNDUP(N158/O158,0))</f>
        <v/>
      </c>
      <c r="U158" s="102">
        <f>IF(OR(L158="",P158="Mut+ext"),0,IF(VLOOKUP(L158,Paramétrage!$C$6:$E$29,2,0)=0,0,IF(O158="","saisir capacité",IF(OR(G158=Paramétrage!$I$7,G158=Paramétrage!$I$8,G158=Paramétrage!$I$9,G158=Paramétrage!$I$10),0,M158*T158*VLOOKUP(L158,Paramétrage!$C$6:$E$29,2,0)))))</f>
        <v>0</v>
      </c>
      <c r="V158" s="43"/>
      <c r="W158" s="103">
        <f t="shared" si="51"/>
        <v>0</v>
      </c>
      <c r="X158" s="111">
        <f>IF(L158="",0,IF(ISERROR(V158+U158*VLOOKUP(L158,Paramétrage!$C$6:$E$29,3,0))=TRUE,W158,V158+U158*VLOOKUP(L158,Paramétrage!$C$6:$E$29,3,0)))</f>
        <v>0</v>
      </c>
      <c r="Y158" s="366"/>
      <c r="Z158" s="361"/>
      <c r="AA158" s="367"/>
      <c r="AB158" s="214"/>
      <c r="AC158" s="44"/>
      <c r="AD158" s="74">
        <f>IF(F158="",0,IF(J158="",0,IF(SUMIF(F152:F159,F158,N152:N159)=0,0,IF(OR(K158="",J158="obligatoire"),AE158/SUMIF(F152:F159,F158,N152:N159),AE158/(SUMIF(F152:F159,F158,N152:N159)/K158)))))</f>
        <v>0</v>
      </c>
      <c r="AE158" s="16">
        <f t="shared" si="52"/>
        <v>0</v>
      </c>
    </row>
    <row r="159" spans="1:31" ht="15.65" hidden="1" customHeight="1" x14ac:dyDescent="0.25">
      <c r="A159" s="379"/>
      <c r="B159" s="351"/>
      <c r="C159" s="356"/>
      <c r="D159" s="357"/>
      <c r="E159" s="359"/>
      <c r="F159" s="164"/>
      <c r="G159" s="64"/>
      <c r="H159" s="65"/>
      <c r="I159" s="59"/>
      <c r="J159" s="58"/>
      <c r="K159" s="40"/>
      <c r="L159" s="41"/>
      <c r="M159" s="53"/>
      <c r="N159" s="49"/>
      <c r="O159" s="57"/>
      <c r="P159" s="42"/>
      <c r="Q159" s="360"/>
      <c r="R159" s="361"/>
      <c r="S159" s="362"/>
      <c r="T159" s="110" t="str">
        <f>IF(OR(O159="",L159=Paramétrage!$C$10,L159=Paramétrage!$C$13,L159=Paramétrage!$C$17,L159=Paramétrage!$C$20,L159=Paramétrage!$C$24,L159=Paramétrage!$C$27,AND(L159&lt;&gt;Paramétrage!$C$9,P159="Mut+ext")),"",ROUNDUP(N159/O159,0))</f>
        <v/>
      </c>
      <c r="U159" s="102">
        <f>IF(OR(L159="",P159="Mut+ext"),0,IF(VLOOKUP(L159,Paramétrage!$C$6:$E$29,2,0)=0,0,IF(O159="","saisir capacité",IF(OR(G159=Paramétrage!$I$7,G159=Paramétrage!$I$8,G159=Paramétrage!$I$9,G159=Paramétrage!$I$10),0,M159*T159*VLOOKUP(L159,Paramétrage!$C$6:$E$29,2,0)))))</f>
        <v>0</v>
      </c>
      <c r="V159" s="43"/>
      <c r="W159" s="103">
        <f t="shared" si="51"/>
        <v>0</v>
      </c>
      <c r="X159" s="111">
        <f>IF(L159="",0,IF(ISERROR(V159+U159*VLOOKUP(L159,Paramétrage!$C$6:$E$29,3,0))=TRUE,W159,V159+U159*VLOOKUP(L159,Paramétrage!$C$6:$E$29,3,0)))</f>
        <v>0</v>
      </c>
      <c r="Y159" s="366"/>
      <c r="Z159" s="361"/>
      <c r="AA159" s="367"/>
      <c r="AB159" s="214"/>
      <c r="AC159" s="44"/>
      <c r="AD159" s="74">
        <f>IF(F159="",0,IF(J159="",0,IF(SUMIF(F152:F159,F159,N152:N159)=0,0,IF(OR(K159="",J159="obligatoire"),AE159/SUMIF(F152:F159,F159,N152:N159),AE159/(SUMIF(F152:F159,F159,N152:N159)/K159)))))</f>
        <v>0</v>
      </c>
      <c r="AE159" s="16">
        <f t="shared" si="52"/>
        <v>0</v>
      </c>
    </row>
    <row r="160" spans="1:31" ht="15.65" hidden="1" customHeight="1" x14ac:dyDescent="0.25">
      <c r="A160" s="379"/>
      <c r="B160" s="351"/>
      <c r="C160" s="178"/>
      <c r="D160" s="89"/>
      <c r="E160" s="88"/>
      <c r="F160" s="89"/>
      <c r="G160" s="169"/>
      <c r="H160" s="167"/>
      <c r="I160" s="161"/>
      <c r="J160" s="90"/>
      <c r="K160" s="92"/>
      <c r="L160" s="93"/>
      <c r="M160" s="94">
        <f>AD160</f>
        <v>0</v>
      </c>
      <c r="N160" s="95"/>
      <c r="O160" s="95"/>
      <c r="P160" s="98"/>
      <c r="Q160" s="96"/>
      <c r="R160" s="96"/>
      <c r="S160" s="97"/>
      <c r="T160" s="153"/>
      <c r="U160" s="99">
        <f>SUM(U152:U159)</f>
        <v>0</v>
      </c>
      <c r="V160" s="93">
        <f>SUM(V152:V159)</f>
        <v>0</v>
      </c>
      <c r="W160" s="100">
        <f t="shared" ref="W160" si="53">U160+V160</f>
        <v>0</v>
      </c>
      <c r="X160" s="101">
        <f>SUM(X152:X159)</f>
        <v>0</v>
      </c>
      <c r="Y160" s="154"/>
      <c r="Z160" s="155"/>
      <c r="AA160" s="156"/>
      <c r="AB160" s="157"/>
      <c r="AC160" s="158"/>
      <c r="AD160" s="159">
        <f>SUM(AD152:AD159)</f>
        <v>0</v>
      </c>
      <c r="AE160" s="160">
        <f>SUM(AE152:AE159)</f>
        <v>0</v>
      </c>
    </row>
    <row r="161" spans="1:31" ht="15.65" hidden="1" customHeight="1" x14ac:dyDescent="0.25">
      <c r="A161" s="379"/>
      <c r="B161" s="351" t="s">
        <v>193</v>
      </c>
      <c r="C161" s="352" t="s">
        <v>269</v>
      </c>
      <c r="D161" s="353"/>
      <c r="E161" s="358"/>
      <c r="F161" s="212" t="s">
        <v>195</v>
      </c>
      <c r="G161" s="47"/>
      <c r="H161" s="65"/>
      <c r="I161" s="59"/>
      <c r="J161" s="58"/>
      <c r="K161" s="40"/>
      <c r="L161" s="41"/>
      <c r="M161" s="52"/>
      <c r="N161" s="49"/>
      <c r="O161" s="57"/>
      <c r="P161" s="46"/>
      <c r="Q161" s="360"/>
      <c r="R161" s="361"/>
      <c r="S161" s="362"/>
      <c r="T161" s="110" t="str">
        <f>IF(OR(O161="",L161=Paramétrage!$C$10,L161=Paramétrage!$C$13,L161=Paramétrage!$C$17,L161=Paramétrage!$C$20,L161=Paramétrage!$C$24,L161=Paramétrage!$C$27,AND(L161&lt;&gt;Paramétrage!$C$9,P161="Mut+ext")),"",ROUNDUP(N161/O161,0))</f>
        <v/>
      </c>
      <c r="U161" s="102">
        <f>IF(OR(L161="",P161="Mut+ext"),0,IF(VLOOKUP(L161,Paramétrage!$C$6:$E$29,2,0)=0,0,IF(O161="","saisir capacité",IF(OR(G161=Paramétrage!$I$7,G161=Paramétrage!$I$8,G161=Paramétrage!$I$9,G161=Paramétrage!$I$10),0,M161*T161*VLOOKUP(L161,Paramétrage!$C$6:$E$29,2,0)))))</f>
        <v>0</v>
      </c>
      <c r="V161" s="43"/>
      <c r="W161" s="103">
        <f t="shared" ref="W161:W168" si="54">IF(ISERROR(U161+V161)=TRUE,U161,U161+V161)</f>
        <v>0</v>
      </c>
      <c r="X161" s="111">
        <f>IF(L161="",0,IF(ISERROR(V161+U161*VLOOKUP(L161,Paramétrage!$C$6:$E$29,3,0))=TRUE,W161,V161+U161*VLOOKUP(L161,Paramétrage!$C$6:$E$29,3,0)))</f>
        <v>0</v>
      </c>
      <c r="Y161" s="366"/>
      <c r="Z161" s="361"/>
      <c r="AA161" s="367"/>
      <c r="AB161" s="214"/>
      <c r="AC161" s="45"/>
      <c r="AD161" s="74">
        <f>IF(F161="",0,IF(J161="",0,IF(SUMIF(F161:F168,F161,N161:N168)=0,0,IF(OR(K161="",J161="obligatoire"),AE161/SUMIF(F161:F168,F161,N161:N168),AE161/(SUMIF(F161:F168,F161,N161:N168)/K161)))))</f>
        <v>0</v>
      </c>
      <c r="AE161" s="16">
        <f t="shared" ref="AE161:AE168" si="55">M161*N161</f>
        <v>0</v>
      </c>
    </row>
    <row r="162" spans="1:31" ht="15.65" hidden="1" customHeight="1" x14ac:dyDescent="0.25">
      <c r="A162" s="379"/>
      <c r="B162" s="351"/>
      <c r="C162" s="354"/>
      <c r="D162" s="355"/>
      <c r="E162" s="358"/>
      <c r="F162" s="164"/>
      <c r="G162" s="39"/>
      <c r="H162" s="65"/>
      <c r="I162" s="59"/>
      <c r="J162" s="58"/>
      <c r="K162" s="40"/>
      <c r="L162" s="41"/>
      <c r="M162" s="52"/>
      <c r="N162" s="49"/>
      <c r="O162" s="57"/>
      <c r="P162" s="42"/>
      <c r="Q162" s="360"/>
      <c r="R162" s="361"/>
      <c r="S162" s="362"/>
      <c r="T162" s="110" t="str">
        <f>IF(OR(O162="",L162=Paramétrage!$C$10,L162=Paramétrage!$C$13,L162=Paramétrage!$C$17,L162=Paramétrage!$C$20,L162=Paramétrage!$C$24,L162=Paramétrage!$C$27,AND(L162&lt;&gt;Paramétrage!$C$9,P162="Mut+ext")),"",ROUNDUP(N162/O162,0))</f>
        <v/>
      </c>
      <c r="U162" s="102">
        <f>IF(OR(L162="",P162="Mut+ext"),0,IF(VLOOKUP(L162,Paramétrage!$C$6:$E$29,2,0)=0,0,IF(O162="","saisir capacité",IF(OR(G162=Paramétrage!$I$7,G162=Paramétrage!$I$8,G162=Paramétrage!$I$9,G162=Paramétrage!$I$10),0,M162*T162*VLOOKUP(L162,Paramétrage!$C$6:$E$29,2,0)))))</f>
        <v>0</v>
      </c>
      <c r="V162" s="43"/>
      <c r="W162" s="103">
        <f t="shared" si="54"/>
        <v>0</v>
      </c>
      <c r="X162" s="111">
        <f>IF(L162="",0,IF(ISERROR(V162+U162*VLOOKUP(L162,Paramétrage!$C$6:$E$29,3,0))=TRUE,W162,V162+U162*VLOOKUP(L162,Paramétrage!$C$6:$E$29,3,0)))</f>
        <v>0</v>
      </c>
      <c r="Y162" s="366"/>
      <c r="Z162" s="361"/>
      <c r="AA162" s="367"/>
      <c r="AB162" s="214"/>
      <c r="AC162" s="44"/>
      <c r="AD162" s="74">
        <f>IF(F162="",0,IF(J162="",0,IF(SUMIF(F161:F168,F162,N161:N168)=0,0,IF(OR(K162="",J162="obligatoire"),AE162/SUMIF(F161:F168,F162,N161:N168),AE162/(SUMIF(F161:F168,F162,N161:N168)/K162)))))</f>
        <v>0</v>
      </c>
      <c r="AE162" s="17">
        <f t="shared" si="55"/>
        <v>0</v>
      </c>
    </row>
    <row r="163" spans="1:31" ht="15.65" hidden="1" customHeight="1" x14ac:dyDescent="0.25">
      <c r="A163" s="379"/>
      <c r="B163" s="351"/>
      <c r="C163" s="354"/>
      <c r="D163" s="355"/>
      <c r="E163" s="358"/>
      <c r="F163" s="164"/>
      <c r="G163" s="39"/>
      <c r="H163" s="65"/>
      <c r="I163" s="59"/>
      <c r="J163" s="58"/>
      <c r="K163" s="40"/>
      <c r="L163" s="41"/>
      <c r="M163" s="52"/>
      <c r="N163" s="49"/>
      <c r="O163" s="57"/>
      <c r="P163" s="42"/>
      <c r="Q163" s="360"/>
      <c r="R163" s="361"/>
      <c r="S163" s="362"/>
      <c r="T163" s="110" t="str">
        <f>IF(OR(O163="",L163=Paramétrage!$C$10,L163=Paramétrage!$C$13,L163=Paramétrage!$C$17,L163=Paramétrage!$C$20,L163=Paramétrage!$C$24,L163=Paramétrage!$C$27,AND(L163&lt;&gt;Paramétrage!$C$9,P163="Mut+ext")),"",ROUNDUP(N163/O163,0))</f>
        <v/>
      </c>
      <c r="U163" s="102">
        <f>IF(OR(L163="",P163="Mut+ext"),0,IF(VLOOKUP(L163,Paramétrage!$C$6:$E$29,2,0)=0,0,IF(O163="","saisir capacité",IF(OR(G163=Paramétrage!$I$7,G163=Paramétrage!$I$8,G163=Paramétrage!$I$9,G163=Paramétrage!$I$10),0,M163*T163*VLOOKUP(L163,Paramétrage!$C$6:$E$29,2,0)))))</f>
        <v>0</v>
      </c>
      <c r="V163" s="43"/>
      <c r="W163" s="103">
        <f t="shared" si="54"/>
        <v>0</v>
      </c>
      <c r="X163" s="111">
        <f>IF(L163="",0,IF(ISERROR(V163+U163*VLOOKUP(L163,Paramétrage!$C$6:$E$29,3,0))=TRUE,W163,V163+U163*VLOOKUP(L163,Paramétrage!$C$6:$E$29,3,0)))</f>
        <v>0</v>
      </c>
      <c r="Y163" s="366"/>
      <c r="Z163" s="361"/>
      <c r="AA163" s="367"/>
      <c r="AB163" s="214"/>
      <c r="AC163" s="44"/>
      <c r="AD163" s="74">
        <f>IF(F163="",0,IF(J163="",0,IF(SUMIF(F161:F168,F163,N161:N168)=0,0,IF(OR(K163="",J163="obligatoire"),AE163/SUMIF(F161:F168,F163,N161:N168),AE163/(SUMIF(F161:F168,F163,N161:N168)/K163)))))</f>
        <v>0</v>
      </c>
      <c r="AE163" s="17">
        <f t="shared" si="55"/>
        <v>0</v>
      </c>
    </row>
    <row r="164" spans="1:31" ht="15.65" hidden="1" customHeight="1" x14ac:dyDescent="0.25">
      <c r="A164" s="379"/>
      <c r="B164" s="351"/>
      <c r="C164" s="354"/>
      <c r="D164" s="355"/>
      <c r="E164" s="358"/>
      <c r="F164" s="213"/>
      <c r="G164" s="39"/>
      <c r="H164" s="65"/>
      <c r="I164" s="59"/>
      <c r="J164" s="58"/>
      <c r="K164" s="40"/>
      <c r="L164" s="41"/>
      <c r="M164" s="52"/>
      <c r="N164" s="49"/>
      <c r="O164" s="57"/>
      <c r="P164" s="42"/>
      <c r="Q164" s="360"/>
      <c r="R164" s="361"/>
      <c r="S164" s="362"/>
      <c r="T164" s="110" t="str">
        <f>IF(OR(O164="",L164=Paramétrage!$C$10,L164=Paramétrage!$C$13,L164=Paramétrage!$C$17,L164=Paramétrage!$C$20,L164=Paramétrage!$C$24,L164=Paramétrage!$C$27,AND(L164&lt;&gt;Paramétrage!$C$9,P164="Mut+ext")),"",ROUNDUP(N164/O164,0))</f>
        <v/>
      </c>
      <c r="U164" s="102">
        <f>IF(OR(L164="",P164="Mut+ext"),0,IF(VLOOKUP(L164,Paramétrage!$C$6:$E$29,2,0)=0,0,IF(O164="","saisir capacité",IF(OR(G164=Paramétrage!$I$7,G164=Paramétrage!$I$8,G164=Paramétrage!$I$9,G164=Paramétrage!$I$10),0,M164*T164*VLOOKUP(L164,Paramétrage!$C$6:$E$29,2,0)))))</f>
        <v>0</v>
      </c>
      <c r="V164" s="43"/>
      <c r="W164" s="103">
        <f t="shared" si="54"/>
        <v>0</v>
      </c>
      <c r="X164" s="111">
        <f>IF(L164="",0,IF(ISERROR(V164+U164*VLOOKUP(L164,Paramétrage!$C$6:$E$29,3,0))=TRUE,W164,V164+U164*VLOOKUP(L164,Paramétrage!$C$6:$E$29,3,0)))</f>
        <v>0</v>
      </c>
      <c r="Y164" s="366"/>
      <c r="Z164" s="361"/>
      <c r="AA164" s="367"/>
      <c r="AB164" s="214"/>
      <c r="AC164" s="44"/>
      <c r="AD164" s="74">
        <f>IF(F164="",0,IF(J164="",0,IF(SUMIF(F161:F168,F164,N161:N168)=0,0,IF(OR(K164="",J164="obligatoire"),AE164/SUMIF(F161:F168,F164,N161:N168),AE164/(SUMIF(F161:F168,F164,N161:N168)/K164)))))</f>
        <v>0</v>
      </c>
      <c r="AE164" s="17">
        <f t="shared" si="55"/>
        <v>0</v>
      </c>
    </row>
    <row r="165" spans="1:31" ht="15.65" hidden="1" customHeight="1" x14ac:dyDescent="0.25">
      <c r="A165" s="379"/>
      <c r="B165" s="351"/>
      <c r="C165" s="354"/>
      <c r="D165" s="355"/>
      <c r="E165" s="358"/>
      <c r="F165" s="164"/>
      <c r="G165" s="64"/>
      <c r="H165" s="65"/>
      <c r="I165" s="59"/>
      <c r="J165" s="58"/>
      <c r="K165" s="40"/>
      <c r="L165" s="41"/>
      <c r="M165" s="52"/>
      <c r="N165" s="49"/>
      <c r="O165" s="57"/>
      <c r="P165" s="42"/>
      <c r="Q165" s="360"/>
      <c r="R165" s="361"/>
      <c r="S165" s="362"/>
      <c r="T165" s="110" t="str">
        <f>IF(OR(O165="",L165=Paramétrage!$C$10,L165=Paramétrage!$C$13,L165=Paramétrage!$C$17,L165=Paramétrage!$C$20,L165=Paramétrage!$C$24,L165=Paramétrage!$C$27,AND(L165&lt;&gt;Paramétrage!$C$9,P165="Mut+ext")),"",ROUNDUP(N165/O165,0))</f>
        <v/>
      </c>
      <c r="U165" s="102">
        <f>IF(OR(L165="",P165="Mut+ext"),0,IF(VLOOKUP(L165,Paramétrage!$C$6:$E$29,2,0)=0,0,IF(O165="","saisir capacité",IF(OR(G165=Paramétrage!$I$7,G165=Paramétrage!$I$8,G165=Paramétrage!$I$9,G165=Paramétrage!$I$10),0,M165*T165*VLOOKUP(L165,Paramétrage!$C$6:$E$29,2,0)))))</f>
        <v>0</v>
      </c>
      <c r="V165" s="43"/>
      <c r="W165" s="103">
        <f t="shared" si="54"/>
        <v>0</v>
      </c>
      <c r="X165" s="111">
        <f>IF(L165="",0,IF(ISERROR(V165+U165*VLOOKUP(L165,Paramétrage!$C$6:$E$29,3,0))=TRUE,W165,V165+U165*VLOOKUP(L165,Paramétrage!$C$6:$E$29,3,0)))</f>
        <v>0</v>
      </c>
      <c r="Y165" s="366"/>
      <c r="Z165" s="361"/>
      <c r="AA165" s="367"/>
      <c r="AB165" s="214"/>
      <c r="AC165" s="44"/>
      <c r="AD165" s="74">
        <f>IF(F165="",0,IF(J165="",0,IF(SUMIF(F161:F168,F165,N161:N168)=0,0,IF(OR(K165="",J165="obligatoire"),AE165/SUMIF(F161:F168,F165,N161:N168),AE165/(SUMIF(F161:F168,F165,N161:N168)/K165)))))</f>
        <v>0</v>
      </c>
      <c r="AE165" s="17">
        <f t="shared" si="55"/>
        <v>0</v>
      </c>
    </row>
    <row r="166" spans="1:31" ht="15.65" hidden="1" customHeight="1" x14ac:dyDescent="0.25">
      <c r="A166" s="379"/>
      <c r="B166" s="351"/>
      <c r="C166" s="354"/>
      <c r="D166" s="355"/>
      <c r="E166" s="358"/>
      <c r="F166" s="164"/>
      <c r="G166" s="64"/>
      <c r="H166" s="65"/>
      <c r="I166" s="59"/>
      <c r="J166" s="58"/>
      <c r="K166" s="40"/>
      <c r="L166" s="41"/>
      <c r="M166" s="52"/>
      <c r="N166" s="49"/>
      <c r="O166" s="57"/>
      <c r="P166" s="42"/>
      <c r="Q166" s="360"/>
      <c r="R166" s="361"/>
      <c r="S166" s="362"/>
      <c r="T166" s="110" t="str">
        <f>IF(OR(O166="",L166=Paramétrage!$C$10,L166=Paramétrage!$C$13,L166=Paramétrage!$C$17,L166=Paramétrage!$C$20,L166=Paramétrage!$C$24,L166=Paramétrage!$C$27,AND(L166&lt;&gt;Paramétrage!$C$9,P166="Mut+ext")),"",ROUNDUP(N166/O166,0))</f>
        <v/>
      </c>
      <c r="U166" s="102">
        <f>IF(OR(L166="",P166="Mut+ext"),0,IF(VLOOKUP(L166,Paramétrage!$C$6:$E$29,2,0)=0,0,IF(O166="","saisir capacité",IF(OR(G166=Paramétrage!$I$7,G166=Paramétrage!$I$8,G166=Paramétrage!$I$9,G166=Paramétrage!$I$10),0,M166*T166*VLOOKUP(L166,Paramétrage!$C$6:$E$29,2,0)))))</f>
        <v>0</v>
      </c>
      <c r="V166" s="43"/>
      <c r="W166" s="103">
        <f t="shared" si="54"/>
        <v>0</v>
      </c>
      <c r="X166" s="111">
        <f>IF(L166="",0,IF(ISERROR(V166+U166*VLOOKUP(L166,Paramétrage!$C$6:$E$29,3,0))=TRUE,W166,V166+U166*VLOOKUP(L166,Paramétrage!$C$6:$E$29,3,0)))</f>
        <v>0</v>
      </c>
      <c r="Y166" s="366"/>
      <c r="Z166" s="361"/>
      <c r="AA166" s="367"/>
      <c r="AB166" s="214"/>
      <c r="AC166" s="44"/>
      <c r="AD166" s="74">
        <f>IF(F166="",0,IF(J166="",0,IF(SUMIF(F161:F168,F166,N161:N168)=0,0,IF(OR(K166="",J166="obligatoire"),AE166/SUMIF(F161:F168,F166,N161:N168),AE166/(SUMIF(F161:F168,F166,N161:N168)/K166)))))</f>
        <v>0</v>
      </c>
      <c r="AE166" s="17">
        <f t="shared" si="55"/>
        <v>0</v>
      </c>
    </row>
    <row r="167" spans="1:31" ht="15.65" hidden="1" customHeight="1" x14ac:dyDescent="0.25">
      <c r="A167" s="379"/>
      <c r="B167" s="351"/>
      <c r="C167" s="354"/>
      <c r="D167" s="355"/>
      <c r="E167" s="358"/>
      <c r="F167" s="164"/>
      <c r="G167" s="64"/>
      <c r="H167" s="65"/>
      <c r="I167" s="59"/>
      <c r="J167" s="58"/>
      <c r="K167" s="40"/>
      <c r="L167" s="41"/>
      <c r="M167" s="52"/>
      <c r="N167" s="49"/>
      <c r="O167" s="57"/>
      <c r="P167" s="42"/>
      <c r="Q167" s="360"/>
      <c r="R167" s="361"/>
      <c r="S167" s="362"/>
      <c r="T167" s="110" t="str">
        <f>IF(OR(O167="",L167=Paramétrage!$C$10,L167=Paramétrage!$C$13,L167=Paramétrage!$C$17,L167=Paramétrage!$C$20,L167=Paramétrage!$C$24,L167=Paramétrage!$C$27,AND(L167&lt;&gt;Paramétrage!$C$9,P167="Mut+ext")),"",ROUNDUP(N167/O167,0))</f>
        <v/>
      </c>
      <c r="U167" s="102">
        <f>IF(OR(L167="",P167="Mut+ext"),0,IF(VLOOKUP(L167,Paramétrage!$C$6:$E$29,2,0)=0,0,IF(O167="","saisir capacité",IF(OR(G167=Paramétrage!$I$7,G167=Paramétrage!$I$8,G167=Paramétrage!$I$9,G167=Paramétrage!$I$10),0,M167*T167*VLOOKUP(L167,Paramétrage!$C$6:$E$29,2,0)))))</f>
        <v>0</v>
      </c>
      <c r="V167" s="43"/>
      <c r="W167" s="103">
        <f t="shared" si="54"/>
        <v>0</v>
      </c>
      <c r="X167" s="111">
        <f>IF(L167="",0,IF(ISERROR(V167+U167*VLOOKUP(L167,Paramétrage!$C$6:$E$29,3,0))=TRUE,W167,V167+U167*VLOOKUP(L167,Paramétrage!$C$6:$E$29,3,0)))</f>
        <v>0</v>
      </c>
      <c r="Y167" s="366"/>
      <c r="Z167" s="361"/>
      <c r="AA167" s="367"/>
      <c r="AB167" s="214"/>
      <c r="AC167" s="44"/>
      <c r="AD167" s="74">
        <f>IF(F167="",0,IF(J167="",0,IF(SUMIF(F161:F168,F167,N161:N168)=0,0,IF(OR(K167="",J167="obligatoire"),AE167/SUMIF(F161:F168,F167,N161:N168),AE167/(SUMIF(F161:F168,F167,N161:N168)/K167)))))</f>
        <v>0</v>
      </c>
      <c r="AE167" s="17">
        <f t="shared" si="55"/>
        <v>0</v>
      </c>
    </row>
    <row r="168" spans="1:31" ht="15.65" hidden="1" customHeight="1" x14ac:dyDescent="0.25">
      <c r="A168" s="379"/>
      <c r="B168" s="351"/>
      <c r="C168" s="356"/>
      <c r="D168" s="357"/>
      <c r="E168" s="359"/>
      <c r="F168" s="164"/>
      <c r="G168" s="64"/>
      <c r="H168" s="65"/>
      <c r="I168" s="59"/>
      <c r="J168" s="58"/>
      <c r="K168" s="40"/>
      <c r="L168" s="41"/>
      <c r="M168" s="53"/>
      <c r="N168" s="49"/>
      <c r="O168" s="57"/>
      <c r="P168" s="42"/>
      <c r="Q168" s="360"/>
      <c r="R168" s="361"/>
      <c r="S168" s="362"/>
      <c r="T168" s="110" t="str">
        <f>IF(OR(O168="",L168=Paramétrage!$C$10,L168=Paramétrage!$C$13,L168=Paramétrage!$C$17,L168=Paramétrage!$C$20,L168=Paramétrage!$C$24,L168=Paramétrage!$C$27,AND(L168&lt;&gt;Paramétrage!$C$9,P168="Mut+ext")),"",ROUNDUP(N168/O168,0))</f>
        <v/>
      </c>
      <c r="U168" s="102">
        <f>IF(OR(L168="",P168="Mut+ext"),0,IF(VLOOKUP(L168,Paramétrage!$C$6:$E$29,2,0)=0,0,IF(O168="","saisir capacité",IF(OR(G168=Paramétrage!$I$7,G168=Paramétrage!$I$8,G168=Paramétrage!$I$9,G168=Paramétrage!$I$10),0,M168*T168*VLOOKUP(L168,Paramétrage!$C$6:$E$29,2,0)))))</f>
        <v>0</v>
      </c>
      <c r="V168" s="43"/>
      <c r="W168" s="103">
        <f t="shared" si="54"/>
        <v>0</v>
      </c>
      <c r="X168" s="111">
        <f>IF(L168="",0,IF(ISERROR(V168+U168*VLOOKUP(L168,Paramétrage!$C$6:$E$29,3,0))=TRUE,W168,V168+U168*VLOOKUP(L168,Paramétrage!$C$6:$E$29,3,0)))</f>
        <v>0</v>
      </c>
      <c r="Y168" s="366"/>
      <c r="Z168" s="361"/>
      <c r="AA168" s="367"/>
      <c r="AB168" s="214"/>
      <c r="AC168" s="44"/>
      <c r="AD168" s="74">
        <f>IF(F168="",0,IF(J168="",0,IF(SUMIF(F161:F168,F168,N161:N168)=0,0,IF(OR(K168="",J168="obligatoire"),AE168/SUMIF(F161:F168,F168,N161:N168),AE168/(SUMIF(F161:F168,F168,N161:N168)/K168)))))</f>
        <v>0</v>
      </c>
      <c r="AE168" s="17">
        <f t="shared" si="55"/>
        <v>0</v>
      </c>
    </row>
    <row r="169" spans="1:31" ht="15.65" hidden="1" customHeight="1" x14ac:dyDescent="0.25">
      <c r="A169" s="379"/>
      <c r="B169" s="351"/>
      <c r="C169" s="178"/>
      <c r="D169" s="89"/>
      <c r="E169" s="88"/>
      <c r="F169" s="89"/>
      <c r="G169" s="169"/>
      <c r="H169" s="167"/>
      <c r="I169" s="161"/>
      <c r="J169" s="90"/>
      <c r="K169" s="92"/>
      <c r="L169" s="93"/>
      <c r="M169" s="94">
        <f>AD169</f>
        <v>0</v>
      </c>
      <c r="N169" s="95"/>
      <c r="O169" s="95"/>
      <c r="P169" s="98"/>
      <c r="Q169" s="96"/>
      <c r="R169" s="96"/>
      <c r="S169" s="97"/>
      <c r="T169" s="153"/>
      <c r="U169" s="99">
        <f>SUM(U161:U168)</f>
        <v>0</v>
      </c>
      <c r="V169" s="93">
        <f>SUM(V161:V168)</f>
        <v>0</v>
      </c>
      <c r="W169" s="100">
        <f t="shared" ref="W169" si="56">U169+V169</f>
        <v>0</v>
      </c>
      <c r="X169" s="101">
        <f>SUM(X161:X168)</f>
        <v>0</v>
      </c>
      <c r="Y169" s="154"/>
      <c r="Z169" s="155"/>
      <c r="AA169" s="156"/>
      <c r="AB169" s="157"/>
      <c r="AC169" s="158"/>
      <c r="AD169" s="159">
        <f>SUM(AD161:AD168)</f>
        <v>0</v>
      </c>
      <c r="AE169" s="160">
        <f>SUM(AE161:AE168)</f>
        <v>0</v>
      </c>
    </row>
    <row r="170" spans="1:31" ht="15.65" hidden="1" customHeight="1" x14ac:dyDescent="0.25">
      <c r="A170" s="379"/>
      <c r="B170" s="351" t="s">
        <v>225</v>
      </c>
      <c r="C170" s="352" t="s">
        <v>270</v>
      </c>
      <c r="D170" s="353"/>
      <c r="E170" s="358"/>
      <c r="F170" s="212" t="s">
        <v>200</v>
      </c>
      <c r="G170" s="47"/>
      <c r="H170" s="65"/>
      <c r="I170" s="59"/>
      <c r="J170" s="58"/>
      <c r="K170" s="40"/>
      <c r="L170" s="41"/>
      <c r="M170" s="52"/>
      <c r="N170" s="49"/>
      <c r="O170" s="57"/>
      <c r="P170" s="46"/>
      <c r="Q170" s="360"/>
      <c r="R170" s="361"/>
      <c r="S170" s="362"/>
      <c r="T170" s="110" t="str">
        <f>IF(OR(O170="",L170=Paramétrage!$C$10,L170=Paramétrage!$C$13,L170=Paramétrage!$C$17,L170=Paramétrage!$C$20,L170=Paramétrage!$C$24,L170=Paramétrage!$C$27,AND(L170&lt;&gt;Paramétrage!$C$9,P170="Mut+ext")),"",ROUNDUP(N170/O170,0))</f>
        <v/>
      </c>
      <c r="U170" s="102">
        <f>IF(OR(L170="",P170="Mut+ext"),0,IF(VLOOKUP(L170,Paramétrage!$C$6:$E$29,2,0)=0,0,IF(O170="","saisir capacité",IF(OR(G170=Paramétrage!$I$7,G170=Paramétrage!$I$8,G170=Paramétrage!$I$9,G170=Paramétrage!$I$10),0,M170*T170*VLOOKUP(L170,Paramétrage!$C$6:$E$29,2,0)))))</f>
        <v>0</v>
      </c>
      <c r="V170" s="43"/>
      <c r="W170" s="103">
        <f t="shared" ref="W170:W177" si="57">IF(ISERROR(U170+V170)=TRUE,U170,U170+V170)</f>
        <v>0</v>
      </c>
      <c r="X170" s="111">
        <f>IF(L170="",0,IF(ISERROR(V170+U170*VLOOKUP(L170,Paramétrage!$C$6:$E$29,3,0))=TRUE,W170,V170+U170*VLOOKUP(L170,Paramétrage!$C$6:$E$29,3,0)))</f>
        <v>0</v>
      </c>
      <c r="Y170" s="366"/>
      <c r="Z170" s="361"/>
      <c r="AA170" s="367"/>
      <c r="AB170" s="214"/>
      <c r="AC170" s="45"/>
      <c r="AD170" s="74">
        <f t="shared" ref="AD170:AD176" si="58">IF(F170="",0,IF(J170="",0,IF(SUMIF($F$170:$F$177,F170,$N$170:$N$177)=0,0,IF(OR(K170="",J170="obligatoire"),AE170/SUMIF($F$170:$F$177,F170,$N$170:$N$177),AE170/(SUMIF($F$170:$F$177,F170,$N$170:$N$177)/K170)))))</f>
        <v>0</v>
      </c>
      <c r="AE170" s="17">
        <f t="shared" ref="AE170:AE177" si="59">M170*N170</f>
        <v>0</v>
      </c>
    </row>
    <row r="171" spans="1:31" ht="15.65" hidden="1" customHeight="1" x14ac:dyDescent="0.25">
      <c r="A171" s="379"/>
      <c r="B171" s="351"/>
      <c r="C171" s="354"/>
      <c r="D171" s="355"/>
      <c r="E171" s="358"/>
      <c r="F171" s="164"/>
      <c r="G171" s="39"/>
      <c r="H171" s="65"/>
      <c r="I171" s="59"/>
      <c r="J171" s="58"/>
      <c r="K171" s="40"/>
      <c r="L171" s="41"/>
      <c r="M171" s="52"/>
      <c r="N171" s="49"/>
      <c r="O171" s="57"/>
      <c r="P171" s="42"/>
      <c r="Q171" s="360"/>
      <c r="R171" s="361"/>
      <c r="S171" s="362"/>
      <c r="T171" s="110" t="str">
        <f>IF(OR(O171="",L171=Paramétrage!$C$10,L171=Paramétrage!$C$13,L171=Paramétrage!$C$17,L171=Paramétrage!$C$20,L171=Paramétrage!$C$24,L171=Paramétrage!$C$27,AND(L171&lt;&gt;Paramétrage!$C$9,P171="Mut+ext")),"",ROUNDUP(N171/O171,0))</f>
        <v/>
      </c>
      <c r="U171" s="102">
        <f>IF(OR(L171="",P171="Mut+ext"),0,IF(VLOOKUP(L171,Paramétrage!$C$6:$E$29,2,0)=0,0,IF(O171="","saisir capacité",IF(OR(G171=Paramétrage!$I$7,G171=Paramétrage!$I$8,G171=Paramétrage!$I$9,G171=Paramétrage!$I$10),0,M171*T171*VLOOKUP(L171,Paramétrage!$C$6:$E$29,2,0)))))</f>
        <v>0</v>
      </c>
      <c r="V171" s="43"/>
      <c r="W171" s="103">
        <f t="shared" si="57"/>
        <v>0</v>
      </c>
      <c r="X171" s="111">
        <f>IF(L171="",0,IF(ISERROR(V171+U171*VLOOKUP(L171,Paramétrage!$C$6:$E$29,3,0))=TRUE,W171,V171+U171*VLOOKUP(L171,Paramétrage!$C$6:$E$29,3,0)))</f>
        <v>0</v>
      </c>
      <c r="Y171" s="366"/>
      <c r="Z171" s="361"/>
      <c r="AA171" s="367"/>
      <c r="AB171" s="214"/>
      <c r="AC171" s="44"/>
      <c r="AD171" s="74">
        <f t="shared" si="58"/>
        <v>0</v>
      </c>
      <c r="AE171" s="17">
        <f t="shared" si="59"/>
        <v>0</v>
      </c>
    </row>
    <row r="172" spans="1:31" ht="15.65" hidden="1" customHeight="1" x14ac:dyDescent="0.25">
      <c r="A172" s="379"/>
      <c r="B172" s="351"/>
      <c r="C172" s="354"/>
      <c r="D172" s="355"/>
      <c r="E172" s="358"/>
      <c r="F172" s="164"/>
      <c r="G172" s="39"/>
      <c r="H172" s="65"/>
      <c r="I172" s="59"/>
      <c r="J172" s="58"/>
      <c r="K172" s="40"/>
      <c r="L172" s="41"/>
      <c r="M172" s="52"/>
      <c r="N172" s="49"/>
      <c r="O172" s="57"/>
      <c r="P172" s="42"/>
      <c r="Q172" s="360"/>
      <c r="R172" s="361"/>
      <c r="S172" s="362"/>
      <c r="T172" s="110" t="str">
        <f>IF(OR(O172="",L172=Paramétrage!$C$10,L172=Paramétrage!$C$13,L172=Paramétrage!$C$17,L172=Paramétrage!$C$20,L172=Paramétrage!$C$24,L172=Paramétrage!$C$27,AND(L172&lt;&gt;Paramétrage!$C$9,P172="Mut+ext")),"",ROUNDUP(N172/O172,0))</f>
        <v/>
      </c>
      <c r="U172" s="102">
        <f>IF(OR(L172="",P172="Mut+ext"),0,IF(VLOOKUP(L172,Paramétrage!$C$6:$E$29,2,0)=0,0,IF(O172="","saisir capacité",IF(OR(G172=Paramétrage!$I$7,G172=Paramétrage!$I$8,G172=Paramétrage!$I$9,G172=Paramétrage!$I$10),0,M172*T172*VLOOKUP(L172,Paramétrage!$C$6:$E$29,2,0)))))</f>
        <v>0</v>
      </c>
      <c r="V172" s="43"/>
      <c r="W172" s="103">
        <f t="shared" si="57"/>
        <v>0</v>
      </c>
      <c r="X172" s="111">
        <f>IF(L172="",0,IF(ISERROR(V172+U172*VLOOKUP(L172,Paramétrage!$C$6:$E$29,3,0))=TRUE,W172,V172+U172*VLOOKUP(L172,Paramétrage!$C$6:$E$29,3,0)))</f>
        <v>0</v>
      </c>
      <c r="Y172" s="366"/>
      <c r="Z172" s="361"/>
      <c r="AA172" s="367"/>
      <c r="AB172" s="214"/>
      <c r="AC172" s="44"/>
      <c r="AD172" s="74">
        <f t="shared" si="58"/>
        <v>0</v>
      </c>
      <c r="AE172" s="17">
        <f t="shared" si="59"/>
        <v>0</v>
      </c>
    </row>
    <row r="173" spans="1:31" ht="15.65" hidden="1" customHeight="1" x14ac:dyDescent="0.25">
      <c r="A173" s="379"/>
      <c r="B173" s="351"/>
      <c r="C173" s="354"/>
      <c r="D173" s="355"/>
      <c r="E173" s="358"/>
      <c r="F173" s="213"/>
      <c r="G173" s="39"/>
      <c r="H173" s="65"/>
      <c r="I173" s="59"/>
      <c r="J173" s="58"/>
      <c r="K173" s="40"/>
      <c r="L173" s="41"/>
      <c r="M173" s="52"/>
      <c r="N173" s="49"/>
      <c r="O173" s="57"/>
      <c r="P173" s="42"/>
      <c r="Q173" s="360"/>
      <c r="R173" s="361"/>
      <c r="S173" s="362"/>
      <c r="T173" s="110" t="str">
        <f>IF(OR(O173="",L173=Paramétrage!$C$10,L173=Paramétrage!$C$13,L173=Paramétrage!$C$17,L173=Paramétrage!$C$20,L173=Paramétrage!$C$24,L173=Paramétrage!$C$27,AND(L173&lt;&gt;Paramétrage!$C$9,P173="Mut+ext")),"",ROUNDUP(N173/O173,0))</f>
        <v/>
      </c>
      <c r="U173" s="102">
        <f>IF(OR(L173="",P173="Mut+ext"),0,IF(VLOOKUP(L173,Paramétrage!$C$6:$E$29,2,0)=0,0,IF(O173="","saisir capacité",IF(OR(G173=Paramétrage!$I$7,G173=Paramétrage!$I$8,G173=Paramétrage!$I$9,G173=Paramétrage!$I$10),0,M173*T173*VLOOKUP(L173,Paramétrage!$C$6:$E$29,2,0)))))</f>
        <v>0</v>
      </c>
      <c r="V173" s="43"/>
      <c r="W173" s="103">
        <f t="shared" si="57"/>
        <v>0</v>
      </c>
      <c r="X173" s="111">
        <f>IF(L173="",0,IF(ISERROR(V173+U173*VLOOKUP(L173,Paramétrage!$C$6:$E$29,3,0))=TRUE,W173,V173+U173*VLOOKUP(L173,Paramétrage!$C$6:$E$29,3,0)))</f>
        <v>0</v>
      </c>
      <c r="Y173" s="366"/>
      <c r="Z173" s="361"/>
      <c r="AA173" s="367"/>
      <c r="AB173" s="214"/>
      <c r="AC173" s="44"/>
      <c r="AD173" s="74">
        <f t="shared" si="58"/>
        <v>0</v>
      </c>
      <c r="AE173" s="17">
        <f t="shared" si="59"/>
        <v>0</v>
      </c>
    </row>
    <row r="174" spans="1:31" ht="15.65" hidden="1" customHeight="1" x14ac:dyDescent="0.25">
      <c r="A174" s="379"/>
      <c r="B174" s="351"/>
      <c r="C174" s="354"/>
      <c r="D174" s="355"/>
      <c r="E174" s="358"/>
      <c r="F174" s="164"/>
      <c r="G174" s="64"/>
      <c r="H174" s="65"/>
      <c r="I174" s="59"/>
      <c r="J174" s="58"/>
      <c r="K174" s="40"/>
      <c r="L174" s="41"/>
      <c r="M174" s="52"/>
      <c r="N174" s="49"/>
      <c r="O174" s="57"/>
      <c r="P174" s="42"/>
      <c r="Q174" s="360"/>
      <c r="R174" s="361"/>
      <c r="S174" s="362"/>
      <c r="T174" s="110" t="str">
        <f>IF(OR(O174="",L174=Paramétrage!$C$10,L174=Paramétrage!$C$13,L174=Paramétrage!$C$17,L174=Paramétrage!$C$20,L174=Paramétrage!$C$24,L174=Paramétrage!$C$27,AND(L174&lt;&gt;Paramétrage!$C$9,P174="Mut+ext")),"",ROUNDUP(N174/O174,0))</f>
        <v/>
      </c>
      <c r="U174" s="102">
        <f>IF(OR(L174="",P174="Mut+ext"),0,IF(VLOOKUP(L174,Paramétrage!$C$6:$E$29,2,0)=0,0,IF(O174="","saisir capacité",IF(OR(G174=Paramétrage!$I$7,G174=Paramétrage!$I$8,G174=Paramétrage!$I$9,G174=Paramétrage!$I$10),0,M174*T174*VLOOKUP(L174,Paramétrage!$C$6:$E$29,2,0)))))</f>
        <v>0</v>
      </c>
      <c r="V174" s="43"/>
      <c r="W174" s="103">
        <f t="shared" si="57"/>
        <v>0</v>
      </c>
      <c r="X174" s="111">
        <f>IF(L174="",0,IF(ISERROR(V174+U174*VLOOKUP(L174,Paramétrage!$C$6:$E$29,3,0))=TRUE,W174,V174+U174*VLOOKUP(L174,Paramétrage!$C$6:$E$29,3,0)))</f>
        <v>0</v>
      </c>
      <c r="Y174" s="366"/>
      <c r="Z174" s="361"/>
      <c r="AA174" s="367"/>
      <c r="AB174" s="214"/>
      <c r="AC174" s="44"/>
      <c r="AD174" s="74">
        <f t="shared" si="58"/>
        <v>0</v>
      </c>
      <c r="AE174" s="17">
        <f t="shared" si="59"/>
        <v>0</v>
      </c>
    </row>
    <row r="175" spans="1:31" ht="15.65" hidden="1" customHeight="1" x14ac:dyDescent="0.25">
      <c r="A175" s="379"/>
      <c r="B175" s="351"/>
      <c r="C175" s="354"/>
      <c r="D175" s="355"/>
      <c r="E175" s="358"/>
      <c r="F175" s="164"/>
      <c r="G175" s="64"/>
      <c r="H175" s="65"/>
      <c r="I175" s="59"/>
      <c r="J175" s="58"/>
      <c r="K175" s="40"/>
      <c r="L175" s="41"/>
      <c r="M175" s="52"/>
      <c r="N175" s="49"/>
      <c r="O175" s="57"/>
      <c r="P175" s="42"/>
      <c r="Q175" s="360"/>
      <c r="R175" s="361"/>
      <c r="S175" s="362"/>
      <c r="T175" s="110" t="str">
        <f>IF(OR(O175="",L175=Paramétrage!$C$10,L175=Paramétrage!$C$13,L175=Paramétrage!$C$17,L175=Paramétrage!$C$20,L175=Paramétrage!$C$24,L175=Paramétrage!$C$27,AND(L175&lt;&gt;Paramétrage!$C$9,P175="Mut+ext")),"",ROUNDUP(N175/O175,0))</f>
        <v/>
      </c>
      <c r="U175" s="102">
        <f>IF(OR(L175="",P175="Mut+ext"),0,IF(VLOOKUP(L175,Paramétrage!$C$6:$E$29,2,0)=0,0,IF(O175="","saisir capacité",IF(OR(G175=Paramétrage!$I$7,G175=Paramétrage!$I$8,G175=Paramétrage!$I$9,G175=Paramétrage!$I$10),0,M175*T175*VLOOKUP(L175,Paramétrage!$C$6:$E$29,2,0)))))</f>
        <v>0</v>
      </c>
      <c r="V175" s="43"/>
      <c r="W175" s="103">
        <f t="shared" si="57"/>
        <v>0</v>
      </c>
      <c r="X175" s="111">
        <f>IF(L175="",0,IF(ISERROR(V175+U175*VLOOKUP(L175,Paramétrage!$C$6:$E$29,3,0))=TRUE,W175,V175+U175*VLOOKUP(L175,Paramétrage!$C$6:$E$29,3,0)))</f>
        <v>0</v>
      </c>
      <c r="Y175" s="366"/>
      <c r="Z175" s="361"/>
      <c r="AA175" s="367"/>
      <c r="AB175" s="214"/>
      <c r="AC175" s="44"/>
      <c r="AD175" s="74">
        <f t="shared" si="58"/>
        <v>0</v>
      </c>
      <c r="AE175" s="17">
        <f t="shared" si="59"/>
        <v>0</v>
      </c>
    </row>
    <row r="176" spans="1:31" ht="15.65" hidden="1" customHeight="1" x14ac:dyDescent="0.25">
      <c r="A176" s="379"/>
      <c r="B176" s="351"/>
      <c r="C176" s="354"/>
      <c r="D176" s="355"/>
      <c r="E176" s="358"/>
      <c r="F176" s="164"/>
      <c r="G176" s="64"/>
      <c r="H176" s="65"/>
      <c r="I176" s="59"/>
      <c r="J176" s="58"/>
      <c r="K176" s="40"/>
      <c r="L176" s="41"/>
      <c r="M176" s="52"/>
      <c r="N176" s="49"/>
      <c r="O176" s="57"/>
      <c r="P176" s="42"/>
      <c r="Q176" s="360"/>
      <c r="R176" s="361"/>
      <c r="S176" s="362"/>
      <c r="T176" s="110" t="str">
        <f>IF(OR(O176="",L176=Paramétrage!$C$10,L176=Paramétrage!$C$13,L176=Paramétrage!$C$17,L176=Paramétrage!$C$20,L176=Paramétrage!$C$24,L176=Paramétrage!$C$27,AND(L176&lt;&gt;Paramétrage!$C$9,P176="Mut+ext")),"",ROUNDUP(N176/O176,0))</f>
        <v/>
      </c>
      <c r="U176" s="102">
        <f>IF(OR(L176="",P176="Mut+ext"),0,IF(VLOOKUP(L176,Paramétrage!$C$6:$E$29,2,0)=0,0,IF(O176="","saisir capacité",IF(OR(G176=Paramétrage!$I$7,G176=Paramétrage!$I$8,G176=Paramétrage!$I$9,G176=Paramétrage!$I$10),0,M176*T176*VLOOKUP(L176,Paramétrage!$C$6:$E$29,2,0)))))</f>
        <v>0</v>
      </c>
      <c r="V176" s="43"/>
      <c r="W176" s="103">
        <f t="shared" si="57"/>
        <v>0</v>
      </c>
      <c r="X176" s="111">
        <f>IF(L176="",0,IF(ISERROR(V176+U176*VLOOKUP(L176,Paramétrage!$C$6:$E$29,3,0))=TRUE,W176,V176+U176*VLOOKUP(L176,Paramétrage!$C$6:$E$29,3,0)))</f>
        <v>0</v>
      </c>
      <c r="Y176" s="366"/>
      <c r="Z176" s="361"/>
      <c r="AA176" s="367"/>
      <c r="AB176" s="214"/>
      <c r="AC176" s="44"/>
      <c r="AD176" s="74">
        <f t="shared" si="58"/>
        <v>0</v>
      </c>
      <c r="AE176" s="17">
        <f t="shared" si="59"/>
        <v>0</v>
      </c>
    </row>
    <row r="177" spans="1:31" ht="15.65" hidden="1" customHeight="1" x14ac:dyDescent="0.25">
      <c r="A177" s="379"/>
      <c r="B177" s="351"/>
      <c r="C177" s="356"/>
      <c r="D177" s="357"/>
      <c r="E177" s="359"/>
      <c r="F177" s="164"/>
      <c r="G177" s="64"/>
      <c r="H177" s="65"/>
      <c r="I177" s="59"/>
      <c r="J177" s="58"/>
      <c r="K177" s="40"/>
      <c r="L177" s="41"/>
      <c r="M177" s="53"/>
      <c r="N177" s="49"/>
      <c r="O177" s="57"/>
      <c r="P177" s="42"/>
      <c r="Q177" s="360"/>
      <c r="R177" s="361"/>
      <c r="S177" s="362"/>
      <c r="T177" s="110" t="str">
        <f>IF(OR(O177="",L177=Paramétrage!$C$10,L177=Paramétrage!$C$13,L177=Paramétrage!$C$17,L177=Paramétrage!$C$20,L177=Paramétrage!$C$24,L177=Paramétrage!$C$27,AND(L177&lt;&gt;Paramétrage!$C$9,P177="Mut+ext")),"",ROUNDUP(N177/O177,0))</f>
        <v/>
      </c>
      <c r="U177" s="102">
        <f>IF(OR(L177="",P177="Mut+ext"),0,IF(VLOOKUP(L177,Paramétrage!$C$6:$E$29,2,0)=0,0,IF(O177="","saisir capacité",IF(OR(G177=Paramétrage!$I$7,G177=Paramétrage!$I$8,G177=Paramétrage!$I$9,G177=Paramétrage!$I$10),0,M177*T177*VLOOKUP(L177,Paramétrage!$C$6:$E$29,2,0)))))</f>
        <v>0</v>
      </c>
      <c r="V177" s="43"/>
      <c r="W177" s="103">
        <f t="shared" si="57"/>
        <v>0</v>
      </c>
      <c r="X177" s="111">
        <f>IF(L177="",0,IF(ISERROR(V177+U177*VLOOKUP(L177,Paramétrage!$C$6:$E$29,3,0))=TRUE,W177,V177+U177*VLOOKUP(L177,Paramétrage!$C$6:$E$29,3,0)))</f>
        <v>0</v>
      </c>
      <c r="Y177" s="366"/>
      <c r="Z177" s="361"/>
      <c r="AA177" s="367"/>
      <c r="AB177" s="214"/>
      <c r="AC177" s="44"/>
      <c r="AD177" s="74">
        <f>IF(F177="",0,IF(J177="",0,IF(SUMIF($F$170:$F$177,F177,$N$170:$N$177)=0,0,IF(OR(K177="",J177="obligatoire"),AE177/SUMIF($F$170:$F$177,F177,$N$170:$N$177),AE177/(SUMIF($F$170:$F$177,F177,$N$170:$N$177)/K177)))))</f>
        <v>0</v>
      </c>
      <c r="AE177" s="17">
        <f t="shared" si="59"/>
        <v>0</v>
      </c>
    </row>
    <row r="178" spans="1:31" ht="15.65" hidden="1" customHeight="1" x14ac:dyDescent="0.25">
      <c r="A178" s="379"/>
      <c r="B178" s="351"/>
      <c r="C178" s="178"/>
      <c r="D178" s="89"/>
      <c r="E178" s="88"/>
      <c r="F178" s="89"/>
      <c r="G178" s="169"/>
      <c r="H178" s="167"/>
      <c r="I178" s="161"/>
      <c r="J178" s="90"/>
      <c r="K178" s="92"/>
      <c r="L178" s="93"/>
      <c r="M178" s="94">
        <f>AD178</f>
        <v>0</v>
      </c>
      <c r="N178" s="95"/>
      <c r="O178" s="95"/>
      <c r="P178" s="98"/>
      <c r="Q178" s="96"/>
      <c r="R178" s="96"/>
      <c r="S178" s="97"/>
      <c r="T178" s="153"/>
      <c r="U178" s="99">
        <f>SUM(U170:U177)</f>
        <v>0</v>
      </c>
      <c r="V178" s="93">
        <f>SUM(V170:V177)</f>
        <v>0</v>
      </c>
      <c r="W178" s="100">
        <f t="shared" ref="W178" si="60">U178+V178</f>
        <v>0</v>
      </c>
      <c r="X178" s="101">
        <f>SUM(X170:X177)</f>
        <v>0</v>
      </c>
      <c r="Y178" s="154"/>
      <c r="Z178" s="155"/>
      <c r="AA178" s="156"/>
      <c r="AB178" s="157"/>
      <c r="AC178" s="158"/>
      <c r="AD178" s="159">
        <f>SUM(AD170:AD177)</f>
        <v>0</v>
      </c>
      <c r="AE178" s="160">
        <f>SUM(AE170:AE177)</f>
        <v>0</v>
      </c>
    </row>
    <row r="179" spans="1:31" ht="15.65" hidden="1" customHeight="1" x14ac:dyDescent="0.25">
      <c r="A179" s="379"/>
      <c r="B179" s="351" t="s">
        <v>198</v>
      </c>
      <c r="C179" s="352" t="s">
        <v>271</v>
      </c>
      <c r="D179" s="353"/>
      <c r="E179" s="358"/>
      <c r="F179" s="212" t="s">
        <v>204</v>
      </c>
      <c r="G179" s="47"/>
      <c r="H179" s="65"/>
      <c r="I179" s="59"/>
      <c r="J179" s="58"/>
      <c r="K179" s="40"/>
      <c r="L179" s="41"/>
      <c r="M179" s="52"/>
      <c r="N179" s="49"/>
      <c r="O179" s="57"/>
      <c r="P179" s="46"/>
      <c r="Q179" s="360"/>
      <c r="R179" s="361"/>
      <c r="S179" s="362"/>
      <c r="T179" s="110" t="str">
        <f>IF(OR(O179="",L179=Paramétrage!$C$10,L179=Paramétrage!$C$13,L179=Paramétrage!$C$17,L179=Paramétrage!$C$20,L179=Paramétrage!$C$24,L179=Paramétrage!$C$27,AND(L179&lt;&gt;Paramétrage!$C$9,P179="Mut+ext")),"",ROUNDUP(N179/O179,0))</f>
        <v/>
      </c>
      <c r="U179" s="102">
        <f>IF(OR(L179="",P179="Mut+ext"),0,IF(VLOOKUP(L179,Paramétrage!$C$6:$E$29,2,0)=0,0,IF(O179="","saisir capacité",IF(OR(G179=Paramétrage!$I$7,G179=Paramétrage!$I$8,G179=Paramétrage!$I$9,G179=Paramétrage!$I$10),0,M179*T179*VLOOKUP(L179,Paramétrage!$C$6:$E$29,2,0)))))</f>
        <v>0</v>
      </c>
      <c r="V179" s="43"/>
      <c r="W179" s="103">
        <f t="shared" ref="W179:W186" si="61">IF(ISERROR(U179+V179)=TRUE,U179,U179+V179)</f>
        <v>0</v>
      </c>
      <c r="X179" s="111">
        <f>IF(L179="",0,IF(ISERROR(V179+U179*VLOOKUP(L179,Paramétrage!$C$6:$E$29,3,0))=TRUE,W179,V179+U179*VLOOKUP(L179,Paramétrage!$C$6:$E$29,3,0)))</f>
        <v>0</v>
      </c>
      <c r="Y179" s="366"/>
      <c r="Z179" s="361"/>
      <c r="AA179" s="367"/>
      <c r="AB179" s="214"/>
      <c r="AC179" s="45"/>
      <c r="AD179" s="74">
        <f t="shared" ref="AD179:AD185" si="62">IF(F179="",0,IF(J179="",0,IF(SUMIF($F$179:$F$186,F179,$N$179:$N$186)=0,0,IF(OR(K179="",J179="obligatoire"),AE179/SUMIF($F$179:$F$186,F179,$N$179:$N$186),AE179/(SUMIF($F$179:$F$186,F179,$N$179:$N$186)/K179)))))</f>
        <v>0</v>
      </c>
      <c r="AE179" s="17">
        <f t="shared" ref="AE179:AE186" si="63">M179*N179</f>
        <v>0</v>
      </c>
    </row>
    <row r="180" spans="1:31" ht="15.65" hidden="1" customHeight="1" x14ac:dyDescent="0.25">
      <c r="A180" s="379"/>
      <c r="B180" s="351"/>
      <c r="C180" s="354"/>
      <c r="D180" s="355"/>
      <c r="E180" s="358"/>
      <c r="F180" s="164"/>
      <c r="G180" s="39"/>
      <c r="H180" s="65"/>
      <c r="I180" s="59"/>
      <c r="J180" s="58"/>
      <c r="K180" s="40"/>
      <c r="L180" s="41"/>
      <c r="M180" s="52"/>
      <c r="N180" s="49"/>
      <c r="O180" s="57"/>
      <c r="P180" s="42"/>
      <c r="Q180" s="360"/>
      <c r="R180" s="361"/>
      <c r="S180" s="362"/>
      <c r="T180" s="110" t="str">
        <f>IF(OR(O180="",L180=Paramétrage!$C$10,L180=Paramétrage!$C$13,L180=Paramétrage!$C$17,L180=Paramétrage!$C$20,L180=Paramétrage!$C$24,L180=Paramétrage!$C$27,AND(L180&lt;&gt;Paramétrage!$C$9,P180="Mut+ext")),"",ROUNDUP(N180/O180,0))</f>
        <v/>
      </c>
      <c r="U180" s="102">
        <f>IF(OR(L180="",P180="Mut+ext"),0,IF(VLOOKUP(L180,Paramétrage!$C$6:$E$29,2,0)=0,0,IF(O180="","saisir capacité",IF(OR(G180=Paramétrage!$I$7,G180=Paramétrage!$I$8,G180=Paramétrage!$I$9,G180=Paramétrage!$I$10),0,M180*T180*VLOOKUP(L180,Paramétrage!$C$6:$E$29,2,0)))))</f>
        <v>0</v>
      </c>
      <c r="V180" s="43"/>
      <c r="W180" s="103">
        <f t="shared" si="61"/>
        <v>0</v>
      </c>
      <c r="X180" s="111">
        <f>IF(L180="",0,IF(ISERROR(V180+U180*VLOOKUP(L180,Paramétrage!$C$6:$E$29,3,0))=TRUE,W180,V180+U180*VLOOKUP(L180,Paramétrage!$C$6:$E$29,3,0)))</f>
        <v>0</v>
      </c>
      <c r="Y180" s="366"/>
      <c r="Z180" s="361"/>
      <c r="AA180" s="367"/>
      <c r="AB180" s="214"/>
      <c r="AC180" s="44"/>
      <c r="AD180" s="74">
        <f t="shared" si="62"/>
        <v>0</v>
      </c>
      <c r="AE180" s="17">
        <f t="shared" si="63"/>
        <v>0</v>
      </c>
    </row>
    <row r="181" spans="1:31" ht="15.65" hidden="1" customHeight="1" x14ac:dyDescent="0.25">
      <c r="A181" s="379"/>
      <c r="B181" s="351"/>
      <c r="C181" s="354"/>
      <c r="D181" s="355"/>
      <c r="E181" s="358"/>
      <c r="F181" s="164"/>
      <c r="G181" s="39"/>
      <c r="H181" s="65"/>
      <c r="I181" s="59"/>
      <c r="J181" s="58"/>
      <c r="K181" s="40"/>
      <c r="L181" s="41"/>
      <c r="M181" s="52"/>
      <c r="N181" s="49"/>
      <c r="O181" s="57"/>
      <c r="P181" s="42"/>
      <c r="Q181" s="360"/>
      <c r="R181" s="361"/>
      <c r="S181" s="362"/>
      <c r="T181" s="110" t="str">
        <f>IF(OR(O181="",L181=Paramétrage!$C$10,L181=Paramétrage!$C$13,L181=Paramétrage!$C$17,L181=Paramétrage!$C$20,L181=Paramétrage!$C$24,L181=Paramétrage!$C$27,AND(L181&lt;&gt;Paramétrage!$C$9,P181="Mut+ext")),"",ROUNDUP(N181/O181,0))</f>
        <v/>
      </c>
      <c r="U181" s="102">
        <f>IF(OR(L181="",P181="Mut+ext"),0,IF(VLOOKUP(L181,Paramétrage!$C$6:$E$29,2,0)=0,0,IF(O181="","saisir capacité",IF(OR(G181=Paramétrage!$I$7,G181=Paramétrage!$I$8,G181=Paramétrage!$I$9,G181=Paramétrage!$I$10),0,M181*T181*VLOOKUP(L181,Paramétrage!$C$6:$E$29,2,0)))))</f>
        <v>0</v>
      </c>
      <c r="V181" s="43"/>
      <c r="W181" s="103">
        <f t="shared" si="61"/>
        <v>0</v>
      </c>
      <c r="X181" s="111">
        <f>IF(L181="",0,IF(ISERROR(V181+U181*VLOOKUP(L181,Paramétrage!$C$6:$E$29,3,0))=TRUE,W181,V181+U181*VLOOKUP(L181,Paramétrage!$C$6:$E$29,3,0)))</f>
        <v>0</v>
      </c>
      <c r="Y181" s="366"/>
      <c r="Z181" s="361"/>
      <c r="AA181" s="367"/>
      <c r="AB181" s="214"/>
      <c r="AC181" s="44"/>
      <c r="AD181" s="74">
        <f t="shared" si="62"/>
        <v>0</v>
      </c>
      <c r="AE181" s="17">
        <f t="shared" si="63"/>
        <v>0</v>
      </c>
    </row>
    <row r="182" spans="1:31" ht="15.65" hidden="1" customHeight="1" x14ac:dyDescent="0.25">
      <c r="A182" s="379"/>
      <c r="B182" s="351"/>
      <c r="C182" s="354"/>
      <c r="D182" s="355"/>
      <c r="E182" s="358"/>
      <c r="F182" s="213"/>
      <c r="G182" s="39"/>
      <c r="H182" s="65"/>
      <c r="I182" s="59"/>
      <c r="J182" s="58"/>
      <c r="K182" s="40"/>
      <c r="L182" s="41"/>
      <c r="M182" s="52"/>
      <c r="N182" s="49"/>
      <c r="O182" s="57"/>
      <c r="P182" s="42"/>
      <c r="Q182" s="360"/>
      <c r="R182" s="361"/>
      <c r="S182" s="362"/>
      <c r="T182" s="110" t="str">
        <f>IF(OR(O182="",L182=Paramétrage!$C$10,L182=Paramétrage!$C$13,L182=Paramétrage!$C$17,L182=Paramétrage!$C$20,L182=Paramétrage!$C$24,L182=Paramétrage!$C$27,AND(L182&lt;&gt;Paramétrage!$C$9,P182="Mut+ext")),"",ROUNDUP(N182/O182,0))</f>
        <v/>
      </c>
      <c r="U182" s="102">
        <f>IF(OR(L182="",P182="Mut+ext"),0,IF(VLOOKUP(L182,Paramétrage!$C$6:$E$29,2,0)=0,0,IF(O182="","saisir capacité",IF(OR(G182=Paramétrage!$I$7,G182=Paramétrage!$I$8,G182=Paramétrage!$I$9,G182=Paramétrage!$I$10),0,M182*T182*VLOOKUP(L182,Paramétrage!$C$6:$E$29,2,0)))))</f>
        <v>0</v>
      </c>
      <c r="V182" s="43"/>
      <c r="W182" s="103">
        <f t="shared" si="61"/>
        <v>0</v>
      </c>
      <c r="X182" s="111">
        <f>IF(L182="",0,IF(ISERROR(V182+U182*VLOOKUP(L182,Paramétrage!$C$6:$E$29,3,0))=TRUE,W182,V182+U182*VLOOKUP(L182,Paramétrage!$C$6:$E$29,3,0)))</f>
        <v>0</v>
      </c>
      <c r="Y182" s="366"/>
      <c r="Z182" s="361"/>
      <c r="AA182" s="367"/>
      <c r="AB182" s="214"/>
      <c r="AC182" s="44"/>
      <c r="AD182" s="74">
        <f t="shared" si="62"/>
        <v>0</v>
      </c>
      <c r="AE182" s="17">
        <f t="shared" si="63"/>
        <v>0</v>
      </c>
    </row>
    <row r="183" spans="1:31" ht="15.65" hidden="1" customHeight="1" x14ac:dyDescent="0.25">
      <c r="A183" s="379"/>
      <c r="B183" s="351"/>
      <c r="C183" s="354"/>
      <c r="D183" s="355"/>
      <c r="E183" s="358"/>
      <c r="F183" s="164"/>
      <c r="G183" s="64"/>
      <c r="H183" s="65"/>
      <c r="I183" s="59"/>
      <c r="J183" s="58"/>
      <c r="K183" s="40"/>
      <c r="L183" s="41"/>
      <c r="M183" s="52"/>
      <c r="N183" s="49"/>
      <c r="O183" s="57"/>
      <c r="P183" s="42"/>
      <c r="Q183" s="360"/>
      <c r="R183" s="361"/>
      <c r="S183" s="362"/>
      <c r="T183" s="110" t="str">
        <f>IF(OR(O183="",L183=Paramétrage!$C$10,L183=Paramétrage!$C$13,L183=Paramétrage!$C$17,L183=Paramétrage!$C$20,L183=Paramétrage!$C$24,L183=Paramétrage!$C$27,AND(L183&lt;&gt;Paramétrage!$C$9,P183="Mut+ext")),"",ROUNDUP(N183/O183,0))</f>
        <v/>
      </c>
      <c r="U183" s="102">
        <f>IF(OR(L183="",P183="Mut+ext"),0,IF(VLOOKUP(L183,Paramétrage!$C$6:$E$29,2,0)=0,0,IF(O183="","saisir capacité",IF(OR(G183=Paramétrage!$I$7,G183=Paramétrage!$I$8,G183=Paramétrage!$I$9,G183=Paramétrage!$I$10),0,M183*T183*VLOOKUP(L183,Paramétrage!$C$6:$E$29,2,0)))))</f>
        <v>0</v>
      </c>
      <c r="V183" s="43"/>
      <c r="W183" s="103">
        <f t="shared" si="61"/>
        <v>0</v>
      </c>
      <c r="X183" s="111">
        <f>IF(L183="",0,IF(ISERROR(V183+U183*VLOOKUP(L183,Paramétrage!$C$6:$E$29,3,0))=TRUE,W183,V183+U183*VLOOKUP(L183,Paramétrage!$C$6:$E$29,3,0)))</f>
        <v>0</v>
      </c>
      <c r="Y183" s="366"/>
      <c r="Z183" s="361"/>
      <c r="AA183" s="367"/>
      <c r="AB183" s="214"/>
      <c r="AC183" s="44"/>
      <c r="AD183" s="74">
        <f t="shared" si="62"/>
        <v>0</v>
      </c>
      <c r="AE183" s="17">
        <f t="shared" si="63"/>
        <v>0</v>
      </c>
    </row>
    <row r="184" spans="1:31" ht="15.65" hidden="1" customHeight="1" x14ac:dyDescent="0.25">
      <c r="A184" s="379"/>
      <c r="B184" s="351"/>
      <c r="C184" s="354"/>
      <c r="D184" s="355"/>
      <c r="E184" s="358"/>
      <c r="F184" s="164"/>
      <c r="G184" s="64"/>
      <c r="H184" s="65"/>
      <c r="I184" s="59"/>
      <c r="J184" s="58"/>
      <c r="K184" s="40"/>
      <c r="L184" s="41"/>
      <c r="M184" s="52"/>
      <c r="N184" s="49"/>
      <c r="O184" s="57"/>
      <c r="P184" s="42"/>
      <c r="Q184" s="360"/>
      <c r="R184" s="361"/>
      <c r="S184" s="362"/>
      <c r="T184" s="110" t="str">
        <f>IF(OR(O184="",L184=Paramétrage!$C$10,L184=Paramétrage!$C$13,L184=Paramétrage!$C$17,L184=Paramétrage!$C$20,L184=Paramétrage!$C$24,L184=Paramétrage!$C$27,AND(L184&lt;&gt;Paramétrage!$C$9,P184="Mut+ext")),"",ROUNDUP(N184/O184,0))</f>
        <v/>
      </c>
      <c r="U184" s="102">
        <f>IF(OR(L184="",P184="Mut+ext"),0,IF(VLOOKUP(L184,Paramétrage!$C$6:$E$29,2,0)=0,0,IF(O184="","saisir capacité",IF(OR(G184=Paramétrage!$I$7,G184=Paramétrage!$I$8,G184=Paramétrage!$I$9,G184=Paramétrage!$I$10),0,M184*T184*VLOOKUP(L184,Paramétrage!$C$6:$E$29,2,0)))))</f>
        <v>0</v>
      </c>
      <c r="V184" s="43"/>
      <c r="W184" s="103">
        <f t="shared" si="61"/>
        <v>0</v>
      </c>
      <c r="X184" s="111">
        <f>IF(L184="",0,IF(ISERROR(V184+U184*VLOOKUP(L184,Paramétrage!$C$6:$E$29,3,0))=TRUE,W184,V184+U184*VLOOKUP(L184,Paramétrage!$C$6:$E$29,3,0)))</f>
        <v>0</v>
      </c>
      <c r="Y184" s="366"/>
      <c r="Z184" s="361"/>
      <c r="AA184" s="367"/>
      <c r="AB184" s="214"/>
      <c r="AC184" s="44"/>
      <c r="AD184" s="74">
        <f t="shared" si="62"/>
        <v>0</v>
      </c>
      <c r="AE184" s="17">
        <f t="shared" si="63"/>
        <v>0</v>
      </c>
    </row>
    <row r="185" spans="1:31" ht="15.65" hidden="1" customHeight="1" x14ac:dyDescent="0.25">
      <c r="A185" s="379"/>
      <c r="B185" s="351"/>
      <c r="C185" s="354"/>
      <c r="D185" s="355"/>
      <c r="E185" s="358"/>
      <c r="F185" s="164"/>
      <c r="G185" s="64"/>
      <c r="H185" s="65"/>
      <c r="I185" s="59"/>
      <c r="J185" s="58"/>
      <c r="K185" s="40"/>
      <c r="L185" s="41"/>
      <c r="M185" s="52"/>
      <c r="N185" s="49"/>
      <c r="O185" s="57"/>
      <c r="P185" s="42"/>
      <c r="Q185" s="360"/>
      <c r="R185" s="361"/>
      <c r="S185" s="362"/>
      <c r="T185" s="110" t="str">
        <f>IF(OR(O185="",L185=Paramétrage!$C$10,L185=Paramétrage!$C$13,L185=Paramétrage!$C$17,L185=Paramétrage!$C$20,L185=Paramétrage!$C$24,L185=Paramétrage!$C$27,AND(L185&lt;&gt;Paramétrage!$C$9,P185="Mut+ext")),"",ROUNDUP(N185/O185,0))</f>
        <v/>
      </c>
      <c r="U185" s="102">
        <f>IF(OR(L185="",P185="Mut+ext"),0,IF(VLOOKUP(L185,Paramétrage!$C$6:$E$29,2,0)=0,0,IF(O185="","saisir capacité",IF(OR(G185=Paramétrage!$I$7,G185=Paramétrage!$I$8,G185=Paramétrage!$I$9,G185=Paramétrage!$I$10),0,M185*T185*VLOOKUP(L185,Paramétrage!$C$6:$E$29,2,0)))))</f>
        <v>0</v>
      </c>
      <c r="V185" s="43"/>
      <c r="W185" s="103">
        <f t="shared" si="61"/>
        <v>0</v>
      </c>
      <c r="X185" s="111">
        <f>IF(L185="",0,IF(ISERROR(V185+U185*VLOOKUP(L185,Paramétrage!$C$6:$E$29,3,0))=TRUE,W185,V185+U185*VLOOKUP(L185,Paramétrage!$C$6:$E$29,3,0)))</f>
        <v>0</v>
      </c>
      <c r="Y185" s="366"/>
      <c r="Z185" s="361"/>
      <c r="AA185" s="367"/>
      <c r="AB185" s="214"/>
      <c r="AC185" s="44"/>
      <c r="AD185" s="74">
        <f t="shared" si="62"/>
        <v>0</v>
      </c>
      <c r="AE185" s="17">
        <f t="shared" si="63"/>
        <v>0</v>
      </c>
    </row>
    <row r="186" spans="1:31" ht="15.65" hidden="1" customHeight="1" x14ac:dyDescent="0.25">
      <c r="A186" s="379"/>
      <c r="B186" s="351"/>
      <c r="C186" s="356"/>
      <c r="D186" s="357"/>
      <c r="E186" s="359"/>
      <c r="F186" s="164"/>
      <c r="G186" s="64"/>
      <c r="H186" s="65"/>
      <c r="I186" s="59"/>
      <c r="J186" s="58"/>
      <c r="K186" s="40"/>
      <c r="L186" s="41"/>
      <c r="M186" s="53"/>
      <c r="N186" s="49"/>
      <c r="O186" s="57"/>
      <c r="P186" s="42"/>
      <c r="Q186" s="360"/>
      <c r="R186" s="361"/>
      <c r="S186" s="362"/>
      <c r="T186" s="110" t="str">
        <f>IF(OR(O186="",L186=Paramétrage!$C$10,L186=Paramétrage!$C$13,L186=Paramétrage!$C$17,L186=Paramétrage!$C$20,L186=Paramétrage!$C$24,L186=Paramétrage!$C$27,AND(L186&lt;&gt;Paramétrage!$C$9,P186="Mut+ext")),"",ROUNDUP(N186/O186,0))</f>
        <v/>
      </c>
      <c r="U186" s="102">
        <f>IF(OR(L186="",P186="Mut+ext"),0,IF(VLOOKUP(L186,Paramétrage!$C$6:$E$29,2,0)=0,0,IF(O186="","saisir capacité",IF(OR(G186=Paramétrage!$I$7,G186=Paramétrage!$I$8,G186=Paramétrage!$I$9,G186=Paramétrage!$I$10),0,M186*T186*VLOOKUP(L186,Paramétrage!$C$6:$E$29,2,0)))))</f>
        <v>0</v>
      </c>
      <c r="V186" s="43"/>
      <c r="W186" s="103">
        <f t="shared" si="61"/>
        <v>0</v>
      </c>
      <c r="X186" s="111">
        <f>IF(L186="",0,IF(ISERROR(V186+U186*VLOOKUP(L186,Paramétrage!$C$6:$E$29,3,0))=TRUE,W186,V186+U186*VLOOKUP(L186,Paramétrage!$C$6:$E$29,3,0)))</f>
        <v>0</v>
      </c>
      <c r="Y186" s="366"/>
      <c r="Z186" s="361"/>
      <c r="AA186" s="367"/>
      <c r="AB186" s="214"/>
      <c r="AC186" s="44"/>
      <c r="AD186" s="74">
        <f>IF(F186="",0,IF(J186="",0,IF(SUMIF($F$179:$F$186,F186,$N$179:$N$186)=0,0,IF(OR(K186="",J186="obligatoire"),AE186/SUMIF($F$179:$F$186,F186,$N$179:$N$186),AE186/(SUMIF($F$179:$F$186,F186,$N$179:$N$186)/K186)))))</f>
        <v>0</v>
      </c>
      <c r="AE186" s="17">
        <f t="shared" si="63"/>
        <v>0</v>
      </c>
    </row>
    <row r="187" spans="1:31" ht="15.65" hidden="1" customHeight="1" x14ac:dyDescent="0.25">
      <c r="A187" s="379"/>
      <c r="B187" s="351"/>
      <c r="C187" s="178"/>
      <c r="D187" s="89"/>
      <c r="E187" s="88"/>
      <c r="F187" s="89"/>
      <c r="G187" s="169"/>
      <c r="H187" s="167"/>
      <c r="I187" s="161"/>
      <c r="J187" s="90"/>
      <c r="K187" s="92"/>
      <c r="L187" s="93"/>
      <c r="M187" s="94">
        <f>AD187</f>
        <v>0</v>
      </c>
      <c r="N187" s="95"/>
      <c r="O187" s="95"/>
      <c r="P187" s="98"/>
      <c r="Q187" s="96"/>
      <c r="R187" s="96"/>
      <c r="S187" s="97"/>
      <c r="T187" s="153"/>
      <c r="U187" s="99">
        <f>SUM(U179:U186)</f>
        <v>0</v>
      </c>
      <c r="V187" s="93">
        <f>SUM(V179:V186)</f>
        <v>0</v>
      </c>
      <c r="W187" s="100">
        <f t="shared" ref="W187" si="64">U187+V187</f>
        <v>0</v>
      </c>
      <c r="X187" s="101">
        <f>SUM(X179:X186)</f>
        <v>0</v>
      </c>
      <c r="Y187" s="154"/>
      <c r="Z187" s="155"/>
      <c r="AA187" s="156"/>
      <c r="AB187" s="157"/>
      <c r="AC187" s="158"/>
      <c r="AD187" s="159">
        <f>SUM(AD179:AD186)</f>
        <v>0</v>
      </c>
      <c r="AE187" s="160">
        <f>SUM(AE179:AE186)</f>
        <v>0</v>
      </c>
    </row>
    <row r="188" spans="1:31" ht="15.65" hidden="1" customHeight="1" x14ac:dyDescent="0.25">
      <c r="A188" s="379"/>
      <c r="B188" s="351" t="s">
        <v>202</v>
      </c>
      <c r="C188" s="352" t="s">
        <v>272</v>
      </c>
      <c r="D188" s="353"/>
      <c r="E188" s="358"/>
      <c r="F188" s="212" t="s">
        <v>273</v>
      </c>
      <c r="G188" s="47"/>
      <c r="H188" s="65"/>
      <c r="I188" s="59"/>
      <c r="J188" s="58"/>
      <c r="K188" s="40"/>
      <c r="L188" s="41"/>
      <c r="M188" s="52"/>
      <c r="N188" s="49"/>
      <c r="O188" s="57"/>
      <c r="P188" s="46"/>
      <c r="Q188" s="360"/>
      <c r="R188" s="361"/>
      <c r="S188" s="362"/>
      <c r="T188" s="110" t="str">
        <f>IF(OR(O188="",L188=Paramétrage!$C$10,L188=Paramétrage!$C$13,L188=Paramétrage!$C$17,L188=Paramétrage!$C$20,L188=Paramétrage!$C$24,L188=Paramétrage!$C$27,AND(L188&lt;&gt;Paramétrage!$C$9,P188="Mut+ext")),"",ROUNDUP(N188/O188,0))</f>
        <v/>
      </c>
      <c r="U188" s="102">
        <f>IF(OR(L188="",P188="Mut+ext"),0,IF(VLOOKUP(L188,Paramétrage!$C$6:$E$29,2,0)=0,0,IF(O188="","saisir capacité",IF(OR(G188=Paramétrage!$I$7,G188=Paramétrage!$I$8,G188=Paramétrage!$I$9,G188=Paramétrage!$I$10),0,M188*T188*VLOOKUP(L188,Paramétrage!$C$6:$E$29,2,0)))))</f>
        <v>0</v>
      </c>
      <c r="V188" s="43"/>
      <c r="W188" s="103">
        <f t="shared" ref="W188:W195" si="65">IF(ISERROR(U188+V188)=TRUE,U188,U188+V188)</f>
        <v>0</v>
      </c>
      <c r="X188" s="111">
        <f>IF(L188="",0,IF(ISERROR(V188+U188*VLOOKUP(L188,Paramétrage!$C$6:$E$29,3,0))=TRUE,W188,V188+U188*VLOOKUP(L188,Paramétrage!$C$6:$E$29,3,0)))</f>
        <v>0</v>
      </c>
      <c r="Y188" s="366"/>
      <c r="Z188" s="361"/>
      <c r="AA188" s="367"/>
      <c r="AB188" s="214"/>
      <c r="AC188" s="45"/>
      <c r="AD188" s="74">
        <f>IF(F188="",0,IF(J188="",0,IF(SUMIF(F188:F195,F188,N188:N195)=0,0,IF(OR(K188="",J188="obligatoire"),AE188/SUMIF(F188:F195,F188,N188:N195),AE188/(SUMIF(F188:F195,F188,N188:N195)/K188)))))</f>
        <v>0</v>
      </c>
      <c r="AE188" s="16">
        <f t="shared" ref="AE188:AE195" si="66">M188*N188</f>
        <v>0</v>
      </c>
    </row>
    <row r="189" spans="1:31" ht="15.65" hidden="1" customHeight="1" x14ac:dyDescent="0.25">
      <c r="A189" s="379"/>
      <c r="B189" s="351"/>
      <c r="C189" s="354"/>
      <c r="D189" s="355"/>
      <c r="E189" s="358"/>
      <c r="F189" s="164"/>
      <c r="G189" s="39"/>
      <c r="H189" s="65"/>
      <c r="I189" s="59"/>
      <c r="J189" s="58"/>
      <c r="K189" s="40"/>
      <c r="L189" s="41"/>
      <c r="M189" s="52"/>
      <c r="N189" s="49"/>
      <c r="O189" s="57"/>
      <c r="P189" s="42"/>
      <c r="Q189" s="360"/>
      <c r="R189" s="361"/>
      <c r="S189" s="362"/>
      <c r="T189" s="110" t="str">
        <f>IF(OR(O189="",L189=Paramétrage!$C$10,L189=Paramétrage!$C$13,L189=Paramétrage!$C$17,L189=Paramétrage!$C$20,L189=Paramétrage!$C$24,L189=Paramétrage!$C$27,AND(L189&lt;&gt;Paramétrage!$C$9,P189="Mut+ext")),"",ROUNDUP(N189/O189,0))</f>
        <v/>
      </c>
      <c r="U189" s="102">
        <f>IF(OR(L189="",P189="Mut+ext"),0,IF(VLOOKUP(L189,Paramétrage!$C$6:$E$29,2,0)=0,0,IF(O189="","saisir capacité",IF(OR(G189=Paramétrage!$I$7,G189=Paramétrage!$I$8,G189=Paramétrage!$I$9,G189=Paramétrage!$I$10),0,M189*T189*VLOOKUP(L189,Paramétrage!$C$6:$E$29,2,0)))))</f>
        <v>0</v>
      </c>
      <c r="V189" s="43"/>
      <c r="W189" s="103">
        <f t="shared" si="65"/>
        <v>0</v>
      </c>
      <c r="X189" s="111">
        <f>IF(L189="",0,IF(ISERROR(V189+U189*VLOOKUP(L189,Paramétrage!$C$6:$E$29,3,0))=TRUE,W189,V189+U189*VLOOKUP(L189,Paramétrage!$C$6:$E$29,3,0)))</f>
        <v>0</v>
      </c>
      <c r="Y189" s="366"/>
      <c r="Z189" s="361"/>
      <c r="AA189" s="367"/>
      <c r="AB189" s="214"/>
      <c r="AC189" s="44"/>
      <c r="AD189" s="74">
        <f>IF(F189="",0,IF(J189="",0,IF(SUMIF(F188:F195,F189,N188:N195)=0,0,IF(OR(K189="",J189="obligatoire"),AE189/SUMIF(F188:F195,F189,N188:N195),AE189/(SUMIF(F188:F195,F189,N188:N195)/K189)))))</f>
        <v>0</v>
      </c>
      <c r="AE189" s="17">
        <f t="shared" si="66"/>
        <v>0</v>
      </c>
    </row>
    <row r="190" spans="1:31" ht="15.65" hidden="1" customHeight="1" x14ac:dyDescent="0.25">
      <c r="A190" s="379"/>
      <c r="B190" s="351"/>
      <c r="C190" s="354"/>
      <c r="D190" s="355"/>
      <c r="E190" s="358"/>
      <c r="F190" s="164"/>
      <c r="G190" s="39"/>
      <c r="H190" s="65"/>
      <c r="I190" s="59"/>
      <c r="J190" s="58"/>
      <c r="K190" s="40"/>
      <c r="L190" s="41"/>
      <c r="M190" s="52"/>
      <c r="N190" s="49"/>
      <c r="O190" s="57"/>
      <c r="P190" s="42"/>
      <c r="Q190" s="360"/>
      <c r="R190" s="361"/>
      <c r="S190" s="362"/>
      <c r="T190" s="110" t="str">
        <f>IF(OR(O190="",L190=Paramétrage!$C$10,L190=Paramétrage!$C$13,L190=Paramétrage!$C$17,L190=Paramétrage!$C$20,L190=Paramétrage!$C$24,L190=Paramétrage!$C$27,AND(L190&lt;&gt;Paramétrage!$C$9,P190="Mut+ext")),"",ROUNDUP(N190/O190,0))</f>
        <v/>
      </c>
      <c r="U190" s="102">
        <f>IF(OR(L190="",P190="Mut+ext"),0,IF(VLOOKUP(L190,Paramétrage!$C$6:$E$29,2,0)=0,0,IF(O190="","saisir capacité",IF(OR(G190=Paramétrage!$I$7,G190=Paramétrage!$I$8,G190=Paramétrage!$I$9,G190=Paramétrage!$I$10),0,M190*T190*VLOOKUP(L190,Paramétrage!$C$6:$E$29,2,0)))))</f>
        <v>0</v>
      </c>
      <c r="V190" s="43"/>
      <c r="W190" s="103">
        <f t="shared" si="65"/>
        <v>0</v>
      </c>
      <c r="X190" s="111">
        <f>IF(L190="",0,IF(ISERROR(V190+U190*VLOOKUP(L190,Paramétrage!$C$6:$E$29,3,0))=TRUE,W190,V190+U190*VLOOKUP(L190,Paramétrage!$C$6:$E$29,3,0)))</f>
        <v>0</v>
      </c>
      <c r="Y190" s="366"/>
      <c r="Z190" s="361"/>
      <c r="AA190" s="367"/>
      <c r="AB190" s="214"/>
      <c r="AC190" s="44"/>
      <c r="AD190" s="74">
        <f>IF(F190="",0,IF(J190="",0,IF(SUMIF(F188:F195,F190,N188:N195)=0,0,IF(OR(K190="",J190="obligatoire"),AE190/SUMIF(F188:F195,F190,N188:N195),AE190/(SUMIF(F188:F195,F190,N188:N195)/K190)))))</f>
        <v>0</v>
      </c>
      <c r="AE190" s="17">
        <f t="shared" si="66"/>
        <v>0</v>
      </c>
    </row>
    <row r="191" spans="1:31" ht="15.65" hidden="1" customHeight="1" x14ac:dyDescent="0.25">
      <c r="A191" s="379"/>
      <c r="B191" s="351"/>
      <c r="C191" s="354"/>
      <c r="D191" s="355"/>
      <c r="E191" s="358"/>
      <c r="F191" s="213"/>
      <c r="G191" s="39"/>
      <c r="H191" s="65"/>
      <c r="I191" s="59"/>
      <c r="J191" s="58"/>
      <c r="K191" s="40"/>
      <c r="L191" s="41"/>
      <c r="M191" s="52"/>
      <c r="N191" s="49"/>
      <c r="O191" s="57"/>
      <c r="P191" s="42"/>
      <c r="Q191" s="360"/>
      <c r="R191" s="361"/>
      <c r="S191" s="362"/>
      <c r="T191" s="110" t="str">
        <f>IF(OR(O191="",L191=Paramétrage!$C$10,L191=Paramétrage!$C$13,L191=Paramétrage!$C$17,L191=Paramétrage!$C$20,L191=Paramétrage!$C$24,L191=Paramétrage!$C$27,AND(L191&lt;&gt;Paramétrage!$C$9,P191="Mut+ext")),"",ROUNDUP(N191/O191,0))</f>
        <v/>
      </c>
      <c r="U191" s="102">
        <f>IF(OR(L191="",P191="Mut+ext"),0,IF(VLOOKUP(L191,Paramétrage!$C$6:$E$29,2,0)=0,0,IF(O191="","saisir capacité",IF(OR(G191=Paramétrage!$I$7,G191=Paramétrage!$I$8,G191=Paramétrage!$I$9,G191=Paramétrage!$I$10),0,M191*T191*VLOOKUP(L191,Paramétrage!$C$6:$E$29,2,0)))))</f>
        <v>0</v>
      </c>
      <c r="V191" s="43"/>
      <c r="W191" s="103">
        <f t="shared" si="65"/>
        <v>0</v>
      </c>
      <c r="X191" s="111">
        <f>IF(L191="",0,IF(ISERROR(V191+U191*VLOOKUP(L191,Paramétrage!$C$6:$E$29,3,0))=TRUE,W191,V191+U191*VLOOKUP(L191,Paramétrage!$C$6:$E$29,3,0)))</f>
        <v>0</v>
      </c>
      <c r="Y191" s="366"/>
      <c r="Z191" s="361"/>
      <c r="AA191" s="367"/>
      <c r="AB191" s="214"/>
      <c r="AC191" s="44"/>
      <c r="AD191" s="74">
        <f>IF(F191="",0,IF(J191="",0,IF(SUMIF(F188:F195,F191,N188:N195)=0,0,IF(OR(K191="",J191="obligatoire"),AE191/SUMIF(F188:F195,F191,N188:N195),AE191/(SUMIF(F188:F195,F191,N188:N195)/K191)))))</f>
        <v>0</v>
      </c>
      <c r="AE191" s="17">
        <f t="shared" si="66"/>
        <v>0</v>
      </c>
    </row>
    <row r="192" spans="1:31" ht="15.65" hidden="1" customHeight="1" x14ac:dyDescent="0.25">
      <c r="A192" s="379"/>
      <c r="B192" s="351"/>
      <c r="C192" s="354"/>
      <c r="D192" s="355"/>
      <c r="E192" s="358"/>
      <c r="F192" s="164"/>
      <c r="G192" s="64"/>
      <c r="H192" s="65"/>
      <c r="I192" s="59"/>
      <c r="J192" s="58"/>
      <c r="K192" s="40"/>
      <c r="L192" s="41"/>
      <c r="M192" s="52"/>
      <c r="N192" s="49"/>
      <c r="O192" s="57"/>
      <c r="P192" s="42"/>
      <c r="Q192" s="360"/>
      <c r="R192" s="361"/>
      <c r="S192" s="362"/>
      <c r="T192" s="110" t="str">
        <f>IF(OR(O192="",L192=Paramétrage!$C$10,L192=Paramétrage!$C$13,L192=Paramétrage!$C$17,L192=Paramétrage!$C$20,L192=Paramétrage!$C$24,L192=Paramétrage!$C$27,AND(L192&lt;&gt;Paramétrage!$C$9,P192="Mut+ext")),"",ROUNDUP(N192/O192,0))</f>
        <v/>
      </c>
      <c r="U192" s="102">
        <f>IF(OR(L192="",P192="Mut+ext"),0,IF(VLOOKUP(L192,Paramétrage!$C$6:$E$29,2,0)=0,0,IF(O192="","saisir capacité",IF(OR(G192=Paramétrage!$I$7,G192=Paramétrage!$I$8,G192=Paramétrage!$I$9,G192=Paramétrage!$I$10),0,M192*T192*VLOOKUP(L192,Paramétrage!$C$6:$E$29,2,0)))))</f>
        <v>0</v>
      </c>
      <c r="V192" s="43"/>
      <c r="W192" s="103">
        <f t="shared" si="65"/>
        <v>0</v>
      </c>
      <c r="X192" s="111">
        <f>IF(L192="",0,IF(ISERROR(V192+U192*VLOOKUP(L192,Paramétrage!$C$6:$E$29,3,0))=TRUE,W192,V192+U192*VLOOKUP(L192,Paramétrage!$C$6:$E$29,3,0)))</f>
        <v>0</v>
      </c>
      <c r="Y192" s="366"/>
      <c r="Z192" s="361"/>
      <c r="AA192" s="367"/>
      <c r="AB192" s="214"/>
      <c r="AC192" s="44"/>
      <c r="AD192" s="74">
        <f>IF(F192="",0,IF(J192="",0,IF(SUMIF(F188:F195,F192,N188:N195)=0,0,IF(OR(K192="",J192="obligatoire"),AE192/SUMIF(F188:F195,F192,N188:N195),AE192/(SUMIF(F188:F195,F192,N188:N195)/K192)))))</f>
        <v>0</v>
      </c>
      <c r="AE192" s="17">
        <f t="shared" si="66"/>
        <v>0</v>
      </c>
    </row>
    <row r="193" spans="1:31" ht="15.65" hidden="1" customHeight="1" x14ac:dyDescent="0.25">
      <c r="A193" s="379"/>
      <c r="B193" s="351"/>
      <c r="C193" s="354"/>
      <c r="D193" s="355"/>
      <c r="E193" s="358"/>
      <c r="F193" s="164"/>
      <c r="G193" s="64"/>
      <c r="H193" s="65"/>
      <c r="I193" s="59"/>
      <c r="J193" s="58"/>
      <c r="K193" s="40"/>
      <c r="L193" s="41"/>
      <c r="M193" s="52"/>
      <c r="N193" s="49"/>
      <c r="O193" s="57"/>
      <c r="P193" s="42"/>
      <c r="Q193" s="360"/>
      <c r="R193" s="361"/>
      <c r="S193" s="362"/>
      <c r="T193" s="110" t="str">
        <f>IF(OR(O193="",L193=Paramétrage!$C$10,L193=Paramétrage!$C$13,L193=Paramétrage!$C$17,L193=Paramétrage!$C$20,L193=Paramétrage!$C$24,L193=Paramétrage!$C$27,AND(L193&lt;&gt;Paramétrage!$C$9,P193="Mut+ext")),"",ROUNDUP(N193/O193,0))</f>
        <v/>
      </c>
      <c r="U193" s="102">
        <f>IF(OR(L193="",P193="Mut+ext"),0,IF(VLOOKUP(L193,Paramétrage!$C$6:$E$29,2,0)=0,0,IF(O193="","saisir capacité",IF(OR(G193=Paramétrage!$I$7,G193=Paramétrage!$I$8,G193=Paramétrage!$I$9,G193=Paramétrage!$I$10),0,M193*T193*VLOOKUP(L193,Paramétrage!$C$6:$E$29,2,0)))))</f>
        <v>0</v>
      </c>
      <c r="V193" s="43"/>
      <c r="W193" s="103">
        <f t="shared" si="65"/>
        <v>0</v>
      </c>
      <c r="X193" s="111">
        <f>IF(L193="",0,IF(ISERROR(V193+U193*VLOOKUP(L193,Paramétrage!$C$6:$E$29,3,0))=TRUE,W193,V193+U193*VLOOKUP(L193,Paramétrage!$C$6:$E$29,3,0)))</f>
        <v>0</v>
      </c>
      <c r="Y193" s="366"/>
      <c r="Z193" s="361"/>
      <c r="AA193" s="367"/>
      <c r="AB193" s="214"/>
      <c r="AC193" s="44"/>
      <c r="AD193" s="74">
        <f>IF(F193="",0,IF(J193="",0,IF(SUMIF(F188:F195,F193,N188:N195)=0,0,IF(OR(K193="",J193="obligatoire"),AE193/SUMIF(F188:F195,F193,N188:N195),AE193/(SUMIF(F188:F195,F193,N188:N195)/K193)))))</f>
        <v>0</v>
      </c>
      <c r="AE193" s="17">
        <f t="shared" si="66"/>
        <v>0</v>
      </c>
    </row>
    <row r="194" spans="1:31" ht="15.65" hidden="1" customHeight="1" x14ac:dyDescent="0.25">
      <c r="A194" s="379"/>
      <c r="B194" s="351"/>
      <c r="C194" s="354"/>
      <c r="D194" s="355"/>
      <c r="E194" s="358"/>
      <c r="F194" s="164"/>
      <c r="G194" s="64"/>
      <c r="H194" s="65"/>
      <c r="I194" s="59"/>
      <c r="J194" s="58"/>
      <c r="K194" s="40"/>
      <c r="L194" s="41"/>
      <c r="M194" s="52"/>
      <c r="N194" s="49"/>
      <c r="O194" s="57"/>
      <c r="P194" s="42"/>
      <c r="Q194" s="360"/>
      <c r="R194" s="361"/>
      <c r="S194" s="362"/>
      <c r="T194" s="110" t="str">
        <f>IF(OR(O194="",L194=Paramétrage!$C$10,L194=Paramétrage!$C$13,L194=Paramétrage!$C$17,L194=Paramétrage!$C$20,L194=Paramétrage!$C$24,L194=Paramétrage!$C$27,AND(L194&lt;&gt;Paramétrage!$C$9,P194="Mut+ext")),"",ROUNDUP(N194/O194,0))</f>
        <v/>
      </c>
      <c r="U194" s="102">
        <f>IF(OR(L194="",P194="Mut+ext"),0,IF(VLOOKUP(L194,Paramétrage!$C$6:$E$29,2,0)=0,0,IF(O194="","saisir capacité",IF(OR(G194=Paramétrage!$I$7,G194=Paramétrage!$I$8,G194=Paramétrage!$I$9,G194=Paramétrage!$I$10),0,M194*T194*VLOOKUP(L194,Paramétrage!$C$6:$E$29,2,0)))))</f>
        <v>0</v>
      </c>
      <c r="V194" s="43"/>
      <c r="W194" s="103">
        <f t="shared" si="65"/>
        <v>0</v>
      </c>
      <c r="X194" s="111">
        <f>IF(L194="",0,IF(ISERROR(V194+U194*VLOOKUP(L194,Paramétrage!$C$6:$E$29,3,0))=TRUE,W194,V194+U194*VLOOKUP(L194,Paramétrage!$C$6:$E$29,3,0)))</f>
        <v>0</v>
      </c>
      <c r="Y194" s="366"/>
      <c r="Z194" s="361"/>
      <c r="AA194" s="367"/>
      <c r="AB194" s="214"/>
      <c r="AC194" s="44"/>
      <c r="AD194" s="74">
        <f>IF(F194="",0,IF(J194="",0,IF(SUMIF(F188:F195,F194,N188:N195)=0,0,IF(OR(K194="",J194="obligatoire"),AE194/SUMIF(F188:F195,F194,N188:N195),AE194/(SUMIF(F188:F195,F194,N188:N195)/K194)))))</f>
        <v>0</v>
      </c>
      <c r="AE194" s="17">
        <f t="shared" si="66"/>
        <v>0</v>
      </c>
    </row>
    <row r="195" spans="1:31" ht="15.65" hidden="1" customHeight="1" x14ac:dyDescent="0.25">
      <c r="A195" s="379"/>
      <c r="B195" s="351"/>
      <c r="C195" s="356"/>
      <c r="D195" s="357"/>
      <c r="E195" s="359"/>
      <c r="F195" s="164"/>
      <c r="G195" s="64"/>
      <c r="H195" s="65"/>
      <c r="I195" s="59"/>
      <c r="J195" s="58"/>
      <c r="K195" s="40"/>
      <c r="L195" s="41"/>
      <c r="M195" s="53"/>
      <c r="N195" s="49"/>
      <c r="O195" s="57"/>
      <c r="P195" s="42"/>
      <c r="Q195" s="360"/>
      <c r="R195" s="361"/>
      <c r="S195" s="362"/>
      <c r="T195" s="110" t="str">
        <f>IF(OR(O195="",L195=Paramétrage!$C$10,L195=Paramétrage!$C$13,L195=Paramétrage!$C$17,L195=Paramétrage!$C$20,L195=Paramétrage!$C$24,L195=Paramétrage!$C$27,AND(L195&lt;&gt;Paramétrage!$C$9,P195="Mut+ext")),"",ROUNDUP(N195/O195,0))</f>
        <v/>
      </c>
      <c r="U195" s="102">
        <f>IF(OR(L195="",P195="Mut+ext"),0,IF(VLOOKUP(L195,Paramétrage!$C$6:$E$29,2,0)=0,0,IF(O195="","saisir capacité",IF(OR(G195=Paramétrage!$I$7,G195=Paramétrage!$I$8,G195=Paramétrage!$I$9,G195=Paramétrage!$I$10),0,M195*T195*VLOOKUP(L195,Paramétrage!$C$6:$E$29,2,0)))))</f>
        <v>0</v>
      </c>
      <c r="V195" s="43"/>
      <c r="W195" s="103">
        <f t="shared" si="65"/>
        <v>0</v>
      </c>
      <c r="X195" s="111">
        <f>IF(L195="",0,IF(ISERROR(V195+U195*VLOOKUP(L195,Paramétrage!$C$6:$E$29,3,0))=TRUE,W195,V195+U195*VLOOKUP(L195,Paramétrage!$C$6:$E$29,3,0)))</f>
        <v>0</v>
      </c>
      <c r="Y195" s="366"/>
      <c r="Z195" s="361"/>
      <c r="AA195" s="367"/>
      <c r="AB195" s="214"/>
      <c r="AC195" s="44"/>
      <c r="AD195" s="74">
        <f>IF(F195="",0,IF(J195="",0,IF(SUMIF(F188:F195,F195,N188:N195)=0,0,IF(OR(K195="",J195="obligatoire"),AE195/SUMIF(F188:F195,F195,N188:N195),AE195/(SUMIF(F188:F195,F195,N188:N195)/K195)))))</f>
        <v>0</v>
      </c>
      <c r="AE195" s="17">
        <f t="shared" si="66"/>
        <v>0</v>
      </c>
    </row>
    <row r="196" spans="1:31" ht="16.25" hidden="1" customHeight="1" thickBot="1" x14ac:dyDescent="0.3">
      <c r="A196" s="379"/>
      <c r="B196" s="351"/>
      <c r="C196" s="178"/>
      <c r="D196" s="89"/>
      <c r="E196" s="88"/>
      <c r="F196" s="89"/>
      <c r="G196" s="169"/>
      <c r="H196" s="167"/>
      <c r="I196" s="161"/>
      <c r="J196" s="90"/>
      <c r="K196" s="92"/>
      <c r="L196" s="93"/>
      <c r="M196" s="94">
        <f>AD196</f>
        <v>0</v>
      </c>
      <c r="N196" s="95"/>
      <c r="O196" s="95"/>
      <c r="P196" s="98"/>
      <c r="Q196" s="96"/>
      <c r="R196" s="96"/>
      <c r="S196" s="97"/>
      <c r="T196" s="153"/>
      <c r="U196" s="99">
        <f>SUM(U188:U195)</f>
        <v>0</v>
      </c>
      <c r="V196" s="93">
        <f>SUM(V188:V195)</f>
        <v>0</v>
      </c>
      <c r="W196" s="100">
        <f t="shared" ref="W196" si="67">U196+V196</f>
        <v>0</v>
      </c>
      <c r="X196" s="101">
        <f>SUM(X188:X195)</f>
        <v>0</v>
      </c>
      <c r="Y196" s="154"/>
      <c r="Z196" s="155"/>
      <c r="AA196" s="156"/>
      <c r="AB196" s="157"/>
      <c r="AC196" s="158"/>
      <c r="AD196" s="159">
        <f>SUM(AD188:AD195)</f>
        <v>0</v>
      </c>
      <c r="AE196" s="160">
        <f>SUM(AE188:AE195)</f>
        <v>0</v>
      </c>
    </row>
    <row r="197" spans="1:31" ht="16" thickBot="1" x14ac:dyDescent="0.3">
      <c r="A197" s="379"/>
      <c r="B197" s="122"/>
      <c r="C197" s="122"/>
      <c r="D197" s="123"/>
      <c r="E197" s="257">
        <f>E107+E116+E125+E134+E143+E161+E170+E179+E188</f>
        <v>30</v>
      </c>
      <c r="F197" s="125"/>
      <c r="G197" s="128"/>
      <c r="H197" s="128"/>
      <c r="I197" s="126"/>
      <c r="J197" s="122"/>
      <c r="K197" s="122"/>
      <c r="L197" s="123"/>
      <c r="M197" s="147">
        <f>M115+M124+M133+M142+M151+M160+M169+M178+M187+M196</f>
        <v>440</v>
      </c>
      <c r="N197" s="126"/>
      <c r="O197" s="127"/>
      <c r="P197" s="126"/>
      <c r="Q197" s="126"/>
      <c r="R197" s="126"/>
      <c r="S197" s="131"/>
      <c r="T197" s="148"/>
      <c r="U197" s="148">
        <f>U115+U124+U133+U142+U151+U160+U169+U178+U187+U196</f>
        <v>0</v>
      </c>
      <c r="V197" s="148">
        <f t="shared" ref="V197:W197" si="68">V115+V124+V133+V142+V151+V160+V169+V178+V187+V196</f>
        <v>0</v>
      </c>
      <c r="W197" s="148">
        <f t="shared" si="68"/>
        <v>0</v>
      </c>
      <c r="X197" s="129">
        <f>X115+X124+X133+X142+X151+X160+X169+X178+X187+X196</f>
        <v>0</v>
      </c>
      <c r="Y197" s="149"/>
      <c r="Z197" s="128"/>
      <c r="AA197" s="130"/>
      <c r="AB197" s="128"/>
      <c r="AC197" s="150"/>
      <c r="AD197" s="151">
        <f>SUM(AD107:AD178)/2</f>
        <v>440</v>
      </c>
      <c r="AE197" s="152">
        <f>SUM(AE122:AE169)</f>
        <v>4200</v>
      </c>
    </row>
    <row r="198" spans="1:31" ht="16" thickBot="1" x14ac:dyDescent="0.3">
      <c r="A198" s="18" t="s">
        <v>11</v>
      </c>
      <c r="B198" s="19"/>
      <c r="C198" s="19"/>
      <c r="D198" s="19"/>
      <c r="E198" s="19"/>
      <c r="F198" s="19"/>
      <c r="G198" s="48"/>
      <c r="H198" s="48"/>
      <c r="I198" s="22"/>
      <c r="J198" s="19"/>
      <c r="K198" s="19"/>
      <c r="L198" s="20"/>
      <c r="M198" s="54">
        <f>M197+M106</f>
        <v>620.71428571428578</v>
      </c>
      <c r="N198" s="22"/>
      <c r="O198" s="23"/>
      <c r="P198" s="22"/>
      <c r="Q198" s="22"/>
      <c r="R198" s="22"/>
      <c r="S198" s="24"/>
      <c r="T198" s="20"/>
      <c r="U198" s="56">
        <f>U197+U106</f>
        <v>16</v>
      </c>
      <c r="V198" s="25">
        <f>V197+V106</f>
        <v>0</v>
      </c>
      <c r="W198" s="26">
        <f>W197+W106</f>
        <v>16</v>
      </c>
      <c r="X198" s="27">
        <f>X197+X106</f>
        <v>24</v>
      </c>
      <c r="AB198" s="29"/>
      <c r="AD198" s="21">
        <f>AD197+AD106</f>
        <v>620.71428571428578</v>
      </c>
      <c r="AE198" s="28">
        <f>SUM(AE107:AE178)</f>
        <v>26400</v>
      </c>
    </row>
    <row r="199" spans="1:31" ht="18" customHeight="1" x14ac:dyDescent="0.25">
      <c r="G199" s="170"/>
      <c r="N199" s="29"/>
    </row>
  </sheetData>
  <sheetProtection algorithmName="SHA-512" hashValue="StgiZeQbizvVwSU89nohCEhSPebAXr3s/kfiFZFPMNGQ2AtZLhDgLUpUxXuYDFf2gCYw+keRUFs8EiuJeEVVHA==" saltValue="i6oJrwPyx83MCmmx0c7y4w==" spinCount="100000" sheet="1" formatCells="0" formatRows="0" autoFilter="0"/>
  <mergeCells count="430">
    <mergeCell ref="AF4:AG4"/>
    <mergeCell ref="B5:C6"/>
    <mergeCell ref="H5:J5"/>
    <mergeCell ref="T5:U5"/>
    <mergeCell ref="AD5:AE5"/>
    <mergeCell ref="AF5:AG5"/>
    <mergeCell ref="H6:J6"/>
    <mergeCell ref="T6:U6"/>
    <mergeCell ref="AD2:AE2"/>
    <mergeCell ref="AF2:AG2"/>
    <mergeCell ref="B3:C4"/>
    <mergeCell ref="H3:J3"/>
    <mergeCell ref="T3:U3"/>
    <mergeCell ref="AD3:AE3"/>
    <mergeCell ref="AF3:AG3"/>
    <mergeCell ref="H4:J4"/>
    <mergeCell ref="T4:U4"/>
    <mergeCell ref="AD4:AE4"/>
    <mergeCell ref="H7:J7"/>
    <mergeCell ref="T7:U7"/>
    <mergeCell ref="B10:D10"/>
    <mergeCell ref="E10:E11"/>
    <mergeCell ref="F10:F11"/>
    <mergeCell ref="G10:G11"/>
    <mergeCell ref="H10:H11"/>
    <mergeCell ref="I10:I11"/>
    <mergeCell ref="J10:J11"/>
    <mergeCell ref="K10:K11"/>
    <mergeCell ref="T10:T11"/>
    <mergeCell ref="C11:D11"/>
    <mergeCell ref="Y10:AA11"/>
    <mergeCell ref="AB10:AB11"/>
    <mergeCell ref="AC10:AC11"/>
    <mergeCell ref="AD10:AD11"/>
    <mergeCell ref="AE10:AE11"/>
    <mergeCell ref="L10:L11"/>
    <mergeCell ref="M10:M11"/>
    <mergeCell ref="N10:N11"/>
    <mergeCell ref="O10:O11"/>
    <mergeCell ref="P10:P11"/>
    <mergeCell ref="Q10:S11"/>
    <mergeCell ref="A12:A106"/>
    <mergeCell ref="B12:B20"/>
    <mergeCell ref="C12:D19"/>
    <mergeCell ref="E12:E19"/>
    <mergeCell ref="Q12:S12"/>
    <mergeCell ref="Q16:S16"/>
    <mergeCell ref="B21:B29"/>
    <mergeCell ref="C21:D28"/>
    <mergeCell ref="E21:E28"/>
    <mergeCell ref="Q24:S24"/>
    <mergeCell ref="Q27:S27"/>
    <mergeCell ref="Q54:S54"/>
    <mergeCell ref="Q85:S85"/>
    <mergeCell ref="Y16:AA16"/>
    <mergeCell ref="Q17:S17"/>
    <mergeCell ref="Y17:AA17"/>
    <mergeCell ref="Q18:S18"/>
    <mergeCell ref="Y18:AA18"/>
    <mergeCell ref="Q19:S19"/>
    <mergeCell ref="Y19:AA19"/>
    <mergeCell ref="Y12:AA12"/>
    <mergeCell ref="Q13:S13"/>
    <mergeCell ref="Y13:AA13"/>
    <mergeCell ref="Q14:S14"/>
    <mergeCell ref="Y14:AA14"/>
    <mergeCell ref="Q15:S15"/>
    <mergeCell ref="Y15:AA15"/>
    <mergeCell ref="Y24:AA24"/>
    <mergeCell ref="Q25:S25"/>
    <mergeCell ref="Y25:AA25"/>
    <mergeCell ref="Q26:S26"/>
    <mergeCell ref="Y26:AA26"/>
    <mergeCell ref="Q21:S21"/>
    <mergeCell ref="Y21:AA21"/>
    <mergeCell ref="Q22:S22"/>
    <mergeCell ref="Y22:AA22"/>
    <mergeCell ref="Q23:S23"/>
    <mergeCell ref="Y23:AA23"/>
    <mergeCell ref="Y27:AA27"/>
    <mergeCell ref="Q28:S28"/>
    <mergeCell ref="Y28:AA28"/>
    <mergeCell ref="B30:B38"/>
    <mergeCell ref="C30:D37"/>
    <mergeCell ref="E30:E37"/>
    <mergeCell ref="Q30:S30"/>
    <mergeCell ref="Y30:AA30"/>
    <mergeCell ref="Q31:S31"/>
    <mergeCell ref="Q35:S35"/>
    <mergeCell ref="Y35:AA35"/>
    <mergeCell ref="Q36:S36"/>
    <mergeCell ref="Y36:AA36"/>
    <mergeCell ref="Q37:S37"/>
    <mergeCell ref="Y37:AA37"/>
    <mergeCell ref="Y31:AA31"/>
    <mergeCell ref="Q32:S32"/>
    <mergeCell ref="Y32:AA32"/>
    <mergeCell ref="Q33:S33"/>
    <mergeCell ref="Y33:AA33"/>
    <mergeCell ref="Q34:S34"/>
    <mergeCell ref="Y34:AA34"/>
    <mergeCell ref="Y42:AA42"/>
    <mergeCell ref="Q43:S43"/>
    <mergeCell ref="Y43:AA43"/>
    <mergeCell ref="Q44:S44"/>
    <mergeCell ref="Y44:AA44"/>
    <mergeCell ref="Q45:S45"/>
    <mergeCell ref="Y45:AA45"/>
    <mergeCell ref="B39:B47"/>
    <mergeCell ref="C39:D46"/>
    <mergeCell ref="E39:E46"/>
    <mergeCell ref="Q39:S39"/>
    <mergeCell ref="Y39:AA39"/>
    <mergeCell ref="Q40:S40"/>
    <mergeCell ref="Y40:AA40"/>
    <mergeCell ref="Q41:S41"/>
    <mergeCell ref="Y41:AA41"/>
    <mergeCell ref="Q42:S42"/>
    <mergeCell ref="Y50:AA50"/>
    <mergeCell ref="Q51:S51"/>
    <mergeCell ref="Y51:AA51"/>
    <mergeCell ref="Q52:S52"/>
    <mergeCell ref="Y52:AA52"/>
    <mergeCell ref="Q53:S53"/>
    <mergeCell ref="Y53:AA53"/>
    <mergeCell ref="Q46:S46"/>
    <mergeCell ref="Y46:AA46"/>
    <mergeCell ref="Q48:S48"/>
    <mergeCell ref="Y48:AA48"/>
    <mergeCell ref="Q49:S49"/>
    <mergeCell ref="Y49:AA49"/>
    <mergeCell ref="Q50:S50"/>
    <mergeCell ref="Y54:AA54"/>
    <mergeCell ref="Q55:S55"/>
    <mergeCell ref="Y55:AA55"/>
    <mergeCell ref="B57:B69"/>
    <mergeCell ref="C57:D68"/>
    <mergeCell ref="E57:E68"/>
    <mergeCell ref="Q57:S57"/>
    <mergeCell ref="Y57:AA57"/>
    <mergeCell ref="Q58:S58"/>
    <mergeCell ref="B48:B56"/>
    <mergeCell ref="C48:D55"/>
    <mergeCell ref="E48:E55"/>
    <mergeCell ref="Q62:S62"/>
    <mergeCell ref="Y62:AA62"/>
    <mergeCell ref="Q63:S63"/>
    <mergeCell ref="Y63:AA63"/>
    <mergeCell ref="Q68:S68"/>
    <mergeCell ref="Y68:AA68"/>
    <mergeCell ref="Y58:AA58"/>
    <mergeCell ref="Q59:S59"/>
    <mergeCell ref="Y59:AA59"/>
    <mergeCell ref="Q60:S60"/>
    <mergeCell ref="Y60:AA60"/>
    <mergeCell ref="Q61:S61"/>
    <mergeCell ref="Y61:AA61"/>
    <mergeCell ref="Q74:S74"/>
    <mergeCell ref="Y74:AA74"/>
    <mergeCell ref="Q75:S75"/>
    <mergeCell ref="Y75:AA75"/>
    <mergeCell ref="Q76:S76"/>
    <mergeCell ref="Y76:AA76"/>
    <mergeCell ref="B70:B78"/>
    <mergeCell ref="C70:D77"/>
    <mergeCell ref="E70:E77"/>
    <mergeCell ref="Q70:S70"/>
    <mergeCell ref="Y70:AA70"/>
    <mergeCell ref="Q71:S71"/>
    <mergeCell ref="Y71:AA71"/>
    <mergeCell ref="Q72:S72"/>
    <mergeCell ref="Y72:AA72"/>
    <mergeCell ref="Q73:S73"/>
    <mergeCell ref="Q64:S64"/>
    <mergeCell ref="Y64:AA64"/>
    <mergeCell ref="Q65:S65"/>
    <mergeCell ref="Y65:AA65"/>
    <mergeCell ref="Q66:S66"/>
    <mergeCell ref="Y66:AA66"/>
    <mergeCell ref="Q67:S67"/>
    <mergeCell ref="Y81:AA81"/>
    <mergeCell ref="Q82:S82"/>
    <mergeCell ref="Y82:AA82"/>
    <mergeCell ref="Q83:S83"/>
    <mergeCell ref="Y83:AA83"/>
    <mergeCell ref="Q84:S84"/>
    <mergeCell ref="Y84:AA84"/>
    <mergeCell ref="Q77:S77"/>
    <mergeCell ref="Y77:AA77"/>
    <mergeCell ref="Q79:S79"/>
    <mergeCell ref="Y79:AA79"/>
    <mergeCell ref="Q80:S80"/>
    <mergeCell ref="Y80:AA80"/>
    <mergeCell ref="Q81:S81"/>
    <mergeCell ref="Y85:AA85"/>
    <mergeCell ref="Q86:S86"/>
    <mergeCell ref="Y86:AA86"/>
    <mergeCell ref="B88:B96"/>
    <mergeCell ref="C88:D95"/>
    <mergeCell ref="E88:E95"/>
    <mergeCell ref="Q88:S88"/>
    <mergeCell ref="Y88:AA88"/>
    <mergeCell ref="Q89:S89"/>
    <mergeCell ref="B79:B87"/>
    <mergeCell ref="C79:D86"/>
    <mergeCell ref="E79:E86"/>
    <mergeCell ref="Q93:S93"/>
    <mergeCell ref="Y93:AA93"/>
    <mergeCell ref="Q94:S94"/>
    <mergeCell ref="Y94:AA94"/>
    <mergeCell ref="Q95:S95"/>
    <mergeCell ref="Y95:AA95"/>
    <mergeCell ref="Y89:AA89"/>
    <mergeCell ref="Q90:S90"/>
    <mergeCell ref="Y90:AA90"/>
    <mergeCell ref="Q91:S91"/>
    <mergeCell ref="Y91:AA91"/>
    <mergeCell ref="Q92:S92"/>
    <mergeCell ref="Y92:AA92"/>
    <mergeCell ref="Y100:AA100"/>
    <mergeCell ref="Q101:S101"/>
    <mergeCell ref="Y101:AA101"/>
    <mergeCell ref="Q102:S102"/>
    <mergeCell ref="Y102:AA102"/>
    <mergeCell ref="Q103:S103"/>
    <mergeCell ref="Y103:AA103"/>
    <mergeCell ref="B97:B105"/>
    <mergeCell ref="C97:D104"/>
    <mergeCell ref="E97:E104"/>
    <mergeCell ref="Q97:S97"/>
    <mergeCell ref="Y97:AA97"/>
    <mergeCell ref="Q98:S98"/>
    <mergeCell ref="Y98:AA98"/>
    <mergeCell ref="Q99:S99"/>
    <mergeCell ref="Y99:AA99"/>
    <mergeCell ref="Q100:S100"/>
    <mergeCell ref="Q104:S104"/>
    <mergeCell ref="Y104:AA104"/>
    <mergeCell ref="A107:A197"/>
    <mergeCell ref="B107:B115"/>
    <mergeCell ref="C107:D114"/>
    <mergeCell ref="E107:E114"/>
    <mergeCell ref="Q107:S107"/>
    <mergeCell ref="Y107:AA107"/>
    <mergeCell ref="Q108:S108"/>
    <mergeCell ref="Y108:AA108"/>
    <mergeCell ref="Q112:S112"/>
    <mergeCell ref="Y112:AA112"/>
    <mergeCell ref="Q113:S113"/>
    <mergeCell ref="Y113:AA113"/>
    <mergeCell ref="Q114:S114"/>
    <mergeCell ref="Y114:AA114"/>
    <mergeCell ref="Q109:S109"/>
    <mergeCell ref="Y109:AA109"/>
    <mergeCell ref="Q110:S110"/>
    <mergeCell ref="Y110:AA110"/>
    <mergeCell ref="Q111:S111"/>
    <mergeCell ref="Y111:AA111"/>
    <mergeCell ref="Y119:AA119"/>
    <mergeCell ref="Q120:S120"/>
    <mergeCell ref="Y120:AA120"/>
    <mergeCell ref="Q121:S121"/>
    <mergeCell ref="Y121:AA121"/>
    <mergeCell ref="Q122:S122"/>
    <mergeCell ref="Y122:AA122"/>
    <mergeCell ref="B116:B124"/>
    <mergeCell ref="C116:D123"/>
    <mergeCell ref="E116:E123"/>
    <mergeCell ref="Q116:S116"/>
    <mergeCell ref="Y116:AA116"/>
    <mergeCell ref="Q117:S117"/>
    <mergeCell ref="Y117:AA117"/>
    <mergeCell ref="Q118:S118"/>
    <mergeCell ref="Y118:AA118"/>
    <mergeCell ref="Q119:S119"/>
    <mergeCell ref="Y127:AA127"/>
    <mergeCell ref="Q128:S128"/>
    <mergeCell ref="Y128:AA128"/>
    <mergeCell ref="Q129:S129"/>
    <mergeCell ref="Y129:AA129"/>
    <mergeCell ref="Q130:S130"/>
    <mergeCell ref="Y130:AA130"/>
    <mergeCell ref="Q123:S123"/>
    <mergeCell ref="Y123:AA123"/>
    <mergeCell ref="Q125:S125"/>
    <mergeCell ref="Y125:AA125"/>
    <mergeCell ref="Q126:S126"/>
    <mergeCell ref="Y126:AA126"/>
    <mergeCell ref="Q127:S127"/>
    <mergeCell ref="Q131:S131"/>
    <mergeCell ref="Y131:AA131"/>
    <mergeCell ref="Q132:S132"/>
    <mergeCell ref="Y132:AA132"/>
    <mergeCell ref="B134:B142"/>
    <mergeCell ref="C134:D141"/>
    <mergeCell ref="E134:E141"/>
    <mergeCell ref="Q134:S134"/>
    <mergeCell ref="Y134:AA134"/>
    <mergeCell ref="Q135:S135"/>
    <mergeCell ref="B125:B133"/>
    <mergeCell ref="C125:D132"/>
    <mergeCell ref="E125:E132"/>
    <mergeCell ref="Q139:S139"/>
    <mergeCell ref="Y139:AA139"/>
    <mergeCell ref="Q140:S140"/>
    <mergeCell ref="Y140:AA140"/>
    <mergeCell ref="Q141:S141"/>
    <mergeCell ref="Y141:AA141"/>
    <mergeCell ref="Y135:AA135"/>
    <mergeCell ref="Q136:S136"/>
    <mergeCell ref="Y136:AA136"/>
    <mergeCell ref="Q137:S137"/>
    <mergeCell ref="Y137:AA137"/>
    <mergeCell ref="Q138:S138"/>
    <mergeCell ref="Y138:AA138"/>
    <mergeCell ref="Y146:AA146"/>
    <mergeCell ref="Q147:S147"/>
    <mergeCell ref="Y147:AA147"/>
    <mergeCell ref="Q148:S148"/>
    <mergeCell ref="Y148:AA148"/>
    <mergeCell ref="Q149:S149"/>
    <mergeCell ref="Y149:AA149"/>
    <mergeCell ref="B143:B151"/>
    <mergeCell ref="C143:D150"/>
    <mergeCell ref="E143:E150"/>
    <mergeCell ref="Q143:S143"/>
    <mergeCell ref="Y143:AA143"/>
    <mergeCell ref="Q144:S144"/>
    <mergeCell ref="Y144:AA144"/>
    <mergeCell ref="Q145:S145"/>
    <mergeCell ref="Y145:AA145"/>
    <mergeCell ref="Q146:S146"/>
    <mergeCell ref="Y154:AA154"/>
    <mergeCell ref="Q155:S155"/>
    <mergeCell ref="Y155:AA155"/>
    <mergeCell ref="Q156:S156"/>
    <mergeCell ref="Y156:AA156"/>
    <mergeCell ref="Q157:S157"/>
    <mergeCell ref="Y157:AA157"/>
    <mergeCell ref="Q150:S150"/>
    <mergeCell ref="Y150:AA150"/>
    <mergeCell ref="Q152:S152"/>
    <mergeCell ref="Y152:AA152"/>
    <mergeCell ref="Q153:S153"/>
    <mergeCell ref="Y153:AA153"/>
    <mergeCell ref="Q154:S154"/>
    <mergeCell ref="Q158:S158"/>
    <mergeCell ref="Y158:AA158"/>
    <mergeCell ref="Q159:S159"/>
    <mergeCell ref="Y159:AA159"/>
    <mergeCell ref="B161:B169"/>
    <mergeCell ref="C161:D168"/>
    <mergeCell ref="E161:E168"/>
    <mergeCell ref="Q161:S161"/>
    <mergeCell ref="Y161:AA161"/>
    <mergeCell ref="Q162:S162"/>
    <mergeCell ref="B152:B160"/>
    <mergeCell ref="C152:D159"/>
    <mergeCell ref="E152:E159"/>
    <mergeCell ref="Q166:S166"/>
    <mergeCell ref="Y166:AA166"/>
    <mergeCell ref="Q167:S167"/>
    <mergeCell ref="Y167:AA167"/>
    <mergeCell ref="Q168:S168"/>
    <mergeCell ref="Y168:AA168"/>
    <mergeCell ref="Y162:AA162"/>
    <mergeCell ref="Q163:S163"/>
    <mergeCell ref="Y163:AA163"/>
    <mergeCell ref="Q164:S164"/>
    <mergeCell ref="Y164:AA164"/>
    <mergeCell ref="Q165:S165"/>
    <mergeCell ref="Y165:AA165"/>
    <mergeCell ref="Y173:AA173"/>
    <mergeCell ref="Q174:S174"/>
    <mergeCell ref="Y174:AA174"/>
    <mergeCell ref="Q175:S175"/>
    <mergeCell ref="Y175:AA175"/>
    <mergeCell ref="Q176:S176"/>
    <mergeCell ref="Y176:AA176"/>
    <mergeCell ref="Q177:S177"/>
    <mergeCell ref="Y177:AA177"/>
    <mergeCell ref="Q179:S179"/>
    <mergeCell ref="Y179:AA179"/>
    <mergeCell ref="Q180:S180"/>
    <mergeCell ref="Y180:AA180"/>
    <mergeCell ref="Q181:S181"/>
    <mergeCell ref="B170:B178"/>
    <mergeCell ref="C170:D177"/>
    <mergeCell ref="E170:E177"/>
    <mergeCell ref="Q170:S170"/>
    <mergeCell ref="Y170:AA170"/>
    <mergeCell ref="Q171:S171"/>
    <mergeCell ref="Y171:AA171"/>
    <mergeCell ref="Q172:S172"/>
    <mergeCell ref="Y172:AA172"/>
    <mergeCell ref="Q173:S173"/>
    <mergeCell ref="Y190:AA190"/>
    <mergeCell ref="Q191:S191"/>
    <mergeCell ref="Y191:AA191"/>
    <mergeCell ref="Y181:AA181"/>
    <mergeCell ref="Q182:S182"/>
    <mergeCell ref="Y182:AA182"/>
    <mergeCell ref="Q183:S183"/>
    <mergeCell ref="Y183:AA183"/>
    <mergeCell ref="Q184:S184"/>
    <mergeCell ref="Y184:AA184"/>
    <mergeCell ref="Y67:AA67"/>
    <mergeCell ref="Q192:S192"/>
    <mergeCell ref="Y192:AA192"/>
    <mergeCell ref="Q185:S185"/>
    <mergeCell ref="Y185:AA185"/>
    <mergeCell ref="Q186:S186"/>
    <mergeCell ref="Y186:AA186"/>
    <mergeCell ref="B188:B196"/>
    <mergeCell ref="C188:D195"/>
    <mergeCell ref="E188:E195"/>
    <mergeCell ref="Q188:S188"/>
    <mergeCell ref="Y188:AA188"/>
    <mergeCell ref="Q189:S189"/>
    <mergeCell ref="B179:B187"/>
    <mergeCell ref="C179:D186"/>
    <mergeCell ref="E179:E186"/>
    <mergeCell ref="Q193:S193"/>
    <mergeCell ref="Y193:AA193"/>
    <mergeCell ref="Q194:S194"/>
    <mergeCell ref="Y194:AA194"/>
    <mergeCell ref="Q195:S195"/>
    <mergeCell ref="Y195:AA195"/>
    <mergeCell ref="Y189:AA189"/>
    <mergeCell ref="Q190:S190"/>
  </mergeCells>
  <conditionalFormatting sqref="AC20 AC115 AC124">
    <cfRule type="expression" dxfId="952" priority="988">
      <formula>$L20=#REF!</formula>
    </cfRule>
    <cfRule type="expression" dxfId="951" priority="989">
      <formula>$L20=#REF!</formula>
    </cfRule>
    <cfRule type="expression" dxfId="950" priority="990">
      <formula>$L20=#REF!</formula>
    </cfRule>
    <cfRule type="expression" dxfId="949" priority="991">
      <formula>$L20=#REF!</formula>
    </cfRule>
  </conditionalFormatting>
  <conditionalFormatting sqref="AC13:AC19">
    <cfRule type="expression" dxfId="948" priority="984">
      <formula>$L13=#REF!</formula>
    </cfRule>
    <cfRule type="expression" dxfId="947" priority="985">
      <formula>$L13=#REF!</formula>
    </cfRule>
    <cfRule type="expression" dxfId="946" priority="986">
      <formula>$L13=#REF!</formula>
    </cfRule>
    <cfRule type="expression" dxfId="945" priority="987">
      <formula>$L13=#REF!</formula>
    </cfRule>
  </conditionalFormatting>
  <conditionalFormatting sqref="Y12">
    <cfRule type="expression" dxfId="944" priority="972">
      <formula>$L12=#REF!</formula>
    </cfRule>
    <cfRule type="expression" dxfId="943" priority="973">
      <formula>$L12=#REF!</formula>
    </cfRule>
    <cfRule type="expression" dxfId="942" priority="974">
      <formula>$L12=#REF!</formula>
    </cfRule>
    <cfRule type="expression" dxfId="941" priority="975">
      <formula>$L12=#REF!</formula>
    </cfRule>
  </conditionalFormatting>
  <conditionalFormatting sqref="Y20">
    <cfRule type="expression" dxfId="940" priority="968">
      <formula>$L20=#REF!</formula>
    </cfRule>
    <cfRule type="expression" dxfId="939" priority="969">
      <formula>$L20=#REF!</formula>
    </cfRule>
    <cfRule type="expression" dxfId="938" priority="970">
      <formula>$L20=#REF!</formula>
    </cfRule>
    <cfRule type="expression" dxfId="937" priority="971">
      <formula>$L20=#REF!</formula>
    </cfRule>
  </conditionalFormatting>
  <conditionalFormatting sqref="AB13">
    <cfRule type="expression" dxfId="936" priority="960">
      <formula>$L13=#REF!</formula>
    </cfRule>
    <cfRule type="expression" dxfId="935" priority="961">
      <formula>$L13=#REF!</formula>
    </cfRule>
    <cfRule type="expression" dxfId="934" priority="962">
      <formula>$L13=#REF!</formula>
    </cfRule>
    <cfRule type="expression" dxfId="933" priority="963">
      <formula>$L13=#REF!</formula>
    </cfRule>
  </conditionalFormatting>
  <conditionalFormatting sqref="AB14">
    <cfRule type="expression" dxfId="932" priority="956">
      <formula>$L14=#REF!</formula>
    </cfRule>
    <cfRule type="expression" dxfId="931" priority="957">
      <formula>$L14=#REF!</formula>
    </cfRule>
    <cfRule type="expression" dxfId="930" priority="958">
      <formula>$L14=#REF!</formula>
    </cfRule>
    <cfRule type="expression" dxfId="929" priority="959">
      <formula>$L14=#REF!</formula>
    </cfRule>
  </conditionalFormatting>
  <conditionalFormatting sqref="AB15">
    <cfRule type="expression" dxfId="928" priority="952">
      <formula>$L15=#REF!</formula>
    </cfRule>
    <cfRule type="expression" dxfId="927" priority="953">
      <formula>$L15=#REF!</formula>
    </cfRule>
    <cfRule type="expression" dxfId="926" priority="954">
      <formula>$L15=#REF!</formula>
    </cfRule>
    <cfRule type="expression" dxfId="925" priority="955">
      <formula>$L15=#REF!</formula>
    </cfRule>
  </conditionalFormatting>
  <conditionalFormatting sqref="AB16">
    <cfRule type="expression" dxfId="924" priority="948">
      <formula>$L16=#REF!</formula>
    </cfRule>
    <cfRule type="expression" dxfId="923" priority="949">
      <formula>$L16=#REF!</formula>
    </cfRule>
    <cfRule type="expression" dxfId="922" priority="950">
      <formula>$L16=#REF!</formula>
    </cfRule>
    <cfRule type="expression" dxfId="921" priority="951">
      <formula>$L16=#REF!</formula>
    </cfRule>
  </conditionalFormatting>
  <conditionalFormatting sqref="AB18:AB19">
    <cfRule type="expression" dxfId="920" priority="944">
      <formula>$L18=#REF!</formula>
    </cfRule>
    <cfRule type="expression" dxfId="919" priority="945">
      <formula>$L18=#REF!</formula>
    </cfRule>
    <cfRule type="expression" dxfId="918" priority="946">
      <formula>$L18=#REF!</formula>
    </cfRule>
    <cfRule type="expression" dxfId="917" priority="947">
      <formula>$L18=#REF!</formula>
    </cfRule>
  </conditionalFormatting>
  <conditionalFormatting sqref="AB17">
    <cfRule type="expression" dxfId="916" priority="940">
      <formula>$L17=#REF!</formula>
    </cfRule>
    <cfRule type="expression" dxfId="915" priority="941">
      <formula>$L17=#REF!</formula>
    </cfRule>
    <cfRule type="expression" dxfId="914" priority="942">
      <formula>$L17=#REF!</formula>
    </cfRule>
    <cfRule type="expression" dxfId="913" priority="943">
      <formula>$L17=#REF!</formula>
    </cfRule>
  </conditionalFormatting>
  <conditionalFormatting sqref="AB124">
    <cfRule type="expression" dxfId="912" priority="936">
      <formula>$L124=#REF!</formula>
    </cfRule>
    <cfRule type="expression" dxfId="911" priority="937">
      <formula>$L124=#REF!</formula>
    </cfRule>
    <cfRule type="expression" dxfId="910" priority="938">
      <formula>$L124=#REF!</formula>
    </cfRule>
    <cfRule type="expression" dxfId="909" priority="939">
      <formula>$L124=#REF!</formula>
    </cfRule>
  </conditionalFormatting>
  <conditionalFormatting sqref="AB115">
    <cfRule type="expression" dxfId="908" priority="932">
      <formula>$L115=#REF!</formula>
    </cfRule>
    <cfRule type="expression" dxfId="907" priority="933">
      <formula>$L115=#REF!</formula>
    </cfRule>
    <cfRule type="expression" dxfId="906" priority="934">
      <formula>$L115=#REF!</formula>
    </cfRule>
    <cfRule type="expression" dxfId="905" priority="935">
      <formula>$L115=#REF!</formula>
    </cfRule>
  </conditionalFormatting>
  <conditionalFormatting sqref="AB20">
    <cfRule type="expression" dxfId="904" priority="928">
      <formula>$L20=#REF!</formula>
    </cfRule>
    <cfRule type="expression" dxfId="903" priority="929">
      <formula>$L20=#REF!</formula>
    </cfRule>
    <cfRule type="expression" dxfId="902" priority="930">
      <formula>$L20=#REF!</formula>
    </cfRule>
    <cfRule type="expression" dxfId="901" priority="931">
      <formula>$L20=#REF!</formula>
    </cfRule>
  </conditionalFormatting>
  <conditionalFormatting sqref="P12:P20 P115 P124 P198">
    <cfRule type="cellIs" dxfId="900" priority="919" operator="equal">
      <formula>"Mut+ext"</formula>
    </cfRule>
  </conditionalFormatting>
  <conditionalFormatting sqref="Y13:Y19">
    <cfRule type="expression" dxfId="899" priority="915">
      <formula>$L13=#REF!</formula>
    </cfRule>
    <cfRule type="expression" dxfId="898" priority="916">
      <formula>$L13=#REF!</formula>
    </cfRule>
    <cfRule type="expression" dxfId="897" priority="917">
      <formula>$L13=#REF!</formula>
    </cfRule>
    <cfRule type="expression" dxfId="896" priority="918">
      <formula>$L13=#REF!</formula>
    </cfRule>
  </conditionalFormatting>
  <conditionalFormatting sqref="Y115">
    <cfRule type="expression" dxfId="895" priority="911">
      <formula>$L115=#REF!</formula>
    </cfRule>
    <cfRule type="expression" dxfId="894" priority="912">
      <formula>$L115=#REF!</formula>
    </cfRule>
    <cfRule type="expression" dxfId="893" priority="913">
      <formula>$L115=#REF!</formula>
    </cfRule>
    <cfRule type="expression" dxfId="892" priority="914">
      <formula>$L115=#REF!</formula>
    </cfRule>
  </conditionalFormatting>
  <conditionalFormatting sqref="Y124">
    <cfRule type="expression" dxfId="891" priority="907">
      <formula>$L124=#REF!</formula>
    </cfRule>
    <cfRule type="expression" dxfId="890" priority="908">
      <formula>$L124=#REF!</formula>
    </cfRule>
    <cfRule type="expression" dxfId="889" priority="909">
      <formula>$L124=#REF!</formula>
    </cfRule>
    <cfRule type="expression" dxfId="888" priority="910">
      <formula>$L124=#REF!</formula>
    </cfRule>
  </conditionalFormatting>
  <conditionalFormatting sqref="AB125:AB132">
    <cfRule type="expression" dxfId="887" priority="857">
      <formula>$L125=#REF!</formula>
    </cfRule>
    <cfRule type="expression" dxfId="886" priority="858">
      <formula>$L125=#REF!</formula>
    </cfRule>
    <cfRule type="expression" dxfId="885" priority="859">
      <formula>$L125=#REF!</formula>
    </cfRule>
    <cfRule type="expression" dxfId="884" priority="860">
      <formula>$L125=#REF!</formula>
    </cfRule>
  </conditionalFormatting>
  <conditionalFormatting sqref="AC108:AC114">
    <cfRule type="expression" dxfId="883" priority="887">
      <formula>$L108=#REF!</formula>
    </cfRule>
    <cfRule type="expression" dxfId="882" priority="888">
      <formula>$L108=#REF!</formula>
    </cfRule>
    <cfRule type="expression" dxfId="881" priority="889">
      <formula>$L108=#REF!</formula>
    </cfRule>
    <cfRule type="expression" dxfId="880" priority="890">
      <formula>$L108=#REF!</formula>
    </cfRule>
  </conditionalFormatting>
  <conditionalFormatting sqref="AB108:AB114">
    <cfRule type="expression" dxfId="879" priority="883">
      <formula>$L108=#REF!</formula>
    </cfRule>
    <cfRule type="expression" dxfId="878" priority="884">
      <formula>$L108=#REF!</formula>
    </cfRule>
    <cfRule type="expression" dxfId="877" priority="885">
      <formula>$L108=#REF!</formula>
    </cfRule>
    <cfRule type="expression" dxfId="876" priority="886">
      <formula>$L108=#REF!</formula>
    </cfRule>
  </conditionalFormatting>
  <conditionalFormatting sqref="P107:P114">
    <cfRule type="cellIs" dxfId="875" priority="882" operator="equal">
      <formula>"Mut+ext"</formula>
    </cfRule>
  </conditionalFormatting>
  <conditionalFormatting sqref="Y107:Y114">
    <cfRule type="expression" dxfId="874" priority="878">
      <formula>$L107=#REF!</formula>
    </cfRule>
    <cfRule type="expression" dxfId="873" priority="879">
      <formula>$L107=#REF!</formula>
    </cfRule>
    <cfRule type="expression" dxfId="872" priority="880">
      <formula>$L107=#REF!</formula>
    </cfRule>
    <cfRule type="expression" dxfId="871" priority="881">
      <formula>$L107=#REF!</formula>
    </cfRule>
  </conditionalFormatting>
  <conditionalFormatting sqref="AC116:AC123">
    <cfRule type="expression" dxfId="870" priority="874">
      <formula>$L116=#REF!</formula>
    </cfRule>
    <cfRule type="expression" dxfId="869" priority="875">
      <formula>$L116=#REF!</formula>
    </cfRule>
    <cfRule type="expression" dxfId="868" priority="876">
      <formula>$L116=#REF!</formula>
    </cfRule>
    <cfRule type="expression" dxfId="867" priority="877">
      <formula>$L116=#REF!</formula>
    </cfRule>
  </conditionalFormatting>
  <conditionalFormatting sqref="AB116:AB123">
    <cfRule type="expression" dxfId="866" priority="870">
      <formula>$L116=#REF!</formula>
    </cfRule>
    <cfRule type="expression" dxfId="865" priority="871">
      <formula>$L116=#REF!</formula>
    </cfRule>
    <cfRule type="expression" dxfId="864" priority="872">
      <formula>$L116=#REF!</formula>
    </cfRule>
    <cfRule type="expression" dxfId="863" priority="873">
      <formula>$L116=#REF!</formula>
    </cfRule>
  </conditionalFormatting>
  <conditionalFormatting sqref="P116:P123">
    <cfRule type="cellIs" dxfId="862" priority="869" operator="equal">
      <formula>"Mut+ext"</formula>
    </cfRule>
  </conditionalFormatting>
  <conditionalFormatting sqref="Y116:Y123">
    <cfRule type="expression" dxfId="861" priority="865">
      <formula>$L116=#REF!</formula>
    </cfRule>
    <cfRule type="expression" dxfId="860" priority="866">
      <formula>$L116=#REF!</formula>
    </cfRule>
    <cfRule type="expression" dxfId="859" priority="867">
      <formula>$L116=#REF!</formula>
    </cfRule>
    <cfRule type="expression" dxfId="858" priority="868">
      <formula>$L116=#REF!</formula>
    </cfRule>
  </conditionalFormatting>
  <conditionalFormatting sqref="AC125:AC132">
    <cfRule type="expression" dxfId="857" priority="861">
      <formula>$L125=#REF!</formula>
    </cfRule>
    <cfRule type="expression" dxfId="856" priority="862">
      <formula>$L125=#REF!</formula>
    </cfRule>
    <cfRule type="expression" dxfId="855" priority="863">
      <formula>$L125=#REF!</formula>
    </cfRule>
    <cfRule type="expression" dxfId="854" priority="864">
      <formula>$L125=#REF!</formula>
    </cfRule>
  </conditionalFormatting>
  <conditionalFormatting sqref="P125:P132">
    <cfRule type="cellIs" dxfId="853" priority="856" operator="equal">
      <formula>"Mut+ext"</formula>
    </cfRule>
  </conditionalFormatting>
  <conditionalFormatting sqref="Y125:Y132">
    <cfRule type="expression" dxfId="852" priority="852">
      <formula>$L125=#REF!</formula>
    </cfRule>
    <cfRule type="expression" dxfId="851" priority="853">
      <formula>$L125=#REF!</formula>
    </cfRule>
    <cfRule type="expression" dxfId="850" priority="854">
      <formula>$L125=#REF!</formula>
    </cfRule>
    <cfRule type="expression" dxfId="849" priority="855">
      <formula>$L125=#REF!</formula>
    </cfRule>
  </conditionalFormatting>
  <conditionalFormatting sqref="AC29">
    <cfRule type="expression" dxfId="848" priority="848">
      <formula>$L29=#REF!</formula>
    </cfRule>
    <cfRule type="expression" dxfId="847" priority="849">
      <formula>$L29=#REF!</formula>
    </cfRule>
    <cfRule type="expression" dxfId="846" priority="850">
      <formula>$L29=#REF!</formula>
    </cfRule>
    <cfRule type="expression" dxfId="845" priority="851">
      <formula>$L29=#REF!</formula>
    </cfRule>
  </conditionalFormatting>
  <conditionalFormatting sqref="AC25:AC28">
    <cfRule type="expression" dxfId="844" priority="844">
      <formula>$L25=#REF!</formula>
    </cfRule>
    <cfRule type="expression" dxfId="843" priority="845">
      <formula>$L25=#REF!</formula>
    </cfRule>
    <cfRule type="expression" dxfId="842" priority="846">
      <formula>$L25=#REF!</formula>
    </cfRule>
    <cfRule type="expression" dxfId="841" priority="847">
      <formula>$L25=#REF!</formula>
    </cfRule>
  </conditionalFormatting>
  <conditionalFormatting sqref="Y21">
    <cfRule type="expression" dxfId="840" priority="840">
      <formula>$L21=#REF!</formula>
    </cfRule>
    <cfRule type="expression" dxfId="839" priority="841">
      <formula>$L21=#REF!</formula>
    </cfRule>
    <cfRule type="expression" dxfId="838" priority="842">
      <formula>$L21=#REF!</formula>
    </cfRule>
    <cfRule type="expression" dxfId="837" priority="843">
      <formula>$L21=#REF!</formula>
    </cfRule>
  </conditionalFormatting>
  <conditionalFormatting sqref="Y29">
    <cfRule type="expression" dxfId="836" priority="836">
      <formula>$L29=#REF!</formula>
    </cfRule>
    <cfRule type="expression" dxfId="835" priority="837">
      <formula>$L29=#REF!</formula>
    </cfRule>
    <cfRule type="expression" dxfId="834" priority="838">
      <formula>$L29=#REF!</formula>
    </cfRule>
    <cfRule type="expression" dxfId="833" priority="839">
      <formula>$L29=#REF!</formula>
    </cfRule>
  </conditionalFormatting>
  <conditionalFormatting sqref="AB25">
    <cfRule type="expression" dxfId="832" priority="832">
      <formula>$L25=#REF!</formula>
    </cfRule>
    <cfRule type="expression" dxfId="831" priority="833">
      <formula>$L25=#REF!</formula>
    </cfRule>
    <cfRule type="expression" dxfId="830" priority="834">
      <formula>$L25=#REF!</formula>
    </cfRule>
    <cfRule type="expression" dxfId="829" priority="835">
      <formula>$L25=#REF!</formula>
    </cfRule>
  </conditionalFormatting>
  <conditionalFormatting sqref="AB27:AB28">
    <cfRule type="expression" dxfId="828" priority="828">
      <formula>$L27=#REF!</formula>
    </cfRule>
    <cfRule type="expression" dxfId="827" priority="829">
      <formula>$L27=#REF!</formula>
    </cfRule>
    <cfRule type="expression" dxfId="826" priority="830">
      <formula>$L27=#REF!</formula>
    </cfRule>
    <cfRule type="expression" dxfId="825" priority="831">
      <formula>$L27=#REF!</formula>
    </cfRule>
  </conditionalFormatting>
  <conditionalFormatting sqref="AB26">
    <cfRule type="expression" dxfId="824" priority="824">
      <formula>$L26=#REF!</formula>
    </cfRule>
    <cfRule type="expression" dxfId="823" priority="825">
      <formula>$L26=#REF!</formula>
    </cfRule>
    <cfRule type="expression" dxfId="822" priority="826">
      <formula>$L26=#REF!</formula>
    </cfRule>
    <cfRule type="expression" dxfId="821" priority="827">
      <formula>$L26=#REF!</formula>
    </cfRule>
  </conditionalFormatting>
  <conditionalFormatting sqref="AB29">
    <cfRule type="expression" dxfId="820" priority="820">
      <formula>$L29=#REF!</formula>
    </cfRule>
    <cfRule type="expression" dxfId="819" priority="821">
      <formula>$L29=#REF!</formula>
    </cfRule>
    <cfRule type="expression" dxfId="818" priority="822">
      <formula>$L29=#REF!</formula>
    </cfRule>
    <cfRule type="expression" dxfId="817" priority="823">
      <formula>$L29=#REF!</formula>
    </cfRule>
  </conditionalFormatting>
  <conditionalFormatting sqref="P25:P29">
    <cfRule type="cellIs" dxfId="816" priority="819" operator="equal">
      <formula>"Mut+ext"</formula>
    </cfRule>
  </conditionalFormatting>
  <conditionalFormatting sqref="Y22:Y28">
    <cfRule type="expression" dxfId="815" priority="815">
      <formula>$L22=#REF!</formula>
    </cfRule>
    <cfRule type="expression" dxfId="814" priority="816">
      <formula>$L22=#REF!</formula>
    </cfRule>
    <cfRule type="expression" dxfId="813" priority="817">
      <formula>$L22=#REF!</formula>
    </cfRule>
    <cfRule type="expression" dxfId="812" priority="818">
      <formula>$L22=#REF!</formula>
    </cfRule>
  </conditionalFormatting>
  <conditionalFormatting sqref="AC133">
    <cfRule type="expression" dxfId="811" priority="811">
      <formula>$L133=#REF!</formula>
    </cfRule>
    <cfRule type="expression" dxfId="810" priority="812">
      <formula>$L133=#REF!</formula>
    </cfRule>
    <cfRule type="expression" dxfId="809" priority="813">
      <formula>$L133=#REF!</formula>
    </cfRule>
    <cfRule type="expression" dxfId="808" priority="814">
      <formula>$L133=#REF!</formula>
    </cfRule>
  </conditionalFormatting>
  <conditionalFormatting sqref="AB133">
    <cfRule type="expression" dxfId="807" priority="807">
      <formula>$L133=#REF!</formula>
    </cfRule>
    <cfRule type="expression" dxfId="806" priority="808">
      <formula>$L133=#REF!</formula>
    </cfRule>
    <cfRule type="expression" dxfId="805" priority="809">
      <formula>$L133=#REF!</formula>
    </cfRule>
    <cfRule type="expression" dxfId="804" priority="810">
      <formula>$L133=#REF!</formula>
    </cfRule>
  </conditionalFormatting>
  <conditionalFormatting sqref="P133">
    <cfRule type="cellIs" dxfId="803" priority="806" operator="equal">
      <formula>"Mut+ext"</formula>
    </cfRule>
  </conditionalFormatting>
  <conditionalFormatting sqref="Y133">
    <cfRule type="expression" dxfId="802" priority="802">
      <formula>$L133=#REF!</formula>
    </cfRule>
    <cfRule type="expression" dxfId="801" priority="803">
      <formula>$L133=#REF!</formula>
    </cfRule>
    <cfRule type="expression" dxfId="800" priority="804">
      <formula>$L133=#REF!</formula>
    </cfRule>
    <cfRule type="expression" dxfId="799" priority="805">
      <formula>$L133=#REF!</formula>
    </cfRule>
  </conditionalFormatting>
  <conditionalFormatting sqref="AC144:AC150">
    <cfRule type="expression" dxfId="798" priority="798">
      <formula>$L144=#REF!</formula>
    </cfRule>
    <cfRule type="expression" dxfId="797" priority="799">
      <formula>$L144=#REF!</formula>
    </cfRule>
    <cfRule type="expression" dxfId="796" priority="800">
      <formula>$L144=#REF!</formula>
    </cfRule>
    <cfRule type="expression" dxfId="795" priority="801">
      <formula>$L144=#REF!</formula>
    </cfRule>
  </conditionalFormatting>
  <conditionalFormatting sqref="AB144:AB150">
    <cfRule type="expression" dxfId="794" priority="794">
      <formula>$L144=#REF!</formula>
    </cfRule>
    <cfRule type="expression" dxfId="793" priority="795">
      <formula>$L144=#REF!</formula>
    </cfRule>
    <cfRule type="expression" dxfId="792" priority="796">
      <formula>$L144=#REF!</formula>
    </cfRule>
    <cfRule type="expression" dxfId="791" priority="797">
      <formula>$L144=#REF!</formula>
    </cfRule>
  </conditionalFormatting>
  <conditionalFormatting sqref="P144:P150">
    <cfRule type="cellIs" dxfId="790" priority="793" operator="equal">
      <formula>"Mut+ext"</formula>
    </cfRule>
  </conditionalFormatting>
  <conditionalFormatting sqref="Y144:Y150">
    <cfRule type="expression" dxfId="789" priority="789">
      <formula>$L144=#REF!</formula>
    </cfRule>
    <cfRule type="expression" dxfId="788" priority="790">
      <formula>$L144=#REF!</formula>
    </cfRule>
    <cfRule type="expression" dxfId="787" priority="791">
      <formula>$L144=#REF!</formula>
    </cfRule>
    <cfRule type="expression" dxfId="786" priority="792">
      <formula>$L144=#REF!</formula>
    </cfRule>
  </conditionalFormatting>
  <conditionalFormatting sqref="AC151">
    <cfRule type="expression" dxfId="785" priority="785">
      <formula>$L151=#REF!</formula>
    </cfRule>
    <cfRule type="expression" dxfId="784" priority="786">
      <formula>$L151=#REF!</formula>
    </cfRule>
    <cfRule type="expression" dxfId="783" priority="787">
      <formula>$L151=#REF!</formula>
    </cfRule>
    <cfRule type="expression" dxfId="782" priority="788">
      <formula>$L151=#REF!</formula>
    </cfRule>
  </conditionalFormatting>
  <conditionalFormatting sqref="AB151">
    <cfRule type="expression" dxfId="781" priority="781">
      <formula>$L151=#REF!</formula>
    </cfRule>
    <cfRule type="expression" dxfId="780" priority="782">
      <formula>$L151=#REF!</formula>
    </cfRule>
    <cfRule type="expression" dxfId="779" priority="783">
      <formula>$L151=#REF!</formula>
    </cfRule>
    <cfRule type="expression" dxfId="778" priority="784">
      <formula>$L151=#REF!</formula>
    </cfRule>
  </conditionalFormatting>
  <conditionalFormatting sqref="P151">
    <cfRule type="cellIs" dxfId="777" priority="780" operator="equal">
      <formula>"Mut+ext"</formula>
    </cfRule>
  </conditionalFormatting>
  <conditionalFormatting sqref="Y151">
    <cfRule type="expression" dxfId="776" priority="776">
      <formula>$L151=#REF!</formula>
    </cfRule>
    <cfRule type="expression" dxfId="775" priority="777">
      <formula>$L151=#REF!</formula>
    </cfRule>
    <cfRule type="expression" dxfId="774" priority="778">
      <formula>$L151=#REF!</formula>
    </cfRule>
    <cfRule type="expression" dxfId="773" priority="779">
      <formula>$L151=#REF!</formula>
    </cfRule>
  </conditionalFormatting>
  <conditionalFormatting sqref="AC143">
    <cfRule type="expression" dxfId="772" priority="772">
      <formula>$L143=#REF!</formula>
    </cfRule>
    <cfRule type="expression" dxfId="771" priority="773">
      <formula>$L143=#REF!</formula>
    </cfRule>
    <cfRule type="expression" dxfId="770" priority="774">
      <formula>$L143=#REF!</formula>
    </cfRule>
    <cfRule type="expression" dxfId="769" priority="775">
      <formula>$L143=#REF!</formula>
    </cfRule>
  </conditionalFormatting>
  <conditionalFormatting sqref="AB143">
    <cfRule type="expression" dxfId="768" priority="768">
      <formula>$L143=#REF!</formula>
    </cfRule>
    <cfRule type="expression" dxfId="767" priority="769">
      <formula>$L143=#REF!</formula>
    </cfRule>
    <cfRule type="expression" dxfId="766" priority="770">
      <formula>$L143=#REF!</formula>
    </cfRule>
    <cfRule type="expression" dxfId="765" priority="771">
      <formula>$L143=#REF!</formula>
    </cfRule>
  </conditionalFormatting>
  <conditionalFormatting sqref="P143">
    <cfRule type="cellIs" dxfId="764" priority="767" operator="equal">
      <formula>"Mut+ext"</formula>
    </cfRule>
  </conditionalFormatting>
  <conditionalFormatting sqref="Y143">
    <cfRule type="expression" dxfId="763" priority="763">
      <formula>$L143=#REF!</formula>
    </cfRule>
    <cfRule type="expression" dxfId="762" priority="764">
      <formula>$L143=#REF!</formula>
    </cfRule>
    <cfRule type="expression" dxfId="761" priority="765">
      <formula>$L143=#REF!</formula>
    </cfRule>
    <cfRule type="expression" dxfId="760" priority="766">
      <formula>$L143=#REF!</formula>
    </cfRule>
  </conditionalFormatting>
  <conditionalFormatting sqref="AC152:AC159">
    <cfRule type="expression" dxfId="759" priority="759">
      <formula>$L152=#REF!</formula>
    </cfRule>
    <cfRule type="expression" dxfId="758" priority="760">
      <formula>$L152=#REF!</formula>
    </cfRule>
    <cfRule type="expression" dxfId="757" priority="761">
      <formula>$L152=#REF!</formula>
    </cfRule>
    <cfRule type="expression" dxfId="756" priority="762">
      <formula>$L152=#REF!</formula>
    </cfRule>
  </conditionalFormatting>
  <conditionalFormatting sqref="AB152:AB159">
    <cfRule type="expression" dxfId="755" priority="755">
      <formula>$L152=#REF!</formula>
    </cfRule>
    <cfRule type="expression" dxfId="754" priority="756">
      <formula>$L152=#REF!</formula>
    </cfRule>
    <cfRule type="expression" dxfId="753" priority="757">
      <formula>$L152=#REF!</formula>
    </cfRule>
    <cfRule type="expression" dxfId="752" priority="758">
      <formula>$L152=#REF!</formula>
    </cfRule>
  </conditionalFormatting>
  <conditionalFormatting sqref="P152:P159">
    <cfRule type="cellIs" dxfId="751" priority="754" operator="equal">
      <formula>"Mut+ext"</formula>
    </cfRule>
  </conditionalFormatting>
  <conditionalFormatting sqref="Y152:Y159">
    <cfRule type="expression" dxfId="750" priority="750">
      <formula>$L152=#REF!</formula>
    </cfRule>
    <cfRule type="expression" dxfId="749" priority="751">
      <formula>$L152=#REF!</formula>
    </cfRule>
    <cfRule type="expression" dxfId="748" priority="752">
      <formula>$L152=#REF!</formula>
    </cfRule>
    <cfRule type="expression" dxfId="747" priority="753">
      <formula>$L152=#REF!</formula>
    </cfRule>
  </conditionalFormatting>
  <conditionalFormatting sqref="AC160">
    <cfRule type="expression" dxfId="746" priority="746">
      <formula>$L160=#REF!</formula>
    </cfRule>
    <cfRule type="expression" dxfId="745" priority="747">
      <formula>$L160=#REF!</formula>
    </cfRule>
    <cfRule type="expression" dxfId="744" priority="748">
      <formula>$L160=#REF!</formula>
    </cfRule>
    <cfRule type="expression" dxfId="743" priority="749">
      <formula>$L160=#REF!</formula>
    </cfRule>
  </conditionalFormatting>
  <conditionalFormatting sqref="AB160">
    <cfRule type="expression" dxfId="742" priority="742">
      <formula>$L160=#REF!</formula>
    </cfRule>
    <cfRule type="expression" dxfId="741" priority="743">
      <formula>$L160=#REF!</formula>
    </cfRule>
    <cfRule type="expression" dxfId="740" priority="744">
      <formula>$L160=#REF!</formula>
    </cfRule>
    <cfRule type="expression" dxfId="739" priority="745">
      <formula>$L160=#REF!</formula>
    </cfRule>
  </conditionalFormatting>
  <conditionalFormatting sqref="P160">
    <cfRule type="cellIs" dxfId="738" priority="741" operator="equal">
      <formula>"Mut+ext"</formula>
    </cfRule>
  </conditionalFormatting>
  <conditionalFormatting sqref="Y160">
    <cfRule type="expression" dxfId="737" priority="737">
      <formula>$L160=#REF!</formula>
    </cfRule>
    <cfRule type="expression" dxfId="736" priority="738">
      <formula>$L160=#REF!</formula>
    </cfRule>
    <cfRule type="expression" dxfId="735" priority="739">
      <formula>$L160=#REF!</formula>
    </cfRule>
    <cfRule type="expression" dxfId="734" priority="740">
      <formula>$L160=#REF!</formula>
    </cfRule>
  </conditionalFormatting>
  <conditionalFormatting sqref="AC135:AC141">
    <cfRule type="expression" dxfId="733" priority="733">
      <formula>$L135=#REF!</formula>
    </cfRule>
    <cfRule type="expression" dxfId="732" priority="734">
      <formula>$L135=#REF!</formula>
    </cfRule>
    <cfRule type="expression" dxfId="731" priority="735">
      <formula>$L135=#REF!</formula>
    </cfRule>
    <cfRule type="expression" dxfId="730" priority="736">
      <formula>$L135=#REF!</formula>
    </cfRule>
  </conditionalFormatting>
  <conditionalFormatting sqref="AB135:AB141">
    <cfRule type="expression" dxfId="729" priority="729">
      <formula>$L135=#REF!</formula>
    </cfRule>
    <cfRule type="expression" dxfId="728" priority="730">
      <formula>$L135=#REF!</formula>
    </cfRule>
    <cfRule type="expression" dxfId="727" priority="731">
      <formula>$L135=#REF!</formula>
    </cfRule>
    <cfRule type="expression" dxfId="726" priority="732">
      <formula>$L135=#REF!</formula>
    </cfRule>
  </conditionalFormatting>
  <conditionalFormatting sqref="P135:P141">
    <cfRule type="cellIs" dxfId="725" priority="728" operator="equal">
      <formula>"Mut+ext"</formula>
    </cfRule>
  </conditionalFormatting>
  <conditionalFormatting sqref="Y135:Y141">
    <cfRule type="expression" dxfId="724" priority="724">
      <formula>$L135=#REF!</formula>
    </cfRule>
    <cfRule type="expression" dxfId="723" priority="725">
      <formula>$L135=#REF!</formula>
    </cfRule>
    <cfRule type="expression" dxfId="722" priority="726">
      <formula>$L135=#REF!</formula>
    </cfRule>
    <cfRule type="expression" dxfId="721" priority="727">
      <formula>$L135=#REF!</formula>
    </cfRule>
  </conditionalFormatting>
  <conditionalFormatting sqref="AC142">
    <cfRule type="expression" dxfId="720" priority="720">
      <formula>$L142=#REF!</formula>
    </cfRule>
    <cfRule type="expression" dxfId="719" priority="721">
      <formula>$L142=#REF!</formula>
    </cfRule>
    <cfRule type="expression" dxfId="718" priority="722">
      <formula>$L142=#REF!</formula>
    </cfRule>
    <cfRule type="expression" dxfId="717" priority="723">
      <formula>$L142=#REF!</formula>
    </cfRule>
  </conditionalFormatting>
  <conditionalFormatting sqref="AB142">
    <cfRule type="expression" dxfId="716" priority="716">
      <formula>$L142=#REF!</formula>
    </cfRule>
    <cfRule type="expression" dxfId="715" priority="717">
      <formula>$L142=#REF!</formula>
    </cfRule>
    <cfRule type="expression" dxfId="714" priority="718">
      <formula>$L142=#REF!</formula>
    </cfRule>
    <cfRule type="expression" dxfId="713" priority="719">
      <formula>$L142=#REF!</formula>
    </cfRule>
  </conditionalFormatting>
  <conditionalFormatting sqref="P142">
    <cfRule type="cellIs" dxfId="712" priority="715" operator="equal">
      <formula>"Mut+ext"</formula>
    </cfRule>
  </conditionalFormatting>
  <conditionalFormatting sqref="Y142">
    <cfRule type="expression" dxfId="711" priority="711">
      <formula>$L142=#REF!</formula>
    </cfRule>
    <cfRule type="expression" dxfId="710" priority="712">
      <formula>$L142=#REF!</formula>
    </cfRule>
    <cfRule type="expression" dxfId="709" priority="713">
      <formula>$L142=#REF!</formula>
    </cfRule>
    <cfRule type="expression" dxfId="708" priority="714">
      <formula>$L142=#REF!</formula>
    </cfRule>
  </conditionalFormatting>
  <conditionalFormatting sqref="AC134">
    <cfRule type="expression" dxfId="707" priority="707">
      <formula>$L134=#REF!</formula>
    </cfRule>
    <cfRule type="expression" dxfId="706" priority="708">
      <formula>$L134=#REF!</formula>
    </cfRule>
    <cfRule type="expression" dxfId="705" priority="709">
      <formula>$L134=#REF!</formula>
    </cfRule>
    <cfRule type="expression" dxfId="704" priority="710">
      <formula>$L134=#REF!</formula>
    </cfRule>
  </conditionalFormatting>
  <conditionalFormatting sqref="AB134">
    <cfRule type="expression" dxfId="703" priority="703">
      <formula>$L134=#REF!</formula>
    </cfRule>
    <cfRule type="expression" dxfId="702" priority="704">
      <formula>$L134=#REF!</formula>
    </cfRule>
    <cfRule type="expression" dxfId="701" priority="705">
      <formula>$L134=#REF!</formula>
    </cfRule>
    <cfRule type="expression" dxfId="700" priority="706">
      <formula>$L134=#REF!</formula>
    </cfRule>
  </conditionalFormatting>
  <conditionalFormatting sqref="P134">
    <cfRule type="cellIs" dxfId="699" priority="702" operator="equal">
      <formula>"Mut+ext"</formula>
    </cfRule>
  </conditionalFormatting>
  <conditionalFormatting sqref="Y134">
    <cfRule type="expression" dxfId="698" priority="698">
      <formula>$L134=#REF!</formula>
    </cfRule>
    <cfRule type="expression" dxfId="697" priority="699">
      <formula>$L134=#REF!</formula>
    </cfRule>
    <cfRule type="expression" dxfId="696" priority="700">
      <formula>$L134=#REF!</formula>
    </cfRule>
    <cfRule type="expression" dxfId="695" priority="701">
      <formula>$L134=#REF!</formula>
    </cfRule>
  </conditionalFormatting>
  <conditionalFormatting sqref="AC162:AC168">
    <cfRule type="expression" dxfId="694" priority="694">
      <formula>$L162=#REF!</formula>
    </cfRule>
    <cfRule type="expression" dxfId="693" priority="695">
      <formula>$L162=#REF!</formula>
    </cfRule>
    <cfRule type="expression" dxfId="692" priority="696">
      <formula>$L162=#REF!</formula>
    </cfRule>
    <cfRule type="expression" dxfId="691" priority="697">
      <formula>$L162=#REF!</formula>
    </cfRule>
  </conditionalFormatting>
  <conditionalFormatting sqref="AB162:AB168">
    <cfRule type="expression" dxfId="690" priority="690">
      <formula>$L162=#REF!</formula>
    </cfRule>
    <cfRule type="expression" dxfId="689" priority="691">
      <formula>$L162=#REF!</formula>
    </cfRule>
    <cfRule type="expression" dxfId="688" priority="692">
      <formula>$L162=#REF!</formula>
    </cfRule>
    <cfRule type="expression" dxfId="687" priority="693">
      <formula>$L162=#REF!</formula>
    </cfRule>
  </conditionalFormatting>
  <conditionalFormatting sqref="P162:P168">
    <cfRule type="cellIs" dxfId="686" priority="689" operator="equal">
      <formula>"Mut+ext"</formula>
    </cfRule>
  </conditionalFormatting>
  <conditionalFormatting sqref="Y162:Y168">
    <cfRule type="expression" dxfId="685" priority="685">
      <formula>$L162=#REF!</formula>
    </cfRule>
    <cfRule type="expression" dxfId="684" priority="686">
      <formula>$L162=#REF!</formula>
    </cfRule>
    <cfRule type="expression" dxfId="683" priority="687">
      <formula>$L162=#REF!</formula>
    </cfRule>
    <cfRule type="expression" dxfId="682" priority="688">
      <formula>$L162=#REF!</formula>
    </cfRule>
  </conditionalFormatting>
  <conditionalFormatting sqref="AC169">
    <cfRule type="expression" dxfId="681" priority="681">
      <formula>$L169=#REF!</formula>
    </cfRule>
    <cfRule type="expression" dxfId="680" priority="682">
      <formula>$L169=#REF!</formula>
    </cfRule>
    <cfRule type="expression" dxfId="679" priority="683">
      <formula>$L169=#REF!</formula>
    </cfRule>
    <cfRule type="expression" dxfId="678" priority="684">
      <formula>$L169=#REF!</formula>
    </cfRule>
  </conditionalFormatting>
  <conditionalFormatting sqref="AB169">
    <cfRule type="expression" dxfId="677" priority="677">
      <formula>$L169=#REF!</formula>
    </cfRule>
    <cfRule type="expression" dxfId="676" priority="678">
      <formula>$L169=#REF!</formula>
    </cfRule>
    <cfRule type="expression" dxfId="675" priority="679">
      <formula>$L169=#REF!</formula>
    </cfRule>
    <cfRule type="expression" dxfId="674" priority="680">
      <formula>$L169=#REF!</formula>
    </cfRule>
  </conditionalFormatting>
  <conditionalFormatting sqref="P169">
    <cfRule type="cellIs" dxfId="673" priority="676" operator="equal">
      <formula>"Mut+ext"</formula>
    </cfRule>
  </conditionalFormatting>
  <conditionalFormatting sqref="Y169">
    <cfRule type="expression" dxfId="672" priority="672">
      <formula>$L169=#REF!</formula>
    </cfRule>
    <cfRule type="expression" dxfId="671" priority="673">
      <formula>$L169=#REF!</formula>
    </cfRule>
    <cfRule type="expression" dxfId="670" priority="674">
      <formula>$L169=#REF!</formula>
    </cfRule>
    <cfRule type="expression" dxfId="669" priority="675">
      <formula>$L169=#REF!</formula>
    </cfRule>
  </conditionalFormatting>
  <conditionalFormatting sqref="AC161">
    <cfRule type="expression" dxfId="668" priority="668">
      <formula>$L161=#REF!</formula>
    </cfRule>
    <cfRule type="expression" dxfId="667" priority="669">
      <formula>$L161=#REF!</formula>
    </cfRule>
    <cfRule type="expression" dxfId="666" priority="670">
      <formula>$L161=#REF!</formula>
    </cfRule>
    <cfRule type="expression" dxfId="665" priority="671">
      <formula>$L161=#REF!</formula>
    </cfRule>
  </conditionalFormatting>
  <conditionalFormatting sqref="AB161">
    <cfRule type="expression" dxfId="664" priority="664">
      <formula>$L161=#REF!</formula>
    </cfRule>
    <cfRule type="expression" dxfId="663" priority="665">
      <formula>$L161=#REF!</formula>
    </cfRule>
    <cfRule type="expression" dxfId="662" priority="666">
      <formula>$L161=#REF!</formula>
    </cfRule>
    <cfRule type="expression" dxfId="661" priority="667">
      <formula>$L161=#REF!</formula>
    </cfRule>
  </conditionalFormatting>
  <conditionalFormatting sqref="P161">
    <cfRule type="cellIs" dxfId="660" priority="663" operator="equal">
      <formula>"Mut+ext"</formula>
    </cfRule>
  </conditionalFormatting>
  <conditionalFormatting sqref="Y161">
    <cfRule type="expression" dxfId="659" priority="659">
      <formula>$L161=#REF!</formula>
    </cfRule>
    <cfRule type="expression" dxfId="658" priority="660">
      <formula>$L161=#REF!</formula>
    </cfRule>
    <cfRule type="expression" dxfId="657" priority="661">
      <formula>$L161=#REF!</formula>
    </cfRule>
    <cfRule type="expression" dxfId="656" priority="662">
      <formula>$L161=#REF!</formula>
    </cfRule>
  </conditionalFormatting>
  <conditionalFormatting sqref="AC171:AC177">
    <cfRule type="expression" dxfId="655" priority="655">
      <formula>$L171=#REF!</formula>
    </cfRule>
    <cfRule type="expression" dxfId="654" priority="656">
      <formula>$L171=#REF!</formula>
    </cfRule>
    <cfRule type="expression" dxfId="653" priority="657">
      <formula>$L171=#REF!</formula>
    </cfRule>
    <cfRule type="expression" dxfId="652" priority="658">
      <formula>$L171=#REF!</formula>
    </cfRule>
  </conditionalFormatting>
  <conditionalFormatting sqref="AB171:AB177">
    <cfRule type="expression" dxfId="651" priority="651">
      <formula>$L171=#REF!</formula>
    </cfRule>
    <cfRule type="expression" dxfId="650" priority="652">
      <formula>$L171=#REF!</formula>
    </cfRule>
    <cfRule type="expression" dxfId="649" priority="653">
      <formula>$L171=#REF!</formula>
    </cfRule>
    <cfRule type="expression" dxfId="648" priority="654">
      <formula>$L171=#REF!</formula>
    </cfRule>
  </conditionalFormatting>
  <conditionalFormatting sqref="P171:P177">
    <cfRule type="cellIs" dxfId="647" priority="650" operator="equal">
      <formula>"Mut+ext"</formula>
    </cfRule>
  </conditionalFormatting>
  <conditionalFormatting sqref="Y171:Y177">
    <cfRule type="expression" dxfId="646" priority="646">
      <formula>$L171=#REF!</formula>
    </cfRule>
    <cfRule type="expression" dxfId="645" priority="647">
      <formula>$L171=#REF!</formula>
    </cfRule>
    <cfRule type="expression" dxfId="644" priority="648">
      <formula>$L171=#REF!</formula>
    </cfRule>
    <cfRule type="expression" dxfId="643" priority="649">
      <formula>$L171=#REF!</formula>
    </cfRule>
  </conditionalFormatting>
  <conditionalFormatting sqref="AC178">
    <cfRule type="expression" dxfId="642" priority="642">
      <formula>$L178=#REF!</formula>
    </cfRule>
    <cfRule type="expression" dxfId="641" priority="643">
      <formula>$L178=#REF!</formula>
    </cfRule>
    <cfRule type="expression" dxfId="640" priority="644">
      <formula>$L178=#REF!</formula>
    </cfRule>
    <cfRule type="expression" dxfId="639" priority="645">
      <formula>$L178=#REF!</formula>
    </cfRule>
  </conditionalFormatting>
  <conditionalFormatting sqref="AB178">
    <cfRule type="expression" dxfId="638" priority="638">
      <formula>$L178=#REF!</formula>
    </cfRule>
    <cfRule type="expression" dxfId="637" priority="639">
      <formula>$L178=#REF!</formula>
    </cfRule>
    <cfRule type="expression" dxfId="636" priority="640">
      <formula>$L178=#REF!</formula>
    </cfRule>
    <cfRule type="expression" dxfId="635" priority="641">
      <formula>$L178=#REF!</formula>
    </cfRule>
  </conditionalFormatting>
  <conditionalFormatting sqref="P178">
    <cfRule type="cellIs" dxfId="634" priority="637" operator="equal">
      <formula>"Mut+ext"</formula>
    </cfRule>
  </conditionalFormatting>
  <conditionalFormatting sqref="Y178">
    <cfRule type="expression" dxfId="633" priority="633">
      <formula>$L178=#REF!</formula>
    </cfRule>
    <cfRule type="expression" dxfId="632" priority="634">
      <formula>$L178=#REF!</formula>
    </cfRule>
    <cfRule type="expression" dxfId="631" priority="635">
      <formula>$L178=#REF!</formula>
    </cfRule>
    <cfRule type="expression" dxfId="630" priority="636">
      <formula>$L178=#REF!</formula>
    </cfRule>
  </conditionalFormatting>
  <conditionalFormatting sqref="AC170">
    <cfRule type="expression" dxfId="629" priority="629">
      <formula>$L170=#REF!</formula>
    </cfRule>
    <cfRule type="expression" dxfId="628" priority="630">
      <formula>$L170=#REF!</formula>
    </cfRule>
    <cfRule type="expression" dxfId="627" priority="631">
      <formula>$L170=#REF!</formula>
    </cfRule>
    <cfRule type="expression" dxfId="626" priority="632">
      <formula>$L170=#REF!</formula>
    </cfRule>
  </conditionalFormatting>
  <conditionalFormatting sqref="AB170">
    <cfRule type="expression" dxfId="625" priority="625">
      <formula>$L170=#REF!</formula>
    </cfRule>
    <cfRule type="expression" dxfId="624" priority="626">
      <formula>$L170=#REF!</formula>
    </cfRule>
    <cfRule type="expression" dxfId="623" priority="627">
      <formula>$L170=#REF!</formula>
    </cfRule>
    <cfRule type="expression" dxfId="622" priority="628">
      <formula>$L170=#REF!</formula>
    </cfRule>
  </conditionalFormatting>
  <conditionalFormatting sqref="P170">
    <cfRule type="cellIs" dxfId="621" priority="624" operator="equal">
      <formula>"Mut+ext"</formula>
    </cfRule>
  </conditionalFormatting>
  <conditionalFormatting sqref="Y170">
    <cfRule type="expression" dxfId="620" priority="620">
      <formula>$L170=#REF!</formula>
    </cfRule>
    <cfRule type="expression" dxfId="619" priority="621">
      <formula>$L170=#REF!</formula>
    </cfRule>
    <cfRule type="expression" dxfId="618" priority="622">
      <formula>$L170=#REF!</formula>
    </cfRule>
    <cfRule type="expression" dxfId="617" priority="623">
      <formula>$L170=#REF!</formula>
    </cfRule>
  </conditionalFormatting>
  <conditionalFormatting sqref="AC38">
    <cfRule type="expression" dxfId="616" priority="616">
      <formula>$L38=#REF!</formula>
    </cfRule>
    <cfRule type="expression" dxfId="615" priority="617">
      <formula>$L38=#REF!</formula>
    </cfRule>
    <cfRule type="expression" dxfId="614" priority="618">
      <formula>$L38=#REF!</formula>
    </cfRule>
    <cfRule type="expression" dxfId="613" priority="619">
      <formula>$L38=#REF!</formula>
    </cfRule>
  </conditionalFormatting>
  <conditionalFormatting sqref="AC30:AC37">
    <cfRule type="expression" dxfId="612" priority="612">
      <formula>$L30=#REF!</formula>
    </cfRule>
    <cfRule type="expression" dxfId="611" priority="613">
      <formula>$L30=#REF!</formula>
    </cfRule>
    <cfRule type="expression" dxfId="610" priority="614">
      <formula>$L30=#REF!</formula>
    </cfRule>
    <cfRule type="expression" dxfId="609" priority="615">
      <formula>$L30=#REF!</formula>
    </cfRule>
  </conditionalFormatting>
  <conditionalFormatting sqref="Y30">
    <cfRule type="expression" dxfId="608" priority="608">
      <formula>$L30=#REF!</formula>
    </cfRule>
    <cfRule type="expression" dxfId="607" priority="609">
      <formula>$L30=#REF!</formula>
    </cfRule>
    <cfRule type="expression" dxfId="606" priority="610">
      <formula>$L30=#REF!</formula>
    </cfRule>
    <cfRule type="expression" dxfId="605" priority="611">
      <formula>$L30=#REF!</formula>
    </cfRule>
  </conditionalFormatting>
  <conditionalFormatting sqref="Y38">
    <cfRule type="expression" dxfId="604" priority="604">
      <formula>$L38=#REF!</formula>
    </cfRule>
    <cfRule type="expression" dxfId="603" priority="605">
      <formula>$L38=#REF!</formula>
    </cfRule>
    <cfRule type="expression" dxfId="602" priority="606">
      <formula>$L38=#REF!</formula>
    </cfRule>
    <cfRule type="expression" dxfId="601" priority="607">
      <formula>$L38=#REF!</formula>
    </cfRule>
  </conditionalFormatting>
  <conditionalFormatting sqref="AB30">
    <cfRule type="expression" dxfId="600" priority="600">
      <formula>$L30=#REF!</formula>
    </cfRule>
    <cfRule type="expression" dxfId="599" priority="601">
      <formula>$L30=#REF!</formula>
    </cfRule>
    <cfRule type="expression" dxfId="598" priority="602">
      <formula>$L30=#REF!</formula>
    </cfRule>
    <cfRule type="expression" dxfId="597" priority="603">
      <formula>$L30=#REF!</formula>
    </cfRule>
  </conditionalFormatting>
  <conditionalFormatting sqref="AB31">
    <cfRule type="expression" dxfId="596" priority="596">
      <formula>$L31=#REF!</formula>
    </cfRule>
    <cfRule type="expression" dxfId="595" priority="597">
      <formula>$L31=#REF!</formula>
    </cfRule>
    <cfRule type="expression" dxfId="594" priority="598">
      <formula>$L31=#REF!</formula>
    </cfRule>
    <cfRule type="expression" dxfId="593" priority="599">
      <formula>$L31=#REF!</formula>
    </cfRule>
  </conditionalFormatting>
  <conditionalFormatting sqref="AB32">
    <cfRule type="expression" dxfId="592" priority="592">
      <formula>$L32=#REF!</formula>
    </cfRule>
    <cfRule type="expression" dxfId="591" priority="593">
      <formula>$L32=#REF!</formula>
    </cfRule>
    <cfRule type="expression" dxfId="590" priority="594">
      <formula>$L32=#REF!</formula>
    </cfRule>
    <cfRule type="expression" dxfId="589" priority="595">
      <formula>$L32=#REF!</formula>
    </cfRule>
  </conditionalFormatting>
  <conditionalFormatting sqref="AB33">
    <cfRule type="expression" dxfId="588" priority="588">
      <formula>$L33=#REF!</formula>
    </cfRule>
    <cfRule type="expression" dxfId="587" priority="589">
      <formula>$L33=#REF!</formula>
    </cfRule>
    <cfRule type="expression" dxfId="586" priority="590">
      <formula>$L33=#REF!</formula>
    </cfRule>
    <cfRule type="expression" dxfId="585" priority="591">
      <formula>$L33=#REF!</formula>
    </cfRule>
  </conditionalFormatting>
  <conditionalFormatting sqref="AB34">
    <cfRule type="expression" dxfId="584" priority="584">
      <formula>$L34=#REF!</formula>
    </cfRule>
    <cfRule type="expression" dxfId="583" priority="585">
      <formula>$L34=#REF!</formula>
    </cfRule>
    <cfRule type="expression" dxfId="582" priority="586">
      <formula>$L34=#REF!</formula>
    </cfRule>
    <cfRule type="expression" dxfId="581" priority="587">
      <formula>$L34=#REF!</formula>
    </cfRule>
  </conditionalFormatting>
  <conditionalFormatting sqref="AB36:AB37">
    <cfRule type="expression" dxfId="580" priority="580">
      <formula>$L36=#REF!</formula>
    </cfRule>
    <cfRule type="expression" dxfId="579" priority="581">
      <formula>$L36=#REF!</formula>
    </cfRule>
    <cfRule type="expression" dxfId="578" priority="582">
      <formula>$L36=#REF!</formula>
    </cfRule>
    <cfRule type="expression" dxfId="577" priority="583">
      <formula>$L36=#REF!</formula>
    </cfRule>
  </conditionalFormatting>
  <conditionalFormatting sqref="AB35">
    <cfRule type="expression" dxfId="576" priority="576">
      <formula>$L35=#REF!</formula>
    </cfRule>
    <cfRule type="expression" dxfId="575" priority="577">
      <formula>$L35=#REF!</formula>
    </cfRule>
    <cfRule type="expression" dxfId="574" priority="578">
      <formula>$L35=#REF!</formula>
    </cfRule>
    <cfRule type="expression" dxfId="573" priority="579">
      <formula>$L35=#REF!</formula>
    </cfRule>
  </conditionalFormatting>
  <conditionalFormatting sqref="AB38">
    <cfRule type="expression" dxfId="572" priority="572">
      <formula>$L38=#REF!</formula>
    </cfRule>
    <cfRule type="expression" dxfId="571" priority="573">
      <formula>$L38=#REF!</formula>
    </cfRule>
    <cfRule type="expression" dxfId="570" priority="574">
      <formula>$L38=#REF!</formula>
    </cfRule>
    <cfRule type="expression" dxfId="569" priority="575">
      <formula>$L38=#REF!</formula>
    </cfRule>
  </conditionalFormatting>
  <conditionalFormatting sqref="P33:P38">
    <cfRule type="cellIs" dxfId="568" priority="571" operator="equal">
      <formula>"Mut+ext"</formula>
    </cfRule>
  </conditionalFormatting>
  <conditionalFormatting sqref="Y31:Y37">
    <cfRule type="expression" dxfId="567" priority="567">
      <formula>$L31=#REF!</formula>
    </cfRule>
    <cfRule type="expression" dxfId="566" priority="568">
      <formula>$L31=#REF!</formula>
    </cfRule>
    <cfRule type="expression" dxfId="565" priority="569">
      <formula>$L31=#REF!</formula>
    </cfRule>
    <cfRule type="expression" dxfId="564" priority="570">
      <formula>$L31=#REF!</formula>
    </cfRule>
  </conditionalFormatting>
  <conditionalFormatting sqref="AC47">
    <cfRule type="expression" dxfId="563" priority="563">
      <formula>$L47=#REF!</formula>
    </cfRule>
    <cfRule type="expression" dxfId="562" priority="564">
      <formula>$L47=#REF!</formula>
    </cfRule>
    <cfRule type="expression" dxfId="561" priority="565">
      <formula>$L47=#REF!</formula>
    </cfRule>
    <cfRule type="expression" dxfId="560" priority="566">
      <formula>$L47=#REF!</formula>
    </cfRule>
  </conditionalFormatting>
  <conditionalFormatting sqref="AC45:AC46">
    <cfRule type="expression" dxfId="559" priority="559">
      <formula>$L45=#REF!</formula>
    </cfRule>
    <cfRule type="expression" dxfId="558" priority="560">
      <formula>$L45=#REF!</formula>
    </cfRule>
    <cfRule type="expression" dxfId="557" priority="561">
      <formula>$L45=#REF!</formula>
    </cfRule>
    <cfRule type="expression" dxfId="556" priority="562">
      <formula>$L45=#REF!</formula>
    </cfRule>
  </conditionalFormatting>
  <conditionalFormatting sqref="Y39">
    <cfRule type="expression" dxfId="555" priority="555">
      <formula>$L39=#REF!</formula>
    </cfRule>
    <cfRule type="expression" dxfId="554" priority="556">
      <formula>$L39=#REF!</formula>
    </cfRule>
    <cfRule type="expression" dxfId="553" priority="557">
      <formula>$L39=#REF!</formula>
    </cfRule>
    <cfRule type="expression" dxfId="552" priority="558">
      <formula>$L39=#REF!</formula>
    </cfRule>
  </conditionalFormatting>
  <conditionalFormatting sqref="Y47">
    <cfRule type="expression" dxfId="551" priority="551">
      <formula>$L47=#REF!</formula>
    </cfRule>
    <cfRule type="expression" dxfId="550" priority="552">
      <formula>$L47=#REF!</formula>
    </cfRule>
    <cfRule type="expression" dxfId="549" priority="553">
      <formula>$L47=#REF!</formula>
    </cfRule>
    <cfRule type="expression" dxfId="548" priority="554">
      <formula>$L47=#REF!</formula>
    </cfRule>
  </conditionalFormatting>
  <conditionalFormatting sqref="AB45:AB46">
    <cfRule type="expression" dxfId="547" priority="547">
      <formula>$L45=#REF!</formula>
    </cfRule>
    <cfRule type="expression" dxfId="546" priority="548">
      <formula>$L45=#REF!</formula>
    </cfRule>
    <cfRule type="expression" dxfId="545" priority="549">
      <formula>$L45=#REF!</formula>
    </cfRule>
    <cfRule type="expression" dxfId="544" priority="550">
      <formula>$L45=#REF!</formula>
    </cfRule>
  </conditionalFormatting>
  <conditionalFormatting sqref="AB47">
    <cfRule type="expression" dxfId="543" priority="543">
      <formula>$L47=#REF!</formula>
    </cfRule>
    <cfRule type="expression" dxfId="542" priority="544">
      <formula>$L47=#REF!</formula>
    </cfRule>
    <cfRule type="expression" dxfId="541" priority="545">
      <formula>$L47=#REF!</formula>
    </cfRule>
    <cfRule type="expression" dxfId="540" priority="546">
      <formula>$L47=#REF!</formula>
    </cfRule>
  </conditionalFormatting>
  <conditionalFormatting sqref="P45:P47">
    <cfRule type="cellIs" dxfId="539" priority="542" operator="equal">
      <formula>"Mut+ext"</formula>
    </cfRule>
  </conditionalFormatting>
  <conditionalFormatting sqref="Y40:Y46">
    <cfRule type="expression" dxfId="538" priority="538">
      <formula>$L40=#REF!</formula>
    </cfRule>
    <cfRule type="expression" dxfId="537" priority="539">
      <formula>$L40=#REF!</formula>
    </cfRule>
    <cfRule type="expression" dxfId="536" priority="540">
      <formula>$L40=#REF!</formula>
    </cfRule>
    <cfRule type="expression" dxfId="535" priority="541">
      <formula>$L40=#REF!</formula>
    </cfRule>
  </conditionalFormatting>
  <conditionalFormatting sqref="AC56">
    <cfRule type="expression" dxfId="534" priority="534">
      <formula>$L56=#REF!</formula>
    </cfRule>
    <cfRule type="expression" dxfId="533" priority="535">
      <formula>$L56=#REF!</formula>
    </cfRule>
    <cfRule type="expression" dxfId="532" priority="536">
      <formula>$L56=#REF!</formula>
    </cfRule>
    <cfRule type="expression" dxfId="531" priority="537">
      <formula>$L56=#REF!</formula>
    </cfRule>
  </conditionalFormatting>
  <conditionalFormatting sqref="AC50:AC55">
    <cfRule type="expression" dxfId="530" priority="530">
      <formula>$L50=#REF!</formula>
    </cfRule>
    <cfRule type="expression" dxfId="529" priority="531">
      <formula>$L50=#REF!</formula>
    </cfRule>
    <cfRule type="expression" dxfId="528" priority="532">
      <formula>$L50=#REF!</formula>
    </cfRule>
    <cfRule type="expression" dxfId="527" priority="533">
      <formula>$L50=#REF!</formula>
    </cfRule>
  </conditionalFormatting>
  <conditionalFormatting sqref="Y48">
    <cfRule type="expression" dxfId="526" priority="526">
      <formula>$L48=#REF!</formula>
    </cfRule>
    <cfRule type="expression" dxfId="525" priority="527">
      <formula>$L48=#REF!</formula>
    </cfRule>
    <cfRule type="expression" dxfId="524" priority="528">
      <formula>$L48=#REF!</formula>
    </cfRule>
    <cfRule type="expression" dxfId="523" priority="529">
      <formula>$L48=#REF!</formula>
    </cfRule>
  </conditionalFormatting>
  <conditionalFormatting sqref="Y56">
    <cfRule type="expression" dxfId="522" priority="522">
      <formula>$L56=#REF!</formula>
    </cfRule>
    <cfRule type="expression" dxfId="521" priority="523">
      <formula>$L56=#REF!</formula>
    </cfRule>
    <cfRule type="expression" dxfId="520" priority="524">
      <formula>$L56=#REF!</formula>
    </cfRule>
    <cfRule type="expression" dxfId="519" priority="525">
      <formula>$L56=#REF!</formula>
    </cfRule>
  </conditionalFormatting>
  <conditionalFormatting sqref="AB50">
    <cfRule type="expression" dxfId="518" priority="518">
      <formula>$L50=#REF!</formula>
    </cfRule>
    <cfRule type="expression" dxfId="517" priority="519">
      <formula>$L50=#REF!</formula>
    </cfRule>
    <cfRule type="expression" dxfId="516" priority="520">
      <formula>$L50=#REF!</formula>
    </cfRule>
    <cfRule type="expression" dxfId="515" priority="521">
      <formula>$L50=#REF!</formula>
    </cfRule>
  </conditionalFormatting>
  <conditionalFormatting sqref="AB51">
    <cfRule type="expression" dxfId="514" priority="514">
      <formula>$L51=#REF!</formula>
    </cfRule>
    <cfRule type="expression" dxfId="513" priority="515">
      <formula>$L51=#REF!</formula>
    </cfRule>
    <cfRule type="expression" dxfId="512" priority="516">
      <formula>$L51=#REF!</formula>
    </cfRule>
    <cfRule type="expression" dxfId="511" priority="517">
      <formula>$L51=#REF!</formula>
    </cfRule>
  </conditionalFormatting>
  <conditionalFormatting sqref="AB52">
    <cfRule type="expression" dxfId="510" priority="510">
      <formula>$L52=#REF!</formula>
    </cfRule>
    <cfRule type="expression" dxfId="509" priority="511">
      <formula>$L52=#REF!</formula>
    </cfRule>
    <cfRule type="expression" dxfId="508" priority="512">
      <formula>$L52=#REF!</formula>
    </cfRule>
    <cfRule type="expression" dxfId="507" priority="513">
      <formula>$L52=#REF!</formula>
    </cfRule>
  </conditionalFormatting>
  <conditionalFormatting sqref="AB54:AB55">
    <cfRule type="expression" dxfId="506" priority="506">
      <formula>$L54=#REF!</formula>
    </cfRule>
    <cfRule type="expression" dxfId="505" priority="507">
      <formula>$L54=#REF!</formula>
    </cfRule>
    <cfRule type="expression" dxfId="504" priority="508">
      <formula>$L54=#REF!</formula>
    </cfRule>
    <cfRule type="expression" dxfId="503" priority="509">
      <formula>$L54=#REF!</formula>
    </cfRule>
  </conditionalFormatting>
  <conditionalFormatting sqref="AB53">
    <cfRule type="expression" dxfId="502" priority="502">
      <formula>$L53=#REF!</formula>
    </cfRule>
    <cfRule type="expression" dxfId="501" priority="503">
      <formula>$L53=#REF!</formula>
    </cfRule>
    <cfRule type="expression" dxfId="500" priority="504">
      <formula>$L53=#REF!</formula>
    </cfRule>
    <cfRule type="expression" dxfId="499" priority="505">
      <formula>$L53=#REF!</formula>
    </cfRule>
  </conditionalFormatting>
  <conditionalFormatting sqref="AB56">
    <cfRule type="expression" dxfId="498" priority="498">
      <formula>$L56=#REF!</formula>
    </cfRule>
    <cfRule type="expression" dxfId="497" priority="499">
      <formula>$L56=#REF!</formula>
    </cfRule>
    <cfRule type="expression" dxfId="496" priority="500">
      <formula>$L56=#REF!</formula>
    </cfRule>
    <cfRule type="expression" dxfId="495" priority="501">
      <formula>$L56=#REF!</formula>
    </cfRule>
  </conditionalFormatting>
  <conditionalFormatting sqref="P50:P56">
    <cfRule type="cellIs" dxfId="494" priority="497" operator="equal">
      <formula>"Mut+ext"</formula>
    </cfRule>
  </conditionalFormatting>
  <conditionalFormatting sqref="Y49:Y55">
    <cfRule type="expression" dxfId="493" priority="493">
      <formula>$L49=#REF!</formula>
    </cfRule>
    <cfRule type="expression" dxfId="492" priority="494">
      <formula>$L49=#REF!</formula>
    </cfRule>
    <cfRule type="expression" dxfId="491" priority="495">
      <formula>$L49=#REF!</formula>
    </cfRule>
    <cfRule type="expression" dxfId="490" priority="496">
      <formula>$L49=#REF!</formula>
    </cfRule>
  </conditionalFormatting>
  <conditionalFormatting sqref="AC69">
    <cfRule type="expression" dxfId="489" priority="489">
      <formula>$L69=#REF!</formula>
    </cfRule>
    <cfRule type="expression" dxfId="488" priority="490">
      <formula>$L69=#REF!</formula>
    </cfRule>
    <cfRule type="expression" dxfId="487" priority="491">
      <formula>$L69=#REF!</formula>
    </cfRule>
    <cfRule type="expression" dxfId="486" priority="492">
      <formula>$L69=#REF!</formula>
    </cfRule>
  </conditionalFormatting>
  <conditionalFormatting sqref="Y57">
    <cfRule type="expression" dxfId="485" priority="485">
      <formula>$L57=#REF!</formula>
    </cfRule>
    <cfRule type="expression" dxfId="484" priority="486">
      <formula>$L57=#REF!</formula>
    </cfRule>
    <cfRule type="expression" dxfId="483" priority="487">
      <formula>$L57=#REF!</formula>
    </cfRule>
    <cfRule type="expression" dxfId="482" priority="488">
      <formula>$L57=#REF!</formula>
    </cfRule>
  </conditionalFormatting>
  <conditionalFormatting sqref="Y69">
    <cfRule type="expression" dxfId="481" priority="481">
      <formula>$L69=#REF!</formula>
    </cfRule>
    <cfRule type="expression" dxfId="480" priority="482">
      <formula>$L69=#REF!</formula>
    </cfRule>
    <cfRule type="expression" dxfId="479" priority="483">
      <formula>$L69=#REF!</formula>
    </cfRule>
    <cfRule type="expression" dxfId="478" priority="484">
      <formula>$L69=#REF!</formula>
    </cfRule>
  </conditionalFormatting>
  <conditionalFormatting sqref="AB69">
    <cfRule type="expression" dxfId="477" priority="477">
      <formula>$L69=#REF!</formula>
    </cfRule>
    <cfRule type="expression" dxfId="476" priority="478">
      <formula>$L69=#REF!</formula>
    </cfRule>
    <cfRule type="expression" dxfId="475" priority="479">
      <formula>$L69=#REF!</formula>
    </cfRule>
    <cfRule type="expression" dxfId="474" priority="480">
      <formula>$L69=#REF!</formula>
    </cfRule>
  </conditionalFormatting>
  <conditionalFormatting sqref="P69">
    <cfRule type="cellIs" dxfId="473" priority="476" operator="equal">
      <formula>"Mut+ext"</formula>
    </cfRule>
  </conditionalFormatting>
  <conditionalFormatting sqref="Y58:Y63">
    <cfRule type="expression" dxfId="472" priority="472">
      <formula>$L58=#REF!</formula>
    </cfRule>
    <cfRule type="expression" dxfId="471" priority="473">
      <formula>$L58=#REF!</formula>
    </cfRule>
    <cfRule type="expression" dxfId="470" priority="474">
      <formula>$L58=#REF!</formula>
    </cfRule>
    <cfRule type="expression" dxfId="469" priority="475">
      <formula>$L58=#REF!</formula>
    </cfRule>
  </conditionalFormatting>
  <conditionalFormatting sqref="AC78">
    <cfRule type="expression" dxfId="468" priority="468">
      <formula>$L78=#REF!</formula>
    </cfRule>
    <cfRule type="expression" dxfId="467" priority="469">
      <formula>$L78=#REF!</formula>
    </cfRule>
    <cfRule type="expression" dxfId="466" priority="470">
      <formula>$L78=#REF!</formula>
    </cfRule>
    <cfRule type="expression" dxfId="465" priority="471">
      <formula>$L78=#REF!</formula>
    </cfRule>
  </conditionalFormatting>
  <conditionalFormatting sqref="AC74:AC77">
    <cfRule type="expression" dxfId="464" priority="464">
      <formula>$L74=#REF!</formula>
    </cfRule>
    <cfRule type="expression" dxfId="463" priority="465">
      <formula>$L74=#REF!</formula>
    </cfRule>
    <cfRule type="expression" dxfId="462" priority="466">
      <formula>$L74=#REF!</formula>
    </cfRule>
    <cfRule type="expression" dxfId="461" priority="467">
      <formula>$L74=#REF!</formula>
    </cfRule>
  </conditionalFormatting>
  <conditionalFormatting sqref="Y70">
    <cfRule type="expression" dxfId="460" priority="460">
      <formula>$L70=#REF!</formula>
    </cfRule>
    <cfRule type="expression" dxfId="459" priority="461">
      <formula>$L70=#REF!</formula>
    </cfRule>
    <cfRule type="expression" dxfId="458" priority="462">
      <formula>$L70=#REF!</formula>
    </cfRule>
    <cfRule type="expression" dxfId="457" priority="463">
      <formula>$L70=#REF!</formula>
    </cfRule>
  </conditionalFormatting>
  <conditionalFormatting sqref="Y78">
    <cfRule type="expression" dxfId="456" priority="456">
      <formula>$L78=#REF!</formula>
    </cfRule>
    <cfRule type="expression" dxfId="455" priority="457">
      <formula>$L78=#REF!</formula>
    </cfRule>
    <cfRule type="expression" dxfId="454" priority="458">
      <formula>$L78=#REF!</formula>
    </cfRule>
    <cfRule type="expression" dxfId="453" priority="459">
      <formula>$L78=#REF!</formula>
    </cfRule>
  </conditionalFormatting>
  <conditionalFormatting sqref="AB74">
    <cfRule type="expression" dxfId="452" priority="452">
      <formula>$L74=#REF!</formula>
    </cfRule>
    <cfRule type="expression" dxfId="451" priority="453">
      <formula>$L74=#REF!</formula>
    </cfRule>
    <cfRule type="expression" dxfId="450" priority="454">
      <formula>$L74=#REF!</formula>
    </cfRule>
    <cfRule type="expression" dxfId="449" priority="455">
      <formula>$L74=#REF!</formula>
    </cfRule>
  </conditionalFormatting>
  <conditionalFormatting sqref="AB76:AB77">
    <cfRule type="expression" dxfId="448" priority="448">
      <formula>$L76=#REF!</formula>
    </cfRule>
    <cfRule type="expression" dxfId="447" priority="449">
      <formula>$L76=#REF!</formula>
    </cfRule>
    <cfRule type="expression" dxfId="446" priority="450">
      <formula>$L76=#REF!</formula>
    </cfRule>
    <cfRule type="expression" dxfId="445" priority="451">
      <formula>$L76=#REF!</formula>
    </cfRule>
  </conditionalFormatting>
  <conditionalFormatting sqref="AB75">
    <cfRule type="expression" dxfId="444" priority="444">
      <formula>$L75=#REF!</formula>
    </cfRule>
    <cfRule type="expression" dxfId="443" priority="445">
      <formula>$L75=#REF!</formula>
    </cfRule>
    <cfRule type="expression" dxfId="442" priority="446">
      <formula>$L75=#REF!</formula>
    </cfRule>
    <cfRule type="expression" dxfId="441" priority="447">
      <formula>$L75=#REF!</formula>
    </cfRule>
  </conditionalFormatting>
  <conditionalFormatting sqref="AB78">
    <cfRule type="expression" dxfId="440" priority="440">
      <formula>$L78=#REF!</formula>
    </cfRule>
    <cfRule type="expression" dxfId="439" priority="441">
      <formula>$L78=#REF!</formula>
    </cfRule>
    <cfRule type="expression" dxfId="438" priority="442">
      <formula>$L78=#REF!</formula>
    </cfRule>
    <cfRule type="expression" dxfId="437" priority="443">
      <formula>$L78=#REF!</formula>
    </cfRule>
  </conditionalFormatting>
  <conditionalFormatting sqref="P70 P72:P78">
    <cfRule type="cellIs" dxfId="436" priority="439" operator="equal">
      <formula>"Mut+ext"</formula>
    </cfRule>
  </conditionalFormatting>
  <conditionalFormatting sqref="Y71 Y74:Y77">
    <cfRule type="expression" dxfId="435" priority="435">
      <formula>$L71=#REF!</formula>
    </cfRule>
    <cfRule type="expression" dxfId="434" priority="436">
      <formula>$L71=#REF!</formula>
    </cfRule>
    <cfRule type="expression" dxfId="433" priority="437">
      <formula>$L71=#REF!</formula>
    </cfRule>
    <cfRule type="expression" dxfId="432" priority="438">
      <formula>$L71=#REF!</formula>
    </cfRule>
  </conditionalFormatting>
  <conditionalFormatting sqref="AC87">
    <cfRule type="expression" dxfId="431" priority="431">
      <formula>$L87=#REF!</formula>
    </cfRule>
    <cfRule type="expression" dxfId="430" priority="432">
      <formula>$L87=#REF!</formula>
    </cfRule>
    <cfRule type="expression" dxfId="429" priority="433">
      <formula>$L87=#REF!</formula>
    </cfRule>
    <cfRule type="expression" dxfId="428" priority="434">
      <formula>$L87=#REF!</formula>
    </cfRule>
  </conditionalFormatting>
  <conditionalFormatting sqref="AC79:AC86">
    <cfRule type="expression" dxfId="427" priority="427">
      <formula>$L79=#REF!</formula>
    </cfRule>
    <cfRule type="expression" dxfId="426" priority="428">
      <formula>$L79=#REF!</formula>
    </cfRule>
    <cfRule type="expression" dxfId="425" priority="429">
      <formula>$L79=#REF!</formula>
    </cfRule>
    <cfRule type="expression" dxfId="424" priority="430">
      <formula>$L79=#REF!</formula>
    </cfRule>
  </conditionalFormatting>
  <conditionalFormatting sqref="Y79">
    <cfRule type="expression" dxfId="423" priority="423">
      <formula>$L79=#REF!</formula>
    </cfRule>
    <cfRule type="expression" dxfId="422" priority="424">
      <formula>$L79=#REF!</formula>
    </cfRule>
    <cfRule type="expression" dxfId="421" priority="425">
      <formula>$L79=#REF!</formula>
    </cfRule>
    <cfRule type="expression" dxfId="420" priority="426">
      <formula>$L79=#REF!</formula>
    </cfRule>
  </conditionalFormatting>
  <conditionalFormatting sqref="Y87">
    <cfRule type="expression" dxfId="419" priority="419">
      <formula>$L87=#REF!</formula>
    </cfRule>
    <cfRule type="expression" dxfId="418" priority="420">
      <formula>$L87=#REF!</formula>
    </cfRule>
    <cfRule type="expression" dxfId="417" priority="421">
      <formula>$L87=#REF!</formula>
    </cfRule>
    <cfRule type="expression" dxfId="416" priority="422">
      <formula>$L87=#REF!</formula>
    </cfRule>
  </conditionalFormatting>
  <conditionalFormatting sqref="AB79">
    <cfRule type="expression" dxfId="415" priority="415">
      <formula>$L79=#REF!</formula>
    </cfRule>
    <cfRule type="expression" dxfId="414" priority="416">
      <formula>$L79=#REF!</formula>
    </cfRule>
    <cfRule type="expression" dxfId="413" priority="417">
      <formula>$L79=#REF!</formula>
    </cfRule>
    <cfRule type="expression" dxfId="412" priority="418">
      <formula>$L79=#REF!</formula>
    </cfRule>
  </conditionalFormatting>
  <conditionalFormatting sqref="AB80">
    <cfRule type="expression" dxfId="411" priority="411">
      <formula>$L80=#REF!</formula>
    </cfRule>
    <cfRule type="expression" dxfId="410" priority="412">
      <formula>$L80=#REF!</formula>
    </cfRule>
    <cfRule type="expression" dxfId="409" priority="413">
      <formula>$L80=#REF!</formula>
    </cfRule>
    <cfRule type="expression" dxfId="408" priority="414">
      <formula>$L80=#REF!</formula>
    </cfRule>
  </conditionalFormatting>
  <conditionalFormatting sqref="AB81">
    <cfRule type="expression" dxfId="407" priority="407">
      <formula>$L81=#REF!</formula>
    </cfRule>
    <cfRule type="expression" dxfId="406" priority="408">
      <formula>$L81=#REF!</formula>
    </cfRule>
    <cfRule type="expression" dxfId="405" priority="409">
      <formula>$L81=#REF!</formula>
    </cfRule>
    <cfRule type="expression" dxfId="404" priority="410">
      <formula>$L81=#REF!</formula>
    </cfRule>
  </conditionalFormatting>
  <conditionalFormatting sqref="AB82">
    <cfRule type="expression" dxfId="403" priority="403">
      <formula>$L82=#REF!</formula>
    </cfRule>
    <cfRule type="expression" dxfId="402" priority="404">
      <formula>$L82=#REF!</formula>
    </cfRule>
    <cfRule type="expression" dxfId="401" priority="405">
      <formula>$L82=#REF!</formula>
    </cfRule>
    <cfRule type="expression" dxfId="400" priority="406">
      <formula>$L82=#REF!</formula>
    </cfRule>
  </conditionalFormatting>
  <conditionalFormatting sqref="AB83">
    <cfRule type="expression" dxfId="399" priority="399">
      <formula>$L83=#REF!</formula>
    </cfRule>
    <cfRule type="expression" dxfId="398" priority="400">
      <formula>$L83=#REF!</formula>
    </cfRule>
    <cfRule type="expression" dxfId="397" priority="401">
      <formula>$L83=#REF!</formula>
    </cfRule>
    <cfRule type="expression" dxfId="396" priority="402">
      <formula>$L83=#REF!</formula>
    </cfRule>
  </conditionalFormatting>
  <conditionalFormatting sqref="AB85:AB86">
    <cfRule type="expression" dxfId="395" priority="395">
      <formula>$L85=#REF!</formula>
    </cfRule>
    <cfRule type="expression" dxfId="394" priority="396">
      <formula>$L85=#REF!</formula>
    </cfRule>
    <cfRule type="expression" dxfId="393" priority="397">
      <formula>$L85=#REF!</formula>
    </cfRule>
    <cfRule type="expression" dxfId="392" priority="398">
      <formula>$L85=#REF!</formula>
    </cfRule>
  </conditionalFormatting>
  <conditionalFormatting sqref="AB84">
    <cfRule type="expression" dxfId="391" priority="391">
      <formula>$L84=#REF!</formula>
    </cfRule>
    <cfRule type="expression" dxfId="390" priority="392">
      <formula>$L84=#REF!</formula>
    </cfRule>
    <cfRule type="expression" dxfId="389" priority="393">
      <formula>$L84=#REF!</formula>
    </cfRule>
    <cfRule type="expression" dxfId="388" priority="394">
      <formula>$L84=#REF!</formula>
    </cfRule>
  </conditionalFormatting>
  <conditionalFormatting sqref="AB87">
    <cfRule type="expression" dxfId="387" priority="387">
      <formula>$L87=#REF!</formula>
    </cfRule>
    <cfRule type="expression" dxfId="386" priority="388">
      <formula>$L87=#REF!</formula>
    </cfRule>
    <cfRule type="expression" dxfId="385" priority="389">
      <formula>$L87=#REF!</formula>
    </cfRule>
    <cfRule type="expression" dxfId="384" priority="390">
      <formula>$L87=#REF!</formula>
    </cfRule>
  </conditionalFormatting>
  <conditionalFormatting sqref="P79:P87">
    <cfRule type="cellIs" dxfId="383" priority="386" operator="equal">
      <formula>"Mut+ext"</formula>
    </cfRule>
  </conditionalFormatting>
  <conditionalFormatting sqref="Y80:Y86">
    <cfRule type="expression" dxfId="382" priority="382">
      <formula>$L80=#REF!</formula>
    </cfRule>
    <cfRule type="expression" dxfId="381" priority="383">
      <formula>$L80=#REF!</formula>
    </cfRule>
    <cfRule type="expression" dxfId="380" priority="384">
      <formula>$L80=#REF!</formula>
    </cfRule>
    <cfRule type="expression" dxfId="379" priority="385">
      <formula>$L80=#REF!</formula>
    </cfRule>
  </conditionalFormatting>
  <conditionalFormatting sqref="AC96">
    <cfRule type="expression" dxfId="378" priority="378">
      <formula>$L96=#REF!</formula>
    </cfRule>
    <cfRule type="expression" dxfId="377" priority="379">
      <formula>$L96=#REF!</formula>
    </cfRule>
    <cfRule type="expression" dxfId="376" priority="380">
      <formula>$L96=#REF!</formula>
    </cfRule>
    <cfRule type="expression" dxfId="375" priority="381">
      <formula>$L96=#REF!</formula>
    </cfRule>
  </conditionalFormatting>
  <conditionalFormatting sqref="AC88:AC95">
    <cfRule type="expression" dxfId="374" priority="374">
      <formula>$L88=#REF!</formula>
    </cfRule>
    <cfRule type="expression" dxfId="373" priority="375">
      <formula>$L88=#REF!</formula>
    </cfRule>
    <cfRule type="expression" dxfId="372" priority="376">
      <formula>$L88=#REF!</formula>
    </cfRule>
    <cfRule type="expression" dxfId="371" priority="377">
      <formula>$L88=#REF!</formula>
    </cfRule>
  </conditionalFormatting>
  <conditionalFormatting sqref="Y88">
    <cfRule type="expression" dxfId="370" priority="370">
      <formula>$L88=#REF!</formula>
    </cfRule>
    <cfRule type="expression" dxfId="369" priority="371">
      <formula>$L88=#REF!</formula>
    </cfRule>
    <cfRule type="expression" dxfId="368" priority="372">
      <formula>$L88=#REF!</formula>
    </cfRule>
    <cfRule type="expression" dxfId="367" priority="373">
      <formula>$L88=#REF!</formula>
    </cfRule>
  </conditionalFormatting>
  <conditionalFormatting sqref="Y96">
    <cfRule type="expression" dxfId="366" priority="366">
      <formula>$L96=#REF!</formula>
    </cfRule>
    <cfRule type="expression" dxfId="365" priority="367">
      <formula>$L96=#REF!</formula>
    </cfRule>
    <cfRule type="expression" dxfId="364" priority="368">
      <formula>$L96=#REF!</formula>
    </cfRule>
    <cfRule type="expression" dxfId="363" priority="369">
      <formula>$L96=#REF!</formula>
    </cfRule>
  </conditionalFormatting>
  <conditionalFormatting sqref="AB88">
    <cfRule type="expression" dxfId="362" priority="362">
      <formula>$L88=#REF!</formula>
    </cfRule>
    <cfRule type="expression" dxfId="361" priority="363">
      <formula>$L88=#REF!</formula>
    </cfRule>
    <cfRule type="expression" dxfId="360" priority="364">
      <formula>$L88=#REF!</formula>
    </cfRule>
    <cfRule type="expression" dxfId="359" priority="365">
      <formula>$L88=#REF!</formula>
    </cfRule>
  </conditionalFormatting>
  <conditionalFormatting sqref="AB89">
    <cfRule type="expression" dxfId="358" priority="358">
      <formula>$L89=#REF!</formula>
    </cfRule>
    <cfRule type="expression" dxfId="357" priority="359">
      <formula>$L89=#REF!</formula>
    </cfRule>
    <cfRule type="expression" dxfId="356" priority="360">
      <formula>$L89=#REF!</formula>
    </cfRule>
    <cfRule type="expression" dxfId="355" priority="361">
      <formula>$L89=#REF!</formula>
    </cfRule>
  </conditionalFormatting>
  <conditionalFormatting sqref="AB90">
    <cfRule type="expression" dxfId="354" priority="354">
      <formula>$L90=#REF!</formula>
    </cfRule>
    <cfRule type="expression" dxfId="353" priority="355">
      <formula>$L90=#REF!</formula>
    </cfRule>
    <cfRule type="expression" dxfId="352" priority="356">
      <formula>$L90=#REF!</formula>
    </cfRule>
    <cfRule type="expression" dxfId="351" priority="357">
      <formula>$L90=#REF!</formula>
    </cfRule>
  </conditionalFormatting>
  <conditionalFormatting sqref="AB91">
    <cfRule type="expression" dxfId="350" priority="350">
      <formula>$L91=#REF!</formula>
    </cfRule>
    <cfRule type="expression" dxfId="349" priority="351">
      <formula>$L91=#REF!</formula>
    </cfRule>
    <cfRule type="expression" dxfId="348" priority="352">
      <formula>$L91=#REF!</formula>
    </cfRule>
    <cfRule type="expression" dxfId="347" priority="353">
      <formula>$L91=#REF!</formula>
    </cfRule>
  </conditionalFormatting>
  <conditionalFormatting sqref="AB92">
    <cfRule type="expression" dxfId="346" priority="346">
      <formula>$L92=#REF!</formula>
    </cfRule>
    <cfRule type="expression" dxfId="345" priority="347">
      <formula>$L92=#REF!</formula>
    </cfRule>
    <cfRule type="expression" dxfId="344" priority="348">
      <formula>$L92=#REF!</formula>
    </cfRule>
    <cfRule type="expression" dxfId="343" priority="349">
      <formula>$L92=#REF!</formula>
    </cfRule>
  </conditionalFormatting>
  <conditionalFormatting sqref="AB94:AB95">
    <cfRule type="expression" dxfId="342" priority="342">
      <formula>$L94=#REF!</formula>
    </cfRule>
    <cfRule type="expression" dxfId="341" priority="343">
      <formula>$L94=#REF!</formula>
    </cfRule>
    <cfRule type="expression" dxfId="340" priority="344">
      <formula>$L94=#REF!</formula>
    </cfRule>
    <cfRule type="expression" dxfId="339" priority="345">
      <formula>$L94=#REF!</formula>
    </cfRule>
  </conditionalFormatting>
  <conditionalFormatting sqref="AB93">
    <cfRule type="expression" dxfId="338" priority="338">
      <formula>$L93=#REF!</formula>
    </cfRule>
    <cfRule type="expression" dxfId="337" priority="339">
      <formula>$L93=#REF!</formula>
    </cfRule>
    <cfRule type="expression" dxfId="336" priority="340">
      <formula>$L93=#REF!</formula>
    </cfRule>
    <cfRule type="expression" dxfId="335" priority="341">
      <formula>$L93=#REF!</formula>
    </cfRule>
  </conditionalFormatting>
  <conditionalFormatting sqref="AB96">
    <cfRule type="expression" dxfId="334" priority="334">
      <formula>$L96=#REF!</formula>
    </cfRule>
    <cfRule type="expression" dxfId="333" priority="335">
      <formula>$L96=#REF!</formula>
    </cfRule>
    <cfRule type="expression" dxfId="332" priority="336">
      <formula>$L96=#REF!</formula>
    </cfRule>
    <cfRule type="expression" dxfId="331" priority="337">
      <formula>$L96=#REF!</formula>
    </cfRule>
  </conditionalFormatting>
  <conditionalFormatting sqref="P88:P96">
    <cfRule type="cellIs" dxfId="330" priority="333" operator="equal">
      <formula>"Mut+ext"</formula>
    </cfRule>
  </conditionalFormatting>
  <conditionalFormatting sqref="Y89:Y95">
    <cfRule type="expression" dxfId="329" priority="329">
      <formula>$L89=#REF!</formula>
    </cfRule>
    <cfRule type="expression" dxfId="328" priority="330">
      <formula>$L89=#REF!</formula>
    </cfRule>
    <cfRule type="expression" dxfId="327" priority="331">
      <formula>$L89=#REF!</formula>
    </cfRule>
    <cfRule type="expression" dxfId="326" priority="332">
      <formula>$L89=#REF!</formula>
    </cfRule>
  </conditionalFormatting>
  <conditionalFormatting sqref="AC105">
    <cfRule type="expression" dxfId="325" priority="325">
      <formula>$L105=#REF!</formula>
    </cfRule>
    <cfRule type="expression" dxfId="324" priority="326">
      <formula>$L105=#REF!</formula>
    </cfRule>
    <cfRule type="expression" dxfId="323" priority="327">
      <formula>$L105=#REF!</formula>
    </cfRule>
    <cfRule type="expression" dxfId="322" priority="328">
      <formula>$L105=#REF!</formula>
    </cfRule>
  </conditionalFormatting>
  <conditionalFormatting sqref="AC97:AC104">
    <cfRule type="expression" dxfId="321" priority="321">
      <formula>$L97=#REF!</formula>
    </cfRule>
    <cfRule type="expression" dxfId="320" priority="322">
      <formula>$L97=#REF!</formula>
    </cfRule>
    <cfRule type="expression" dxfId="319" priority="323">
      <formula>$L97=#REF!</formula>
    </cfRule>
    <cfRule type="expression" dxfId="318" priority="324">
      <formula>$L97=#REF!</formula>
    </cfRule>
  </conditionalFormatting>
  <conditionalFormatting sqref="Y97">
    <cfRule type="expression" dxfId="317" priority="317">
      <formula>$L97=#REF!</formula>
    </cfRule>
    <cfRule type="expression" dxfId="316" priority="318">
      <formula>$L97=#REF!</formula>
    </cfRule>
    <cfRule type="expression" dxfId="315" priority="319">
      <formula>$L97=#REF!</formula>
    </cfRule>
    <cfRule type="expression" dxfId="314" priority="320">
      <formula>$L97=#REF!</formula>
    </cfRule>
  </conditionalFormatting>
  <conditionalFormatting sqref="Y105">
    <cfRule type="expression" dxfId="313" priority="313">
      <formula>$L105=#REF!</formula>
    </cfRule>
    <cfRule type="expression" dxfId="312" priority="314">
      <formula>$L105=#REF!</formula>
    </cfRule>
    <cfRule type="expression" dxfId="311" priority="315">
      <formula>$L105=#REF!</formula>
    </cfRule>
    <cfRule type="expression" dxfId="310" priority="316">
      <formula>$L105=#REF!</formula>
    </cfRule>
  </conditionalFormatting>
  <conditionalFormatting sqref="AB97">
    <cfRule type="expression" dxfId="309" priority="309">
      <formula>$L97=#REF!</formula>
    </cfRule>
    <cfRule type="expression" dxfId="308" priority="310">
      <formula>$L97=#REF!</formula>
    </cfRule>
    <cfRule type="expression" dxfId="307" priority="311">
      <formula>$L97=#REF!</formula>
    </cfRule>
    <cfRule type="expression" dxfId="306" priority="312">
      <formula>$L97=#REF!</formula>
    </cfRule>
  </conditionalFormatting>
  <conditionalFormatting sqref="AB98">
    <cfRule type="expression" dxfId="305" priority="305">
      <formula>$L98=#REF!</formula>
    </cfRule>
    <cfRule type="expression" dxfId="304" priority="306">
      <formula>$L98=#REF!</formula>
    </cfRule>
    <cfRule type="expression" dxfId="303" priority="307">
      <formula>$L98=#REF!</formula>
    </cfRule>
    <cfRule type="expression" dxfId="302" priority="308">
      <formula>$L98=#REF!</formula>
    </cfRule>
  </conditionalFormatting>
  <conditionalFormatting sqref="AB99">
    <cfRule type="expression" dxfId="301" priority="301">
      <formula>$L99=#REF!</formula>
    </cfRule>
    <cfRule type="expression" dxfId="300" priority="302">
      <formula>$L99=#REF!</formula>
    </cfRule>
    <cfRule type="expression" dxfId="299" priority="303">
      <formula>$L99=#REF!</formula>
    </cfRule>
    <cfRule type="expression" dxfId="298" priority="304">
      <formula>$L99=#REF!</formula>
    </cfRule>
  </conditionalFormatting>
  <conditionalFormatting sqref="AB100">
    <cfRule type="expression" dxfId="297" priority="297">
      <formula>$L100=#REF!</formula>
    </cfRule>
    <cfRule type="expression" dxfId="296" priority="298">
      <formula>$L100=#REF!</formula>
    </cfRule>
    <cfRule type="expression" dxfId="295" priority="299">
      <formula>$L100=#REF!</formula>
    </cfRule>
    <cfRule type="expression" dxfId="294" priority="300">
      <formula>$L100=#REF!</formula>
    </cfRule>
  </conditionalFormatting>
  <conditionalFormatting sqref="AB101">
    <cfRule type="expression" dxfId="293" priority="293">
      <formula>$L101=#REF!</formula>
    </cfRule>
    <cfRule type="expression" dxfId="292" priority="294">
      <formula>$L101=#REF!</formula>
    </cfRule>
    <cfRule type="expression" dxfId="291" priority="295">
      <formula>$L101=#REF!</formula>
    </cfRule>
    <cfRule type="expression" dxfId="290" priority="296">
      <formula>$L101=#REF!</formula>
    </cfRule>
  </conditionalFormatting>
  <conditionalFormatting sqref="AB103:AB104">
    <cfRule type="expression" dxfId="289" priority="289">
      <formula>$L103=#REF!</formula>
    </cfRule>
    <cfRule type="expression" dxfId="288" priority="290">
      <formula>$L103=#REF!</formula>
    </cfRule>
    <cfRule type="expression" dxfId="287" priority="291">
      <formula>$L103=#REF!</formula>
    </cfRule>
    <cfRule type="expression" dxfId="286" priority="292">
      <formula>$L103=#REF!</formula>
    </cfRule>
  </conditionalFormatting>
  <conditionalFormatting sqref="AB102">
    <cfRule type="expression" dxfId="285" priority="285">
      <formula>$L102=#REF!</formula>
    </cfRule>
    <cfRule type="expression" dxfId="284" priority="286">
      <formula>$L102=#REF!</formula>
    </cfRule>
    <cfRule type="expression" dxfId="283" priority="287">
      <formula>$L102=#REF!</formula>
    </cfRule>
    <cfRule type="expression" dxfId="282" priority="288">
      <formula>$L102=#REF!</formula>
    </cfRule>
  </conditionalFormatting>
  <conditionalFormatting sqref="AB105">
    <cfRule type="expression" dxfId="281" priority="281">
      <formula>$L105=#REF!</formula>
    </cfRule>
    <cfRule type="expression" dxfId="280" priority="282">
      <formula>$L105=#REF!</formula>
    </cfRule>
    <cfRule type="expression" dxfId="279" priority="283">
      <formula>$L105=#REF!</formula>
    </cfRule>
    <cfRule type="expression" dxfId="278" priority="284">
      <formula>$L105=#REF!</formula>
    </cfRule>
  </conditionalFormatting>
  <conditionalFormatting sqref="P97:P105">
    <cfRule type="cellIs" dxfId="277" priority="280" operator="equal">
      <formula>"Mut+ext"</formula>
    </cfRule>
  </conditionalFormatting>
  <conditionalFormatting sqref="Y98:Y104">
    <cfRule type="expression" dxfId="276" priority="276">
      <formula>$L98=#REF!</formula>
    </cfRule>
    <cfRule type="expression" dxfId="275" priority="277">
      <formula>$L98=#REF!</formula>
    </cfRule>
    <cfRule type="expression" dxfId="274" priority="278">
      <formula>$L98=#REF!</formula>
    </cfRule>
    <cfRule type="expression" dxfId="273" priority="279">
      <formula>$L98=#REF!</formula>
    </cfRule>
  </conditionalFormatting>
  <conditionalFormatting sqref="AC180:AC186">
    <cfRule type="expression" dxfId="272" priority="272">
      <formula>$L180=#REF!</formula>
    </cfRule>
    <cfRule type="expression" dxfId="271" priority="273">
      <formula>$L180=#REF!</formula>
    </cfRule>
    <cfRule type="expression" dxfId="270" priority="274">
      <formula>$L180=#REF!</formula>
    </cfRule>
    <cfRule type="expression" dxfId="269" priority="275">
      <formula>$L180=#REF!</formula>
    </cfRule>
  </conditionalFormatting>
  <conditionalFormatting sqref="AB180:AB186">
    <cfRule type="expression" dxfId="268" priority="268">
      <formula>$L180=#REF!</formula>
    </cfRule>
    <cfRule type="expression" dxfId="267" priority="269">
      <formula>$L180=#REF!</formula>
    </cfRule>
    <cfRule type="expression" dxfId="266" priority="270">
      <formula>$L180=#REF!</formula>
    </cfRule>
    <cfRule type="expression" dxfId="265" priority="271">
      <formula>$L180=#REF!</formula>
    </cfRule>
  </conditionalFormatting>
  <conditionalFormatting sqref="P180:P186">
    <cfRule type="cellIs" dxfId="264" priority="267" operator="equal">
      <formula>"Mut+ext"</formula>
    </cfRule>
  </conditionalFormatting>
  <conditionalFormatting sqref="Y180:Y186">
    <cfRule type="expression" dxfId="263" priority="263">
      <formula>$L180=#REF!</formula>
    </cfRule>
    <cfRule type="expression" dxfId="262" priority="264">
      <formula>$L180=#REF!</formula>
    </cfRule>
    <cfRule type="expression" dxfId="261" priority="265">
      <formula>$L180=#REF!</formula>
    </cfRule>
    <cfRule type="expression" dxfId="260" priority="266">
      <formula>$L180=#REF!</formula>
    </cfRule>
  </conditionalFormatting>
  <conditionalFormatting sqref="AC187">
    <cfRule type="expression" dxfId="259" priority="259">
      <formula>$L187=#REF!</formula>
    </cfRule>
    <cfRule type="expression" dxfId="258" priority="260">
      <formula>$L187=#REF!</formula>
    </cfRule>
    <cfRule type="expression" dxfId="257" priority="261">
      <formula>$L187=#REF!</formula>
    </cfRule>
    <cfRule type="expression" dxfId="256" priority="262">
      <formula>$L187=#REF!</formula>
    </cfRule>
  </conditionalFormatting>
  <conditionalFormatting sqref="AB187">
    <cfRule type="expression" dxfId="255" priority="255">
      <formula>$L187=#REF!</formula>
    </cfRule>
    <cfRule type="expression" dxfId="254" priority="256">
      <formula>$L187=#REF!</formula>
    </cfRule>
    <cfRule type="expression" dxfId="253" priority="257">
      <formula>$L187=#REF!</formula>
    </cfRule>
    <cfRule type="expression" dxfId="252" priority="258">
      <formula>$L187=#REF!</formula>
    </cfRule>
  </conditionalFormatting>
  <conditionalFormatting sqref="P187">
    <cfRule type="cellIs" dxfId="251" priority="254" operator="equal">
      <formula>"Mut+ext"</formula>
    </cfRule>
  </conditionalFormatting>
  <conditionalFormatting sqref="Y187">
    <cfRule type="expression" dxfId="250" priority="250">
      <formula>$L187=#REF!</formula>
    </cfRule>
    <cfRule type="expression" dxfId="249" priority="251">
      <formula>$L187=#REF!</formula>
    </cfRule>
    <cfRule type="expression" dxfId="248" priority="252">
      <formula>$L187=#REF!</formula>
    </cfRule>
    <cfRule type="expression" dxfId="247" priority="253">
      <formula>$L187=#REF!</formula>
    </cfRule>
  </conditionalFormatting>
  <conditionalFormatting sqref="AC179">
    <cfRule type="expression" dxfId="246" priority="246">
      <formula>$L179=#REF!</formula>
    </cfRule>
    <cfRule type="expression" dxfId="245" priority="247">
      <formula>$L179=#REF!</formula>
    </cfRule>
    <cfRule type="expression" dxfId="244" priority="248">
      <formula>$L179=#REF!</formula>
    </cfRule>
    <cfRule type="expression" dxfId="243" priority="249">
      <formula>$L179=#REF!</formula>
    </cfRule>
  </conditionalFormatting>
  <conditionalFormatting sqref="AB179">
    <cfRule type="expression" dxfId="242" priority="242">
      <formula>$L179=#REF!</formula>
    </cfRule>
    <cfRule type="expression" dxfId="241" priority="243">
      <formula>$L179=#REF!</formula>
    </cfRule>
    <cfRule type="expression" dxfId="240" priority="244">
      <formula>$L179=#REF!</formula>
    </cfRule>
    <cfRule type="expression" dxfId="239" priority="245">
      <formula>$L179=#REF!</formula>
    </cfRule>
  </conditionalFormatting>
  <conditionalFormatting sqref="P179">
    <cfRule type="cellIs" dxfId="238" priority="241" operator="equal">
      <formula>"Mut+ext"</formula>
    </cfRule>
  </conditionalFormatting>
  <conditionalFormatting sqref="Y179">
    <cfRule type="expression" dxfId="237" priority="237">
      <formula>$L179=#REF!</formula>
    </cfRule>
    <cfRule type="expression" dxfId="236" priority="238">
      <formula>$L179=#REF!</formula>
    </cfRule>
    <cfRule type="expression" dxfId="235" priority="239">
      <formula>$L179=#REF!</formula>
    </cfRule>
    <cfRule type="expression" dxfId="234" priority="240">
      <formula>$L179=#REF!</formula>
    </cfRule>
  </conditionalFormatting>
  <conditionalFormatting sqref="AC189:AC195">
    <cfRule type="expression" dxfId="233" priority="233">
      <formula>$L189=#REF!</formula>
    </cfRule>
    <cfRule type="expression" dxfId="232" priority="234">
      <formula>$L189=#REF!</formula>
    </cfRule>
    <cfRule type="expression" dxfId="231" priority="235">
      <formula>$L189=#REF!</formula>
    </cfRule>
    <cfRule type="expression" dxfId="230" priority="236">
      <formula>$L189=#REF!</formula>
    </cfRule>
  </conditionalFormatting>
  <conditionalFormatting sqref="AB189:AB195">
    <cfRule type="expression" dxfId="229" priority="229">
      <formula>$L189=#REF!</formula>
    </cfRule>
    <cfRule type="expression" dxfId="228" priority="230">
      <formula>$L189=#REF!</formula>
    </cfRule>
    <cfRule type="expression" dxfId="227" priority="231">
      <formula>$L189=#REF!</formula>
    </cfRule>
    <cfRule type="expression" dxfId="226" priority="232">
      <formula>$L189=#REF!</formula>
    </cfRule>
  </conditionalFormatting>
  <conditionalFormatting sqref="P189:P195">
    <cfRule type="cellIs" dxfId="225" priority="228" operator="equal">
      <formula>"Mut+ext"</formula>
    </cfRule>
  </conditionalFormatting>
  <conditionalFormatting sqref="Y189:Y195">
    <cfRule type="expression" dxfId="224" priority="224">
      <formula>$L189=#REF!</formula>
    </cfRule>
    <cfRule type="expression" dxfId="223" priority="225">
      <formula>$L189=#REF!</formula>
    </cfRule>
    <cfRule type="expression" dxfId="222" priority="226">
      <formula>$L189=#REF!</formula>
    </cfRule>
    <cfRule type="expression" dxfId="221" priority="227">
      <formula>$L189=#REF!</formula>
    </cfRule>
  </conditionalFormatting>
  <conditionalFormatting sqref="AC196">
    <cfRule type="expression" dxfId="220" priority="220">
      <formula>$L196=#REF!</formula>
    </cfRule>
    <cfRule type="expression" dxfId="219" priority="221">
      <formula>$L196=#REF!</formula>
    </cfRule>
    <cfRule type="expression" dxfId="218" priority="222">
      <formula>$L196=#REF!</formula>
    </cfRule>
    <cfRule type="expression" dxfId="217" priority="223">
      <formula>$L196=#REF!</formula>
    </cfRule>
  </conditionalFormatting>
  <conditionalFormatting sqref="AB196">
    <cfRule type="expression" dxfId="216" priority="216">
      <formula>$L196=#REF!</formula>
    </cfRule>
    <cfRule type="expression" dxfId="215" priority="217">
      <formula>$L196=#REF!</formula>
    </cfRule>
    <cfRule type="expression" dxfId="214" priority="218">
      <formula>$L196=#REF!</formula>
    </cfRule>
    <cfRule type="expression" dxfId="213" priority="219">
      <formula>$L196=#REF!</formula>
    </cfRule>
  </conditionalFormatting>
  <conditionalFormatting sqref="P196">
    <cfRule type="cellIs" dxfId="212" priority="215" operator="equal">
      <formula>"Mut+ext"</formula>
    </cfRule>
  </conditionalFormatting>
  <conditionalFormatting sqref="Y196">
    <cfRule type="expression" dxfId="211" priority="211">
      <formula>$L196=#REF!</formula>
    </cfRule>
    <cfRule type="expression" dxfId="210" priority="212">
      <formula>$L196=#REF!</formula>
    </cfRule>
    <cfRule type="expression" dxfId="209" priority="213">
      <formula>$L196=#REF!</formula>
    </cfRule>
    <cfRule type="expression" dxfId="208" priority="214">
      <formula>$L196=#REF!</formula>
    </cfRule>
  </conditionalFormatting>
  <conditionalFormatting sqref="AC188">
    <cfRule type="expression" dxfId="207" priority="207">
      <formula>$L188=#REF!</formula>
    </cfRule>
    <cfRule type="expression" dxfId="206" priority="208">
      <formula>$L188=#REF!</formula>
    </cfRule>
    <cfRule type="expression" dxfId="205" priority="209">
      <formula>$L188=#REF!</formula>
    </cfRule>
    <cfRule type="expression" dxfId="204" priority="210">
      <formula>$L188=#REF!</formula>
    </cfRule>
  </conditionalFormatting>
  <conditionalFormatting sqref="AB188">
    <cfRule type="expression" dxfId="203" priority="203">
      <formula>$L188=#REF!</formula>
    </cfRule>
    <cfRule type="expression" dxfId="202" priority="204">
      <formula>$L188=#REF!</formula>
    </cfRule>
    <cfRule type="expression" dxfId="201" priority="205">
      <formula>$L188=#REF!</formula>
    </cfRule>
    <cfRule type="expression" dxfId="200" priority="206">
      <formula>$L188=#REF!</formula>
    </cfRule>
  </conditionalFormatting>
  <conditionalFormatting sqref="P188">
    <cfRule type="cellIs" dxfId="199" priority="202" operator="equal">
      <formula>"Mut+ext"</formula>
    </cfRule>
  </conditionalFormatting>
  <conditionalFormatting sqref="Y188">
    <cfRule type="expression" dxfId="198" priority="198">
      <formula>$L188=#REF!</formula>
    </cfRule>
    <cfRule type="expression" dxfId="197" priority="199">
      <formula>$L188=#REF!</formula>
    </cfRule>
    <cfRule type="expression" dxfId="196" priority="200">
      <formula>$L188=#REF!</formula>
    </cfRule>
    <cfRule type="expression" dxfId="195" priority="201">
      <formula>$L188=#REF!</formula>
    </cfRule>
  </conditionalFormatting>
  <conditionalFormatting sqref="P39:P44">
    <cfRule type="cellIs" dxfId="194" priority="196" operator="equal">
      <formula>"Mut+ext"</formula>
    </cfRule>
  </conditionalFormatting>
  <conditionalFormatting sqref="P48:P49">
    <cfRule type="cellIs" dxfId="193" priority="195" operator="equal">
      <formula>"Mut+ext"</formula>
    </cfRule>
  </conditionalFormatting>
  <conditionalFormatting sqref="P57:P63">
    <cfRule type="cellIs" dxfId="192" priority="194" operator="equal">
      <formula>"Mut+ext"</formula>
    </cfRule>
  </conditionalFormatting>
  <conditionalFormatting sqref="P71">
    <cfRule type="cellIs" dxfId="191" priority="192" operator="equal">
      <formula>"Mut+ext"</formula>
    </cfRule>
  </conditionalFormatting>
  <conditionalFormatting sqref="Y72:Y73">
    <cfRule type="expression" dxfId="190" priority="188">
      <formula>$L72=#REF!</formula>
    </cfRule>
    <cfRule type="expression" dxfId="189" priority="189">
      <formula>$L72=#REF!</formula>
    </cfRule>
    <cfRule type="expression" dxfId="188" priority="190">
      <formula>$L72=#REF!</formula>
    </cfRule>
    <cfRule type="expression" dxfId="187" priority="191">
      <formula>$L72=#REF!</formula>
    </cfRule>
  </conditionalFormatting>
  <conditionalFormatting sqref="Y72">
    <cfRule type="expression" dxfId="186" priority="184">
      <formula>$L72=#REF!</formula>
    </cfRule>
    <cfRule type="expression" dxfId="185" priority="185">
      <formula>$L72=#REF!</formula>
    </cfRule>
    <cfRule type="expression" dxfId="184" priority="186">
      <formula>$L72=#REF!</formula>
    </cfRule>
    <cfRule type="expression" dxfId="183" priority="187">
      <formula>$L72=#REF!</formula>
    </cfRule>
  </conditionalFormatting>
  <conditionalFormatting sqref="AB12">
    <cfRule type="expression" dxfId="182" priority="180">
      <formula>$L12=#REF!</formula>
    </cfRule>
    <cfRule type="expression" dxfId="181" priority="181">
      <formula>$L12=#REF!</formula>
    </cfRule>
    <cfRule type="expression" dxfId="180" priority="182">
      <formula>$L12=#REF!</formula>
    </cfRule>
    <cfRule type="expression" dxfId="179" priority="183">
      <formula>$L12=#REF!</formula>
    </cfRule>
  </conditionalFormatting>
  <conditionalFormatting sqref="AC12">
    <cfRule type="expression" dxfId="178" priority="176">
      <formula>$L12=#REF!</formula>
    </cfRule>
    <cfRule type="expression" dxfId="177" priority="177">
      <formula>$L12=#REF!</formula>
    </cfRule>
    <cfRule type="expression" dxfId="176" priority="178">
      <formula>$L12=#REF!</formula>
    </cfRule>
    <cfRule type="expression" dxfId="175" priority="179">
      <formula>$L12=#REF!</formula>
    </cfRule>
  </conditionalFormatting>
  <conditionalFormatting sqref="AC21">
    <cfRule type="expression" dxfId="174" priority="172">
      <formula>$L21=#REF!</formula>
    </cfRule>
    <cfRule type="expression" dxfId="173" priority="173">
      <formula>$L21=#REF!</formula>
    </cfRule>
    <cfRule type="expression" dxfId="172" priority="174">
      <formula>$L21=#REF!</formula>
    </cfRule>
    <cfRule type="expression" dxfId="171" priority="175">
      <formula>$L21=#REF!</formula>
    </cfRule>
  </conditionalFormatting>
  <conditionalFormatting sqref="AB21">
    <cfRule type="expression" dxfId="170" priority="168">
      <formula>$L21=#REF!</formula>
    </cfRule>
    <cfRule type="expression" dxfId="169" priority="169">
      <formula>$L21=#REF!</formula>
    </cfRule>
    <cfRule type="expression" dxfId="168" priority="170">
      <formula>$L21=#REF!</formula>
    </cfRule>
    <cfRule type="expression" dxfId="167" priority="171">
      <formula>$L21=#REF!</formula>
    </cfRule>
  </conditionalFormatting>
  <conditionalFormatting sqref="AC22:AC24">
    <cfRule type="expression" dxfId="166" priority="164">
      <formula>$L22=#REF!</formula>
    </cfRule>
    <cfRule type="expression" dxfId="165" priority="165">
      <formula>$L22=#REF!</formula>
    </cfRule>
    <cfRule type="expression" dxfId="164" priority="166">
      <formula>$L22=#REF!</formula>
    </cfRule>
    <cfRule type="expression" dxfId="163" priority="167">
      <formula>$L22=#REF!</formula>
    </cfRule>
  </conditionalFormatting>
  <conditionalFormatting sqref="AB22:AB24">
    <cfRule type="expression" dxfId="162" priority="160">
      <formula>$L22=#REF!</formula>
    </cfRule>
    <cfRule type="expression" dxfId="161" priority="161">
      <formula>$L22=#REF!</formula>
    </cfRule>
    <cfRule type="expression" dxfId="160" priority="162">
      <formula>$L22=#REF!</formula>
    </cfRule>
    <cfRule type="expression" dxfId="159" priority="163">
      <formula>$L22=#REF!</formula>
    </cfRule>
  </conditionalFormatting>
  <conditionalFormatting sqref="AC39:AC44">
    <cfRule type="expression" dxfId="158" priority="156">
      <formula>$L39=#REF!</formula>
    </cfRule>
    <cfRule type="expression" dxfId="157" priority="157">
      <formula>$L39=#REF!</formula>
    </cfRule>
    <cfRule type="expression" dxfId="156" priority="158">
      <formula>$L39=#REF!</formula>
    </cfRule>
    <cfRule type="expression" dxfId="155" priority="159">
      <formula>$L39=#REF!</formula>
    </cfRule>
  </conditionalFormatting>
  <conditionalFormatting sqref="AB39:AB44">
    <cfRule type="expression" dxfId="154" priority="152">
      <formula>$L39=#REF!</formula>
    </cfRule>
    <cfRule type="expression" dxfId="153" priority="153">
      <formula>$L39=#REF!</formula>
    </cfRule>
    <cfRule type="expression" dxfId="152" priority="154">
      <formula>$L39=#REF!</formula>
    </cfRule>
    <cfRule type="expression" dxfId="151" priority="155">
      <formula>$L39=#REF!</formula>
    </cfRule>
  </conditionalFormatting>
  <conditionalFormatting sqref="AC48:AC49">
    <cfRule type="expression" dxfId="150" priority="148">
      <formula>$L48=#REF!</formula>
    </cfRule>
    <cfRule type="expression" dxfId="149" priority="149">
      <formula>$L48=#REF!</formula>
    </cfRule>
    <cfRule type="expression" dxfId="148" priority="150">
      <formula>$L48=#REF!</formula>
    </cfRule>
    <cfRule type="expression" dxfId="147" priority="151">
      <formula>$L48=#REF!</formula>
    </cfRule>
  </conditionalFormatting>
  <conditionalFormatting sqref="AB48">
    <cfRule type="expression" dxfId="146" priority="144">
      <formula>$L48=#REF!</formula>
    </cfRule>
    <cfRule type="expression" dxfId="145" priority="145">
      <formula>$L48=#REF!</formula>
    </cfRule>
    <cfRule type="expression" dxfId="144" priority="146">
      <formula>$L48=#REF!</formula>
    </cfRule>
    <cfRule type="expression" dxfId="143" priority="147">
      <formula>$L48=#REF!</formula>
    </cfRule>
  </conditionalFormatting>
  <conditionalFormatting sqref="AB49">
    <cfRule type="expression" dxfId="142" priority="140">
      <formula>$L49=#REF!</formula>
    </cfRule>
    <cfRule type="expression" dxfId="141" priority="141">
      <formula>$L49=#REF!</formula>
    </cfRule>
    <cfRule type="expression" dxfId="140" priority="142">
      <formula>$L49=#REF!</formula>
    </cfRule>
    <cfRule type="expression" dxfId="139" priority="143">
      <formula>$L49=#REF!</formula>
    </cfRule>
  </conditionalFormatting>
  <conditionalFormatting sqref="AC57">
    <cfRule type="expression" dxfId="138" priority="136">
      <formula>$L49=#REF!</formula>
    </cfRule>
    <cfRule type="expression" dxfId="137" priority="137">
      <formula>$L49=#REF!</formula>
    </cfRule>
    <cfRule type="expression" dxfId="136" priority="138">
      <formula>$L49=#REF!</formula>
    </cfRule>
    <cfRule type="expression" dxfId="135" priority="139">
      <formula>$L49=#REF!</formula>
    </cfRule>
  </conditionalFormatting>
  <conditionalFormatting sqref="AB57">
    <cfRule type="expression" dxfId="134" priority="132">
      <formula>$L49=#REF!</formula>
    </cfRule>
    <cfRule type="expression" dxfId="133" priority="133">
      <formula>$L49=#REF!</formula>
    </cfRule>
    <cfRule type="expression" dxfId="132" priority="134">
      <formula>$L49=#REF!</formula>
    </cfRule>
    <cfRule type="expression" dxfId="131" priority="135">
      <formula>$L49=#REF!</formula>
    </cfRule>
  </conditionalFormatting>
  <conditionalFormatting sqref="AB58:AB63">
    <cfRule type="expression" dxfId="130" priority="128">
      <formula>$L58=#REF!</formula>
    </cfRule>
    <cfRule type="expression" dxfId="129" priority="129">
      <formula>$L58=#REF!</formula>
    </cfRule>
    <cfRule type="expression" dxfId="128" priority="130">
      <formula>$L58=#REF!</formula>
    </cfRule>
    <cfRule type="expression" dxfId="127" priority="131">
      <formula>$L58=#REF!</formula>
    </cfRule>
  </conditionalFormatting>
  <conditionalFormatting sqref="AC58:AC63">
    <cfRule type="expression" dxfId="126" priority="124">
      <formula>$L58=#REF!</formula>
    </cfRule>
    <cfRule type="expression" dxfId="125" priority="125">
      <formula>$L58=#REF!</formula>
    </cfRule>
    <cfRule type="expression" dxfId="124" priority="126">
      <formula>$L58=#REF!</formula>
    </cfRule>
    <cfRule type="expression" dxfId="123" priority="127">
      <formula>$L58=#REF!</formula>
    </cfRule>
  </conditionalFormatting>
  <conditionalFormatting sqref="AB70:AB71">
    <cfRule type="expression" dxfId="122" priority="120">
      <formula>$L70=#REF!</formula>
    </cfRule>
    <cfRule type="expression" dxfId="121" priority="121">
      <formula>$L70=#REF!</formula>
    </cfRule>
    <cfRule type="expression" dxfId="120" priority="122">
      <formula>$L70=#REF!</formula>
    </cfRule>
    <cfRule type="expression" dxfId="119" priority="123">
      <formula>$L70=#REF!</formula>
    </cfRule>
  </conditionalFormatting>
  <conditionalFormatting sqref="AC70:AC71">
    <cfRule type="expression" dxfId="118" priority="116">
      <formula>$L70=#REF!</formula>
    </cfRule>
    <cfRule type="expression" dxfId="117" priority="117">
      <formula>$L70=#REF!</formula>
    </cfRule>
    <cfRule type="expression" dxfId="116" priority="118">
      <formula>$L70=#REF!</formula>
    </cfRule>
    <cfRule type="expression" dxfId="115" priority="119">
      <formula>$L70=#REF!</formula>
    </cfRule>
  </conditionalFormatting>
  <conditionalFormatting sqref="AC72:AC73">
    <cfRule type="expression" dxfId="114" priority="112">
      <formula>$L60=#REF!</formula>
    </cfRule>
    <cfRule type="expression" dxfId="113" priority="113">
      <formula>$L60=#REF!</formula>
    </cfRule>
    <cfRule type="expression" dxfId="112" priority="114">
      <formula>$L60=#REF!</formula>
    </cfRule>
    <cfRule type="expression" dxfId="111" priority="115">
      <formula>$L60=#REF!</formula>
    </cfRule>
  </conditionalFormatting>
  <conditionalFormatting sqref="AB72:AB73">
    <cfRule type="expression" dxfId="110" priority="108">
      <formula>$L60=#REF!</formula>
    </cfRule>
    <cfRule type="expression" dxfId="109" priority="109">
      <formula>$L60=#REF!</formula>
    </cfRule>
    <cfRule type="expression" dxfId="108" priority="110">
      <formula>$L60=#REF!</formula>
    </cfRule>
    <cfRule type="expression" dxfId="107" priority="111">
      <formula>$L60=#REF!</formula>
    </cfRule>
  </conditionalFormatting>
  <conditionalFormatting sqref="AC107">
    <cfRule type="expression" dxfId="106" priority="104">
      <formula>$L99=#REF!</formula>
    </cfRule>
    <cfRule type="expression" dxfId="105" priority="105">
      <formula>$L99=#REF!</formula>
    </cfRule>
    <cfRule type="expression" dxfId="104" priority="106">
      <formula>$L99=#REF!</formula>
    </cfRule>
    <cfRule type="expression" dxfId="103" priority="107">
      <formula>$L99=#REF!</formula>
    </cfRule>
  </conditionalFormatting>
  <conditionalFormatting sqref="AB107">
    <cfRule type="expression" dxfId="102" priority="100">
      <formula>$L99=#REF!</formula>
    </cfRule>
    <cfRule type="expression" dxfId="101" priority="101">
      <formula>$L99=#REF!</formula>
    </cfRule>
    <cfRule type="expression" dxfId="100" priority="102">
      <formula>$L99=#REF!</formula>
    </cfRule>
    <cfRule type="expression" dxfId="99" priority="103">
      <formula>$L99=#REF!</formula>
    </cfRule>
  </conditionalFormatting>
  <conditionalFormatting sqref="P21:P24">
    <cfRule type="cellIs" dxfId="98" priority="99" operator="equal">
      <formula>"Mut+ext"</formula>
    </cfRule>
  </conditionalFormatting>
  <conditionalFormatting sqref="P30:P32">
    <cfRule type="cellIs" dxfId="97" priority="98" operator="equal">
      <formula>"Mut+ext"</formula>
    </cfRule>
  </conditionalFormatting>
  <conditionalFormatting sqref="AB197:AC197">
    <cfRule type="expression" dxfId="96" priority="94">
      <formula>$L197=#REF!</formula>
    </cfRule>
    <cfRule type="expression" dxfId="95" priority="95">
      <formula>$L197=#REF!</formula>
    </cfRule>
    <cfRule type="expression" dxfId="94" priority="96">
      <formula>$L197=#REF!</formula>
    </cfRule>
    <cfRule type="expression" dxfId="93" priority="97">
      <formula>$L197=#REF!</formula>
    </cfRule>
  </conditionalFormatting>
  <conditionalFormatting sqref="T197">
    <cfRule type="expression" dxfId="92" priority="90">
      <formula>$L197=#REF!</formula>
    </cfRule>
    <cfRule type="expression" dxfId="91" priority="91">
      <formula>$L197=#REF!</formula>
    </cfRule>
    <cfRule type="expression" dxfId="90" priority="92">
      <formula>$L197=#REF!</formula>
    </cfRule>
    <cfRule type="expression" dxfId="89" priority="93">
      <formula>$L197=#REF!</formula>
    </cfRule>
  </conditionalFormatting>
  <conditionalFormatting sqref="P197">
    <cfRule type="cellIs" dxfId="88" priority="89" operator="equal">
      <formula>"Mut+ext"</formula>
    </cfRule>
  </conditionalFormatting>
  <conditionalFormatting sqref="Y197">
    <cfRule type="expression" dxfId="87" priority="85">
      <formula>$L197=#REF!</formula>
    </cfRule>
    <cfRule type="expression" dxfId="86" priority="86">
      <formula>$L197=#REF!</formula>
    </cfRule>
    <cfRule type="expression" dxfId="85" priority="87">
      <formula>$L197=#REF!</formula>
    </cfRule>
    <cfRule type="expression" dxfId="84" priority="88">
      <formula>$L197=#REF!</formula>
    </cfRule>
  </conditionalFormatting>
  <conditionalFormatting sqref="AA197">
    <cfRule type="expression" dxfId="83" priority="81">
      <formula>$L197=#REF!</formula>
    </cfRule>
    <cfRule type="expression" dxfId="82" priority="82">
      <formula>$L197=#REF!</formula>
    </cfRule>
    <cfRule type="expression" dxfId="81" priority="83">
      <formula>$L197=#REF!</formula>
    </cfRule>
    <cfRule type="expression" dxfId="80" priority="84">
      <formula>$L197=#REF!</formula>
    </cfRule>
  </conditionalFormatting>
  <conditionalFormatting sqref="Z197">
    <cfRule type="expression" dxfId="79" priority="77">
      <formula>$L197=#REF!</formula>
    </cfRule>
    <cfRule type="expression" dxfId="78" priority="78">
      <formula>$L197=#REF!</formula>
    </cfRule>
    <cfRule type="expression" dxfId="77" priority="79">
      <formula>$L197=#REF!</formula>
    </cfRule>
    <cfRule type="expression" dxfId="76" priority="80">
      <formula>$L197=#REF!</formula>
    </cfRule>
  </conditionalFormatting>
  <conditionalFormatting sqref="AC106">
    <cfRule type="expression" dxfId="75" priority="73">
      <formula>$L106=#REF!</formula>
    </cfRule>
    <cfRule type="expression" dxfId="74" priority="74">
      <formula>$L106=#REF!</formula>
    </cfRule>
    <cfRule type="expression" dxfId="73" priority="75">
      <formula>$L106=#REF!</formula>
    </cfRule>
    <cfRule type="expression" dxfId="72" priority="76">
      <formula>$L106=#REF!</formula>
    </cfRule>
  </conditionalFormatting>
  <conditionalFormatting sqref="Y106">
    <cfRule type="expression" dxfId="71" priority="69">
      <formula>$L106=#REF!</formula>
    </cfRule>
    <cfRule type="expression" dxfId="70" priority="70">
      <formula>$L106=#REF!</formula>
    </cfRule>
    <cfRule type="expression" dxfId="69" priority="71">
      <formula>$L106=#REF!</formula>
    </cfRule>
    <cfRule type="expression" dxfId="68" priority="72">
      <formula>$L106=#REF!</formula>
    </cfRule>
  </conditionalFormatting>
  <conditionalFormatting sqref="AA106">
    <cfRule type="expression" dxfId="67" priority="65">
      <formula>$L106=#REF!</formula>
    </cfRule>
    <cfRule type="expression" dxfId="66" priority="66">
      <formula>$L106=#REF!</formula>
    </cfRule>
    <cfRule type="expression" dxfId="65" priority="67">
      <formula>$L106=#REF!</formula>
    </cfRule>
    <cfRule type="expression" dxfId="64" priority="68">
      <formula>$L106=#REF!</formula>
    </cfRule>
  </conditionalFormatting>
  <conditionalFormatting sqref="AB106">
    <cfRule type="expression" dxfId="63" priority="61">
      <formula>$L106=#REF!</formula>
    </cfRule>
    <cfRule type="expression" dxfId="62" priority="62">
      <formula>$L106=#REF!</formula>
    </cfRule>
    <cfRule type="expression" dxfId="61" priority="63">
      <formula>$L106=#REF!</formula>
    </cfRule>
    <cfRule type="expression" dxfId="60" priority="64">
      <formula>$L106=#REF!</formula>
    </cfRule>
  </conditionalFormatting>
  <conditionalFormatting sqref="P106">
    <cfRule type="cellIs" dxfId="59" priority="60" operator="equal">
      <formula>"Mut+ext"</formula>
    </cfRule>
  </conditionalFormatting>
  <conditionalFormatting sqref="Z106">
    <cfRule type="expression" dxfId="58" priority="56">
      <formula>$L106=#REF!</formula>
    </cfRule>
    <cfRule type="expression" dxfId="57" priority="57">
      <formula>$L106=#REF!</formula>
    </cfRule>
    <cfRule type="expression" dxfId="56" priority="58">
      <formula>$L106=#REF!</formula>
    </cfRule>
    <cfRule type="expression" dxfId="55" priority="59">
      <formula>$L106=#REF!</formula>
    </cfRule>
  </conditionalFormatting>
  <conditionalFormatting sqref="Y64">
    <cfRule type="expression" dxfId="54" priority="52">
      <formula>$L64=#REF!</formula>
    </cfRule>
    <cfRule type="expression" dxfId="53" priority="53">
      <formula>$L64=#REF!</formula>
    </cfRule>
    <cfRule type="expression" dxfId="52" priority="54">
      <formula>$L64=#REF!</formula>
    </cfRule>
    <cfRule type="expression" dxfId="51" priority="55">
      <formula>$L64=#REF!</formula>
    </cfRule>
  </conditionalFormatting>
  <conditionalFormatting sqref="P64">
    <cfRule type="cellIs" dxfId="50" priority="51" operator="equal">
      <formula>"Mut+ext"</formula>
    </cfRule>
  </conditionalFormatting>
  <conditionalFormatting sqref="AB64">
    <cfRule type="expression" dxfId="49" priority="47">
      <formula>$L64=#REF!</formula>
    </cfRule>
    <cfRule type="expression" dxfId="48" priority="48">
      <formula>$L64=#REF!</formula>
    </cfRule>
    <cfRule type="expression" dxfId="47" priority="49">
      <formula>$L64=#REF!</formula>
    </cfRule>
    <cfRule type="expression" dxfId="46" priority="50">
      <formula>$L64=#REF!</formula>
    </cfRule>
  </conditionalFormatting>
  <conditionalFormatting sqref="AC64">
    <cfRule type="expression" dxfId="45" priority="43">
      <formula>$L64=#REF!</formula>
    </cfRule>
    <cfRule type="expression" dxfId="44" priority="44">
      <formula>$L64=#REF!</formula>
    </cfRule>
    <cfRule type="expression" dxfId="43" priority="45">
      <formula>$L64=#REF!</formula>
    </cfRule>
    <cfRule type="expression" dxfId="42" priority="46">
      <formula>$L64=#REF!</formula>
    </cfRule>
  </conditionalFormatting>
  <conditionalFormatting sqref="Y65">
    <cfRule type="expression" dxfId="41" priority="39">
      <formula>$L65=#REF!</formula>
    </cfRule>
    <cfRule type="expression" dxfId="40" priority="40">
      <formula>$L65=#REF!</formula>
    </cfRule>
    <cfRule type="expression" dxfId="39" priority="41">
      <formula>$L65=#REF!</formula>
    </cfRule>
    <cfRule type="expression" dxfId="38" priority="42">
      <formula>$L65=#REF!</formula>
    </cfRule>
  </conditionalFormatting>
  <conditionalFormatting sqref="Y66">
    <cfRule type="expression" dxfId="37" priority="35">
      <formula>$L66=#REF!</formula>
    </cfRule>
    <cfRule type="expression" dxfId="36" priority="36">
      <formula>$L66=#REF!</formula>
    </cfRule>
    <cfRule type="expression" dxfId="35" priority="37">
      <formula>$L66=#REF!</formula>
    </cfRule>
    <cfRule type="expression" dxfId="34" priority="38">
      <formula>$L66=#REF!</formula>
    </cfRule>
  </conditionalFormatting>
  <conditionalFormatting sqref="Y67">
    <cfRule type="expression" dxfId="33" priority="31">
      <formula>$L67=#REF!</formula>
    </cfRule>
    <cfRule type="expression" dxfId="32" priority="32">
      <formula>$L67=#REF!</formula>
    </cfRule>
    <cfRule type="expression" dxfId="31" priority="33">
      <formula>$L67=#REF!</formula>
    </cfRule>
    <cfRule type="expression" dxfId="30" priority="34">
      <formula>$L67=#REF!</formula>
    </cfRule>
  </conditionalFormatting>
  <conditionalFormatting sqref="Y67">
    <cfRule type="expression" dxfId="29" priority="27">
      <formula>$L67=#REF!</formula>
    </cfRule>
    <cfRule type="expression" dxfId="28" priority="28">
      <formula>$L67=#REF!</formula>
    </cfRule>
    <cfRule type="expression" dxfId="27" priority="29">
      <formula>$L67=#REF!</formula>
    </cfRule>
    <cfRule type="expression" dxfId="26" priority="30">
      <formula>$L67=#REF!</formula>
    </cfRule>
  </conditionalFormatting>
  <conditionalFormatting sqref="AB65:AB66">
    <cfRule type="expression" dxfId="25" priority="23">
      <formula>$L65=#REF!</formula>
    </cfRule>
    <cfRule type="expression" dxfId="24" priority="24">
      <formula>$L65=#REF!</formula>
    </cfRule>
    <cfRule type="expression" dxfId="23" priority="25">
      <formula>$L65=#REF!</formula>
    </cfRule>
    <cfRule type="expression" dxfId="22" priority="26">
      <formula>$L65=#REF!</formula>
    </cfRule>
  </conditionalFormatting>
  <conditionalFormatting sqref="AC65:AC66">
    <cfRule type="expression" dxfId="21" priority="19">
      <formula>$L65=#REF!</formula>
    </cfRule>
    <cfRule type="expression" dxfId="20" priority="20">
      <formula>$L65=#REF!</formula>
    </cfRule>
    <cfRule type="expression" dxfId="19" priority="21">
      <formula>$L65=#REF!</formula>
    </cfRule>
    <cfRule type="expression" dxfId="18" priority="22">
      <formula>$L65=#REF!</formula>
    </cfRule>
  </conditionalFormatting>
  <conditionalFormatting sqref="AC67:AC68">
    <cfRule type="expression" dxfId="17" priority="15">
      <formula>$L55=#REF!</formula>
    </cfRule>
    <cfRule type="expression" dxfId="16" priority="16">
      <formula>$L55=#REF!</formula>
    </cfRule>
    <cfRule type="expression" dxfId="15" priority="17">
      <formula>$L55=#REF!</formula>
    </cfRule>
    <cfRule type="expression" dxfId="14" priority="18">
      <formula>$L55=#REF!</formula>
    </cfRule>
  </conditionalFormatting>
  <conditionalFormatting sqref="AB67:AB68">
    <cfRule type="expression" dxfId="13" priority="11">
      <formula>$L55=#REF!</formula>
    </cfRule>
    <cfRule type="expression" dxfId="12" priority="12">
      <formula>$L55=#REF!</formula>
    </cfRule>
    <cfRule type="expression" dxfId="11" priority="13">
      <formula>$L55=#REF!</formula>
    </cfRule>
    <cfRule type="expression" dxfId="10" priority="14">
      <formula>$L55=#REF!</formula>
    </cfRule>
  </conditionalFormatting>
  <conditionalFormatting sqref="Y68">
    <cfRule type="expression" dxfId="9" priority="7">
      <formula>$L68=#REF!</formula>
    </cfRule>
    <cfRule type="expression" dxfId="8" priority="8">
      <formula>$L68=#REF!</formula>
    </cfRule>
    <cfRule type="expression" dxfId="7" priority="9">
      <formula>$L68=#REF!</formula>
    </cfRule>
    <cfRule type="expression" dxfId="6" priority="10">
      <formula>$L68=#REF!</formula>
    </cfRule>
  </conditionalFormatting>
  <conditionalFormatting sqref="Y68">
    <cfRule type="expression" dxfId="5" priority="3">
      <formula>$L68=#REF!</formula>
    </cfRule>
    <cfRule type="expression" dxfId="4" priority="4">
      <formula>$L68=#REF!</formula>
    </cfRule>
    <cfRule type="expression" dxfId="3" priority="5">
      <formula>$L68=#REF!</formula>
    </cfRule>
    <cfRule type="expression" dxfId="2" priority="6">
      <formula>$L68=#REF!</formula>
    </cfRule>
  </conditionalFormatting>
  <conditionalFormatting sqref="P65 P67:P68">
    <cfRule type="cellIs" dxfId="1" priority="2" operator="equal">
      <formula>"Mut+ext"</formula>
    </cfRule>
  </conditionalFormatting>
  <conditionalFormatting sqref="P66">
    <cfRule type="cellIs" dxfId="0" priority="1" operator="equal">
      <formula>"Mut+ext"</formula>
    </cfRule>
  </conditionalFormatting>
  <dataValidations count="8">
    <dataValidation type="list" allowBlank="1" showInputMessage="1" showErrorMessage="1" sqref="J107:J196 J39:J46 J12:J37 J48:J105" xr:uid="{00000000-0002-0000-0500-000000000000}">
      <formula1>"Obligatoire,Option"</formula1>
    </dataValidation>
    <dataValidation type="list" allowBlank="1" showInputMessage="1" showErrorMessage="1" sqref="K160:K196 K39:K46 K107:K151 K12:K37 K48:K105" xr:uid="{00000000-0002-0000-0500-000001000000}">
      <formula1>"1,2,3,4"</formula1>
    </dataValidation>
    <dataValidation type="list" allowBlank="1" showInputMessage="1" showErrorMessage="1" sqref="L56 L151 L160 L142 L20 L29 L123:L124 L115 L169 L105 L133 L69 L78 L87 L96 L178 L187 L196" xr:uid="{00000000-0002-0000-0500-000002000000}">
      <formula1>$B$9:$B$15</formula1>
    </dataValidation>
    <dataValidation type="list" allowBlank="1" showInputMessage="1" showErrorMessage="1" sqref="R134:R135 R140:R141" xr:uid="{00000000-0002-0000-0500-000003000000}">
      <formula1>"Oui,Non"</formula1>
    </dataValidation>
    <dataValidation type="list" allowBlank="1" showInputMessage="1" showErrorMessage="1" sqref="P12:P19 P21:P28 P30:P37 P39:P46 P48:P55 P188:P195 P107:P114 P116:P123 P125:P132 P134:P141 P143:P150 P152:P159 P161:P168 P170:P177 P70:P77 P79:P86 P88:P95 P97:P104 P179:P186 P57:P68" xr:uid="{00000000-0002-0000-0500-000004000000}">
      <formula1>"Non,Mut,Mut+ext"</formula1>
    </dataValidation>
    <dataValidation type="list" allowBlank="1" showInputMessage="1" showErrorMessage="1" sqref="B3:C4" xr:uid="{00000000-0002-0000-0500-000005000000}">
      <formula1>"M1,M2"</formula1>
    </dataValidation>
    <dataValidation type="list" allowBlank="1" showInputMessage="1" showErrorMessage="1" sqref="B5:C6" xr:uid="{00000000-0002-0000-0500-000006000000}">
      <formula1>"P1,P2,P3,P4,P5,P6,P7,P8,P9,P10"</formula1>
    </dataValidation>
    <dataValidation type="list" allowBlank="1" showInputMessage="1" showErrorMessage="1" sqref="H6:J6" xr:uid="{00000000-0002-0000-0500-000007000000}">
      <formula1>"FI,Alternance,FC,Mixte"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8000000}">
          <x14:formula1>
            <xm:f>Paramétrage!$G$6:$G$16</xm:f>
          </x14:formula1>
          <xm:sqref>H3</xm:sqref>
        </x14:dataValidation>
        <x14:dataValidation type="list" allowBlank="1" showInputMessage="1" showErrorMessage="1" xr:uid="{00000000-0002-0000-0500-000009000000}">
          <x14:formula1>
            <xm:f>Paramétrage!$K$6:$K$40</xm:f>
          </x14:formula1>
          <xm:sqref>I188:I195 I116:I123 I48:I55 I21:I28 I170:I177 I125:I132 I134:I141 I143:I150 I30:I37 I161:I168 I107:I114 I12:I19 I39:I46 I152:I159 I70:I77 I79:I86 I88:I95 I97:I104 I179:I186 I57:I68</xm:sqref>
        </x14:dataValidation>
        <x14:dataValidation type="list" allowBlank="1" showInputMessage="1" showErrorMessage="1" xr:uid="{00000000-0002-0000-0500-00000A000000}">
          <x14:formula1>
            <xm:f>Paramétrage!$I$6:$I$10</xm:f>
          </x14:formula1>
          <xm:sqref>G39:G46 G116:G123 G125:G132 G30:G37 G143:G150 G107:G114 G12:G19 G21:G28 G48:G55 G188:G195 G70:G77 G79:G86 G88:G95 G97:G104 G134:G141 G152:G159 G161:G168 G170:G177 G179:G186 G57:G68</xm:sqref>
        </x14:dataValidation>
        <x14:dataValidation type="list" allowBlank="1" showInputMessage="1" showErrorMessage="1" xr:uid="{00000000-0002-0000-0500-00000B000000}">
          <x14:formula1>
            <xm:f>Paramétrage!$C$6:$C$29</xm:f>
          </x14:formula1>
          <xm:sqref>L188:L195 L30:L37 L39:L46 L21:L28 L179:L186 L97:L104 L88:L95 L79:L86 L70:L77 L143:L150 L152:L159 L125:L132 L48:L55 L12:L19 L107:L114 L170:L177 L116:L122 L134:L141 L161:L168 L57:L68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N40"/>
  <sheetViews>
    <sheetView workbookViewId="0">
      <selection activeCell="G24" sqref="G24"/>
    </sheetView>
  </sheetViews>
  <sheetFormatPr baseColWidth="10" defaultColWidth="11.54296875" defaultRowHeight="12.5" x14ac:dyDescent="0.25"/>
  <cols>
    <col min="1" max="1" width="11.54296875" style="1"/>
    <col min="2" max="2" width="34.6328125" style="1" bestFit="1" customWidth="1"/>
    <col min="3" max="3" width="9.36328125" style="1" bestFit="1" customWidth="1"/>
    <col min="4" max="4" width="15" style="1" hidden="1" customWidth="1"/>
    <col min="5" max="5" width="5.453125" style="1" hidden="1" customWidth="1"/>
    <col min="6" max="6" width="11.54296875" style="1"/>
    <col min="7" max="7" width="59.36328125" style="1" bestFit="1" customWidth="1"/>
    <col min="8" max="8" width="11.54296875" style="1"/>
    <col min="9" max="9" width="25.6328125" style="1" bestFit="1" customWidth="1"/>
    <col min="10" max="10" width="11.54296875" style="1"/>
    <col min="11" max="11" width="5.6328125" style="1" customWidth="1"/>
    <col min="12" max="12" width="43.453125" style="1" customWidth="1"/>
    <col min="13" max="13" width="11.54296875" style="1"/>
    <col min="14" max="14" width="0" style="1" hidden="1" customWidth="1"/>
    <col min="15" max="16384" width="11.54296875" style="1"/>
  </cols>
  <sheetData>
    <row r="3" spans="2:14" x14ac:dyDescent="0.25">
      <c r="B3" s="398" t="s">
        <v>283</v>
      </c>
      <c r="C3" s="399"/>
      <c r="D3" s="66"/>
      <c r="E3" s="67"/>
      <c r="G3" s="10" t="s">
        <v>284</v>
      </c>
      <c r="I3" s="10" t="s">
        <v>285</v>
      </c>
      <c r="K3" s="397" t="s">
        <v>286</v>
      </c>
      <c r="L3" s="397"/>
      <c r="N3" s="4" t="s">
        <v>287</v>
      </c>
    </row>
    <row r="4" spans="2:14" x14ac:dyDescent="0.25">
      <c r="B4" s="7"/>
      <c r="C4" s="8"/>
      <c r="D4" s="7"/>
      <c r="E4" s="9"/>
    </row>
    <row r="5" spans="2:14" ht="14.5" x14ac:dyDescent="0.25">
      <c r="D5" s="1" t="s">
        <v>288</v>
      </c>
      <c r="E5" s="237" t="s">
        <v>289</v>
      </c>
    </row>
    <row r="6" spans="2:14" ht="14.5" x14ac:dyDescent="0.25">
      <c r="B6" s="4" t="s">
        <v>290</v>
      </c>
      <c r="C6" s="3" t="s">
        <v>96</v>
      </c>
      <c r="D6" s="3">
        <v>1</v>
      </c>
      <c r="E6" s="3">
        <v>1.5</v>
      </c>
      <c r="G6" s="5" t="s">
        <v>291</v>
      </c>
      <c r="I6" s="4" t="s">
        <v>70</v>
      </c>
      <c r="K6" s="75" t="s">
        <v>292</v>
      </c>
      <c r="L6" s="4" t="s">
        <v>293</v>
      </c>
      <c r="N6" s="4">
        <v>300</v>
      </c>
    </row>
    <row r="7" spans="2:14" ht="14.5" x14ac:dyDescent="0.25">
      <c r="B7" s="4" t="s">
        <v>294</v>
      </c>
      <c r="C7" s="210" t="s">
        <v>72</v>
      </c>
      <c r="D7" s="3">
        <v>1</v>
      </c>
      <c r="E7" s="3">
        <v>1</v>
      </c>
      <c r="G7" s="5" t="s">
        <v>295</v>
      </c>
      <c r="I7" s="5" t="s">
        <v>296</v>
      </c>
      <c r="K7" s="32" t="s">
        <v>297</v>
      </c>
      <c r="L7" s="31" t="s">
        <v>298</v>
      </c>
      <c r="N7" s="4">
        <v>40</v>
      </c>
    </row>
    <row r="8" spans="2:14" ht="14.5" x14ac:dyDescent="0.25">
      <c r="B8" s="5" t="s">
        <v>299</v>
      </c>
      <c r="C8" s="210" t="s">
        <v>300</v>
      </c>
      <c r="D8" s="3">
        <v>1</v>
      </c>
      <c r="E8" s="3">
        <v>0.66</v>
      </c>
      <c r="G8" s="5" t="s">
        <v>301</v>
      </c>
      <c r="I8" s="4" t="s">
        <v>302</v>
      </c>
      <c r="K8" s="32" t="s">
        <v>303</v>
      </c>
      <c r="L8" s="31" t="s">
        <v>304</v>
      </c>
      <c r="N8" s="4">
        <v>35</v>
      </c>
    </row>
    <row r="9" spans="2:14" ht="14.5" x14ac:dyDescent="0.25">
      <c r="B9" s="4" t="s">
        <v>305</v>
      </c>
      <c r="C9" s="210" t="s">
        <v>306</v>
      </c>
      <c r="D9" s="3">
        <v>0</v>
      </c>
      <c r="E9" s="3">
        <v>0</v>
      </c>
      <c r="G9" s="5" t="s">
        <v>307</v>
      </c>
      <c r="I9" s="4" t="s">
        <v>246</v>
      </c>
      <c r="K9" s="32" t="s">
        <v>308</v>
      </c>
      <c r="L9" s="31" t="s">
        <v>309</v>
      </c>
      <c r="N9" s="4">
        <v>30</v>
      </c>
    </row>
    <row r="10" spans="2:14" ht="14.5" x14ac:dyDescent="0.25">
      <c r="B10" s="4" t="s">
        <v>310</v>
      </c>
      <c r="C10" s="210" t="s">
        <v>197</v>
      </c>
      <c r="D10" s="210">
        <v>0</v>
      </c>
      <c r="E10" s="3">
        <v>0</v>
      </c>
      <c r="G10" s="5" t="s">
        <v>311</v>
      </c>
      <c r="I10" s="4" t="s">
        <v>312</v>
      </c>
      <c r="K10" s="32" t="s">
        <v>313</v>
      </c>
      <c r="L10" s="31" t="s">
        <v>314</v>
      </c>
      <c r="N10" s="4">
        <v>25</v>
      </c>
    </row>
    <row r="11" spans="2:14" ht="14.5" x14ac:dyDescent="0.25">
      <c r="B11" s="5" t="s">
        <v>315</v>
      </c>
      <c r="C11" s="210" t="s">
        <v>316</v>
      </c>
      <c r="D11" s="3">
        <v>1</v>
      </c>
      <c r="E11" s="3">
        <v>1</v>
      </c>
      <c r="G11" s="5" t="s">
        <v>317</v>
      </c>
      <c r="K11" s="32" t="s">
        <v>318</v>
      </c>
      <c r="L11" s="31" t="s">
        <v>319</v>
      </c>
      <c r="N11" s="4">
        <v>24</v>
      </c>
    </row>
    <row r="12" spans="2:14" ht="14.5" x14ac:dyDescent="0.25">
      <c r="B12" s="5" t="s">
        <v>320</v>
      </c>
      <c r="C12" s="210" t="s">
        <v>321</v>
      </c>
      <c r="D12" s="3">
        <v>1</v>
      </c>
      <c r="E12" s="3">
        <v>1.5</v>
      </c>
      <c r="G12" s="5" t="s">
        <v>322</v>
      </c>
      <c r="K12" s="32" t="s">
        <v>323</v>
      </c>
      <c r="L12" s="31" t="s">
        <v>324</v>
      </c>
      <c r="N12" s="4">
        <v>12</v>
      </c>
    </row>
    <row r="13" spans="2:14" ht="14.5" x14ac:dyDescent="0.25">
      <c r="B13" s="4" t="s">
        <v>325</v>
      </c>
      <c r="C13" s="210" t="s">
        <v>248</v>
      </c>
      <c r="D13" s="3">
        <v>0</v>
      </c>
      <c r="E13" s="3">
        <v>0</v>
      </c>
      <c r="G13" s="5" t="s">
        <v>326</v>
      </c>
      <c r="K13" s="32" t="s">
        <v>327</v>
      </c>
      <c r="L13" s="31" t="s">
        <v>328</v>
      </c>
    </row>
    <row r="14" spans="2:14" ht="14.5" x14ac:dyDescent="0.25">
      <c r="B14" s="5" t="s">
        <v>329</v>
      </c>
      <c r="C14" s="210" t="s">
        <v>330</v>
      </c>
      <c r="D14" s="3">
        <v>1</v>
      </c>
      <c r="E14" s="3">
        <v>1</v>
      </c>
      <c r="G14" s="5" t="s">
        <v>331</v>
      </c>
      <c r="K14" s="32" t="s">
        <v>332</v>
      </c>
      <c r="L14" s="31" t="s">
        <v>333</v>
      </c>
    </row>
    <row r="15" spans="2:14" ht="14.5" x14ac:dyDescent="0.25">
      <c r="B15" s="5" t="s">
        <v>334</v>
      </c>
      <c r="C15" s="210" t="s">
        <v>335</v>
      </c>
      <c r="D15" s="3">
        <v>1</v>
      </c>
      <c r="E15" s="3">
        <v>1.5</v>
      </c>
      <c r="G15" s="5" t="s">
        <v>336</v>
      </c>
      <c r="K15" s="32" t="s">
        <v>337</v>
      </c>
      <c r="L15" s="31" t="s">
        <v>338</v>
      </c>
    </row>
    <row r="16" spans="2:14" ht="14.5" x14ac:dyDescent="0.25">
      <c r="B16" s="5" t="s">
        <v>339</v>
      </c>
      <c r="C16" s="210" t="s">
        <v>340</v>
      </c>
      <c r="D16" s="3">
        <v>0</v>
      </c>
      <c r="E16" s="3">
        <v>0</v>
      </c>
      <c r="G16" s="5" t="s">
        <v>26</v>
      </c>
      <c r="K16" s="30">
        <v>10</v>
      </c>
      <c r="L16" s="31" t="s">
        <v>341</v>
      </c>
    </row>
    <row r="17" spans="2:12" ht="14.5" x14ac:dyDescent="0.25">
      <c r="B17" s="4" t="s">
        <v>342</v>
      </c>
      <c r="C17" s="210" t="s">
        <v>145</v>
      </c>
      <c r="D17" s="3">
        <v>0</v>
      </c>
      <c r="E17" s="3">
        <v>0</v>
      </c>
      <c r="G17" s="2"/>
      <c r="K17" s="30">
        <v>11</v>
      </c>
      <c r="L17" s="31" t="s">
        <v>343</v>
      </c>
    </row>
    <row r="18" spans="2:12" ht="14.5" x14ac:dyDescent="0.25">
      <c r="B18" s="5" t="s">
        <v>344</v>
      </c>
      <c r="C18" s="210" t="s">
        <v>345</v>
      </c>
      <c r="D18" s="3">
        <v>1</v>
      </c>
      <c r="E18" s="3">
        <v>1</v>
      </c>
      <c r="K18" s="30">
        <v>12</v>
      </c>
      <c r="L18" s="31" t="s">
        <v>346</v>
      </c>
    </row>
    <row r="19" spans="2:12" ht="14.5" x14ac:dyDescent="0.25">
      <c r="B19" s="5" t="s">
        <v>347</v>
      </c>
      <c r="C19" s="210" t="s">
        <v>348</v>
      </c>
      <c r="D19" s="3">
        <v>1</v>
      </c>
      <c r="E19" s="3">
        <v>1.5</v>
      </c>
      <c r="K19" s="30">
        <v>13</v>
      </c>
      <c r="L19" s="31" t="s">
        <v>349</v>
      </c>
    </row>
    <row r="20" spans="2:12" ht="14.5" x14ac:dyDescent="0.25">
      <c r="B20" s="4" t="s">
        <v>350</v>
      </c>
      <c r="C20" s="210" t="s">
        <v>191</v>
      </c>
      <c r="D20" s="3">
        <v>0</v>
      </c>
      <c r="E20" s="3">
        <v>0</v>
      </c>
      <c r="K20" s="30">
        <v>14</v>
      </c>
      <c r="L20" s="31" t="s">
        <v>351</v>
      </c>
    </row>
    <row r="21" spans="2:12" ht="14.5" x14ac:dyDescent="0.25">
      <c r="B21" s="5" t="s">
        <v>352</v>
      </c>
      <c r="C21" s="210" t="s">
        <v>353</v>
      </c>
      <c r="D21" s="3">
        <v>1</v>
      </c>
      <c r="E21" s="3">
        <v>1</v>
      </c>
      <c r="K21" s="30">
        <v>15</v>
      </c>
      <c r="L21" s="31" t="s">
        <v>354</v>
      </c>
    </row>
    <row r="22" spans="2:12" ht="14.5" x14ac:dyDescent="0.25">
      <c r="B22" s="5" t="s">
        <v>355</v>
      </c>
      <c r="C22" s="210" t="s">
        <v>356</v>
      </c>
      <c r="D22" s="3">
        <v>1</v>
      </c>
      <c r="E22" s="3">
        <v>1.5</v>
      </c>
      <c r="K22" s="30">
        <v>16</v>
      </c>
      <c r="L22" s="31" t="s">
        <v>357</v>
      </c>
    </row>
    <row r="23" spans="2:12" ht="14.5" x14ac:dyDescent="0.25">
      <c r="B23" s="4" t="s">
        <v>358</v>
      </c>
      <c r="C23" s="210" t="s">
        <v>359</v>
      </c>
      <c r="D23" s="3">
        <v>0</v>
      </c>
      <c r="E23" s="3">
        <v>0</v>
      </c>
      <c r="K23" s="30">
        <v>17</v>
      </c>
      <c r="L23" s="31" t="s">
        <v>360</v>
      </c>
    </row>
    <row r="24" spans="2:12" ht="14.5" x14ac:dyDescent="0.25">
      <c r="B24" s="4" t="s">
        <v>361</v>
      </c>
      <c r="C24" s="210" t="s">
        <v>362</v>
      </c>
      <c r="D24" s="3">
        <v>0</v>
      </c>
      <c r="E24" s="3">
        <v>0</v>
      </c>
      <c r="K24" s="30">
        <v>18</v>
      </c>
      <c r="L24" s="31" t="s">
        <v>363</v>
      </c>
    </row>
    <row r="25" spans="2:12" ht="14.5" x14ac:dyDescent="0.25">
      <c r="B25" s="5" t="s">
        <v>364</v>
      </c>
      <c r="C25" s="210" t="s">
        <v>365</v>
      </c>
      <c r="D25" s="210">
        <v>1</v>
      </c>
      <c r="E25" s="3">
        <v>1</v>
      </c>
      <c r="K25" s="30">
        <v>19</v>
      </c>
      <c r="L25" s="31" t="s">
        <v>366</v>
      </c>
    </row>
    <row r="26" spans="2:12" ht="14.5" x14ac:dyDescent="0.25">
      <c r="B26" s="5" t="s">
        <v>367</v>
      </c>
      <c r="C26" s="5" t="s">
        <v>368</v>
      </c>
      <c r="D26" s="4">
        <v>1</v>
      </c>
      <c r="E26" s="3">
        <v>1.5</v>
      </c>
      <c r="K26" s="30">
        <v>20</v>
      </c>
      <c r="L26" s="31" t="s">
        <v>369</v>
      </c>
    </row>
    <row r="27" spans="2:12" ht="14.5" x14ac:dyDescent="0.25">
      <c r="B27" s="4" t="s">
        <v>370</v>
      </c>
      <c r="C27" s="5" t="s">
        <v>371</v>
      </c>
      <c r="D27" s="5">
        <v>0</v>
      </c>
      <c r="E27" s="3">
        <v>0</v>
      </c>
      <c r="K27" s="30">
        <v>21</v>
      </c>
      <c r="L27" s="31" t="s">
        <v>372</v>
      </c>
    </row>
    <row r="28" spans="2:12" x14ac:dyDescent="0.25">
      <c r="B28" s="5" t="s">
        <v>373</v>
      </c>
      <c r="C28" s="5" t="s">
        <v>374</v>
      </c>
      <c r="D28" s="5">
        <v>1</v>
      </c>
      <c r="E28" s="4">
        <v>1</v>
      </c>
      <c r="K28" s="30">
        <v>22</v>
      </c>
      <c r="L28" s="31" t="s">
        <v>375</v>
      </c>
    </row>
    <row r="29" spans="2:12" x14ac:dyDescent="0.25">
      <c r="B29" s="5" t="s">
        <v>376</v>
      </c>
      <c r="C29" s="5" t="s">
        <v>377</v>
      </c>
      <c r="D29" s="5">
        <v>1</v>
      </c>
      <c r="E29" s="4">
        <v>1.5</v>
      </c>
      <c r="K29" s="30">
        <v>23</v>
      </c>
      <c r="L29" s="31" t="s">
        <v>378</v>
      </c>
    </row>
    <row r="30" spans="2:12" x14ac:dyDescent="0.25">
      <c r="K30" s="30">
        <v>24</v>
      </c>
      <c r="L30" s="31" t="s">
        <v>379</v>
      </c>
    </row>
    <row r="31" spans="2:12" x14ac:dyDescent="0.25">
      <c r="K31" s="30">
        <v>25</v>
      </c>
      <c r="L31" s="31" t="s">
        <v>380</v>
      </c>
    </row>
    <row r="32" spans="2:12" x14ac:dyDescent="0.25">
      <c r="K32" s="30">
        <v>26</v>
      </c>
      <c r="L32" s="31" t="s">
        <v>381</v>
      </c>
    </row>
    <row r="33" spans="11:12" x14ac:dyDescent="0.25">
      <c r="K33" s="30">
        <v>27</v>
      </c>
      <c r="L33" s="31" t="s">
        <v>382</v>
      </c>
    </row>
    <row r="34" spans="11:12" x14ac:dyDescent="0.25">
      <c r="K34" s="30">
        <v>70</v>
      </c>
      <c r="L34" s="31" t="s">
        <v>383</v>
      </c>
    </row>
    <row r="35" spans="11:12" x14ac:dyDescent="0.25">
      <c r="K35" s="30">
        <v>71</v>
      </c>
      <c r="L35" s="31" t="s">
        <v>384</v>
      </c>
    </row>
    <row r="36" spans="11:12" x14ac:dyDescent="0.25">
      <c r="K36" s="30">
        <v>72</v>
      </c>
      <c r="L36" s="31" t="s">
        <v>385</v>
      </c>
    </row>
    <row r="37" spans="11:12" x14ac:dyDescent="0.25">
      <c r="K37" s="30">
        <v>73</v>
      </c>
      <c r="L37" s="31" t="s">
        <v>386</v>
      </c>
    </row>
    <row r="38" spans="11:12" x14ac:dyDescent="0.25">
      <c r="K38" s="30">
        <v>74</v>
      </c>
      <c r="L38" s="31" t="s">
        <v>387</v>
      </c>
    </row>
    <row r="39" spans="11:12" x14ac:dyDescent="0.25">
      <c r="K39" s="30">
        <v>76</v>
      </c>
      <c r="L39" s="31" t="s">
        <v>388</v>
      </c>
    </row>
    <row r="40" spans="11:12" x14ac:dyDescent="0.25">
      <c r="K40" s="30">
        <v>77</v>
      </c>
      <c r="L40" s="31" t="s">
        <v>389</v>
      </c>
    </row>
  </sheetData>
  <sheetProtection algorithmName="SHA-512" hashValue="VE33ch2EMXxY9JSgZnV80vtaBRlwweWME9eR7vX7XMNH3wtsJEdz3jI4F/hlvoZ0RAn85CCDt/444B2CPvmCpg==" saltValue="LDzswtPOmR9OmdQKSZ8KB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ColWidth="11.453125" defaultRowHeight="12.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D3B1A5-4021-479F-A731-569DDA5F603D}">
  <ds:schemaRefs>
    <ds:schemaRef ds:uri="http://schemas.microsoft.com/sharepoint/v3/contenttype/forms"/>
  </ds:schemaRefs>
</ds:datastoreItem>
</file>

<file path=customXml/itemProps2.xml><?xml version="1.0" encoding="utf-8"?>
<ds:datastoreItem xmlns:ds="http://schemas.openxmlformats.org/officeDocument/2006/customXml" ds:itemID="{73077332-60C8-4FAC-87ED-91524551F8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7BF955-8495-499A-A933-05C1ED472DFC}">
  <ds:schemaRefs>
    <ds:schemaRef ds:uri="http://purl.org/dc/terms/"/>
    <ds:schemaRef ds:uri="http://purl.org/dc/dcmitype/"/>
    <ds:schemaRef ds:uri="fe0570b7-b4d9-4894-87d1-8db0ec43d3b0"/>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début</vt:lpstr>
      <vt:lpstr>Synthèse</vt:lpstr>
      <vt:lpstr>M1_P1</vt:lpstr>
      <vt:lpstr>M1_P2</vt:lpstr>
      <vt:lpstr>M2_P1</vt:lpstr>
      <vt:lpstr>M2_P2</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Eric Thirault</cp:lastModifiedBy>
  <cp:revision/>
  <dcterms:created xsi:type="dcterms:W3CDTF">2001-05-25T13:39:11Z</dcterms:created>
  <dcterms:modified xsi:type="dcterms:W3CDTF">2022-05-11T13:55:48Z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